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comments8.xml" ContentType="application/vnd.openxmlformats-officedocument.spreadsheetml.comments+xml"/>
  <Override PartName="/xl/drawings/drawing16.xml" ContentType="application/vnd.openxmlformats-officedocument.drawing+xml"/>
  <Override PartName="/xl/comments9.xml" ContentType="application/vnd.openxmlformats-officedocument.spreadsheetml.comments+xml"/>
  <Override PartName="/xl/drawings/drawing17.xml" ContentType="application/vnd.openxmlformats-officedocument.drawing+xml"/>
  <Override PartName="/xl/comments10.xml" ContentType="application/vnd.openxmlformats-officedocument.spreadsheetml.comments+xml"/>
  <Override PartName="/xl/drawings/drawing18.xml" ContentType="application/vnd.openxmlformats-officedocument.drawing+xml"/>
  <Override PartName="/xl/comments11.xml" ContentType="application/vnd.openxmlformats-officedocument.spreadsheetml.comments+xml"/>
  <Override PartName="/xl/drawings/drawing19.xml" ContentType="application/vnd.openxmlformats-officedocument.drawing+xml"/>
  <Override PartName="/xl/comments12.xml" ContentType="application/vnd.openxmlformats-officedocument.spreadsheetml.comments+xml"/>
  <Override PartName="/xl/drawings/drawing20.xml" ContentType="application/vnd.openxmlformats-officedocument.drawing+xml"/>
  <Override PartName="/xl/comments13.xml" ContentType="application/vnd.openxmlformats-officedocument.spreadsheetml.comments+xml"/>
  <Override PartName="/xl/drawings/drawing21.xml" ContentType="application/vnd.openxmlformats-officedocument.drawing+xml"/>
  <Override PartName="/xl/comments14.xml" ContentType="application/vnd.openxmlformats-officedocument.spreadsheetml.comments+xml"/>
  <Override PartName="/xl/drawings/drawing22.xml" ContentType="application/vnd.openxmlformats-officedocument.drawing+xml"/>
  <Override PartName="/xl/comments15.xml" ContentType="application/vnd.openxmlformats-officedocument.spreadsheetml.comments+xml"/>
  <Override PartName="/xl/drawings/drawing23.xml" ContentType="application/vnd.openxmlformats-officedocument.drawing+xml"/>
  <Override PartName="/xl/comments16.xml" ContentType="application/vnd.openxmlformats-officedocument.spreadsheetml.comments+xml"/>
  <Override PartName="/xl/drawings/drawing24.xml" ContentType="application/vnd.openxmlformats-officedocument.drawing+xml"/>
  <Override PartName="/xl/comments17.xml" ContentType="application/vnd.openxmlformats-officedocument.spreadsheetml.comments+xml"/>
  <Override PartName="/xl/drawings/drawing25.xml" ContentType="application/vnd.openxmlformats-officedocument.drawing+xml"/>
  <Override PartName="/xl/comments18.xml" ContentType="application/vnd.openxmlformats-officedocument.spreadsheetml.comments+xml"/>
  <Override PartName="/xl/drawings/drawing26.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7.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8.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9.xml" ContentType="application/vnd.openxmlformats-officedocument.drawing+xml"/>
  <Override PartName="/xl/comments22.xml" ContentType="application/vnd.openxmlformats-officedocument.spreadsheetml.comments+xml"/>
  <Override PartName="/xl/drawings/drawing30.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730" codeName="{91B80F79-697F-C00D-A1F8-6C9A07846A5C}"/>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10023" documentId="75C0C69056107BD2F813318EFF16B95AF93A1ED9" xr6:coauthVersionLast="25" xr6:coauthVersionMax="25" xr10:uidLastSave="{0791098C-9F09-46BF-A2D6-329E84419DE5}"/>
  <bookViews>
    <workbookView xWindow="0" yWindow="0" windowWidth="20490" windowHeight="7755" tabRatio="366" firstSheet="6" activeTab="7"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Log de Proc Recebimentos" sheetId="46" r:id="rId7"/>
    <sheet name="Jan" sheetId="13" r:id="rId8"/>
    <sheet name="Fev" sheetId="24" r:id="rId9"/>
    <sheet name="Mar" sheetId="25" r:id="rId10"/>
    <sheet name="Abr" sheetId="26" r:id="rId11"/>
    <sheet name="Mai" sheetId="27" r:id="rId12"/>
    <sheet name="Jun" sheetId="28" r:id="rId13"/>
    <sheet name="Jul" sheetId="29" r:id="rId14"/>
    <sheet name="Ago" sheetId="30" r:id="rId15"/>
    <sheet name="Set" sheetId="31" r:id="rId16"/>
    <sheet name="Out" sheetId="32" r:id="rId17"/>
    <sheet name="Nov" sheetId="33" r:id="rId18"/>
    <sheet name="Dez" sheetId="34" r:id="rId19"/>
    <sheet name="Resumo" sheetId="12" r:id="rId20"/>
    <sheet name="Resumo (2)" sheetId="41" r:id="rId21"/>
    <sheet name="FC" sheetId="14" r:id="rId22"/>
    <sheet name="DRE" sheetId="20" r:id="rId23"/>
    <sheet name="CPagar" sheetId="21" r:id="rId24"/>
    <sheet name="CReceber" sheetId="22" r:id="rId25"/>
    <sheet name="Gráficos" sheetId="15" r:id="rId26"/>
    <sheet name="G. Receitas" sheetId="39" r:id="rId27"/>
    <sheet name="G. Despesas" sheetId="40" r:id="rId28"/>
    <sheet name="Alertas" sheetId="16" r:id="rId29"/>
    <sheet name="Imprimir" sheetId="38" r:id="rId30"/>
    <sheet name="Dúvidas" sheetId="5" r:id="rId31"/>
    <sheet name="Dúvidas e Respostas" sheetId="6" state="hidden" r:id="rId32"/>
    <sheet name="Sugestões" sheetId="48" r:id="rId33"/>
    <sheet name="Sobre a Contar Consultoria" sheetId="3" r:id="rId34"/>
  </sheets>
  <functionGroups builtInGroupCount="19"/>
  <definedNames>
    <definedName name="_xlnm._FilterDatabase" localSheetId="10" hidden="1">Abr!$C$4:$L$4</definedName>
    <definedName name="_xlnm._FilterDatabase" localSheetId="14" hidden="1">Ago!$C$4:$L$4</definedName>
    <definedName name="_xlnm._FilterDatabase" localSheetId="18" hidden="1">Dez!$C$4:$L$4</definedName>
    <definedName name="_xlnm._FilterDatabase" localSheetId="8" hidden="1">Fev!$C$4:$L$4</definedName>
    <definedName name="_xlnm._FilterDatabase" localSheetId="7" hidden="1">Jan!$C$4:$L$4</definedName>
    <definedName name="_xlnm._FilterDatabase" localSheetId="13" hidden="1">Jul!$C$4:$L$4</definedName>
    <definedName name="_xlnm._FilterDatabase" localSheetId="12" hidden="1">Jun!$C$4:$L$4</definedName>
    <definedName name="_xlnm._FilterDatabase" localSheetId="11" hidden="1">Mai!$C$4:$L$4</definedName>
    <definedName name="_xlnm._FilterDatabase" localSheetId="9" hidden="1">Mar!$C$4:$L$605</definedName>
    <definedName name="_xlnm._FilterDatabase" localSheetId="17" hidden="1">Nov!$C$4:$L$4</definedName>
    <definedName name="_xlnm._FilterDatabase" localSheetId="16" hidden="1">Out!$C$4:$L$4</definedName>
    <definedName name="_xlnm._FilterDatabase" localSheetId="15" hidden="1">Set!$C$4:$L$4</definedName>
    <definedName name="_xlnm.Print_Area" localSheetId="10">Abr!$C$4:$L$605</definedName>
    <definedName name="_xlnm.Print_Area" localSheetId="14">Ago!$C$4:$L$596</definedName>
    <definedName name="_xlnm.Print_Area" localSheetId="28">Alertas!$C$3:$J$11</definedName>
    <definedName name="_xlnm.Print_Area" localSheetId="4">'Cenario Despesas'!#REF!</definedName>
    <definedName name="_xlnm.Print_Area" localSheetId="5">'Cenario Receitas'!#REF!</definedName>
    <definedName name="_xlnm.Print_Area" localSheetId="3">'Configurações Básicas'!#REF!</definedName>
    <definedName name="_xlnm.Print_Area" localSheetId="23">CPagar!$C$4:$Q$707</definedName>
    <definedName name="_xlnm.Print_Area" localSheetId="24">CReceber!$C$4:$Q$307</definedName>
    <definedName name="_xlnm.Print_Area" localSheetId="18">Dez!$C$4:$L$605</definedName>
    <definedName name="_xlnm.Print_Area" localSheetId="22">DRE!$C$4:$Q$1031</definedName>
    <definedName name="_xlnm.Print_Area" localSheetId="30">Dúvidas!$C$3:$N$17</definedName>
    <definedName name="_xlnm.Print_Area" localSheetId="21">FC!$C$4:$P$17</definedName>
    <definedName name="_xlnm.Print_Area" localSheetId="8">Fev!$C$4:$L$605</definedName>
    <definedName name="_xlnm.Print_Area" localSheetId="27">'G. Despesas'!$C$4:$P$105</definedName>
    <definedName name="_xlnm.Print_Area" localSheetId="26">'G. Receitas'!$C$4:$O$43</definedName>
    <definedName name="_xlnm.Print_Area" localSheetId="25">Gráficos!$B$4:$O$103</definedName>
    <definedName name="_xlnm.Print_Area" localSheetId="29">Imprimir!$D$3:$Q$95</definedName>
    <definedName name="_xlnm.Print_Area" localSheetId="0">Início!$A$1:$N$34</definedName>
    <definedName name="_xlnm.Print_Area" localSheetId="7">Jan!$C$4:$L$586</definedName>
    <definedName name="_xlnm.Print_Area" localSheetId="13">Jul!$C$5:$L$605</definedName>
    <definedName name="_xlnm.Print_Area" localSheetId="12">Jun!$C$4:$L$605</definedName>
    <definedName name="_xlnm.Print_Area" localSheetId="6">'Log de Proc Recebimentos'!$D$4:$K$207</definedName>
    <definedName name="_xlnm.Print_Area" localSheetId="11">Mai!$C$4:$L$605</definedName>
    <definedName name="_xlnm.Print_Area" localSheetId="9">Mar!$C$4:$L$605</definedName>
    <definedName name="_xlnm.Print_Area" localSheetId="17">Nov!$C$4:$L$605</definedName>
    <definedName name="_xlnm.Print_Area" localSheetId="16">Out!$C$4:$L$605</definedName>
    <definedName name="_xlnm.Print_Area" localSheetId="2">'PC Despesas'!$C$4:$J$137</definedName>
    <definedName name="_xlnm.Print_Area" localSheetId="1">'PC Receitas'!$C$4:$K$19</definedName>
    <definedName name="_xlnm.Print_Area" localSheetId="19">Resumo!$C$4:$K$37</definedName>
    <definedName name="_xlnm.Print_Area" localSheetId="20">'Resumo (2)'!$C$4:$K$37</definedName>
    <definedName name="_xlnm.Print_Area" localSheetId="15">Set!$C$4:$L$605</definedName>
    <definedName name="Despesas_com_Marketing" localSheetId="4">'Cenario Despesas'!#REF!</definedName>
    <definedName name="Despesas_com_Marketing" localSheetId="5">'Cenario Receitas'!#REF!</definedName>
    <definedName name="Despesas_com_Marketing" localSheetId="3">'Configurações Básicas'!#REF!</definedName>
    <definedName name="Despesas_com_Marketing" localSheetId="6">'Log de Proc Recebimentos'!#REF!</definedName>
    <definedName name="Despesas_com_Marketing">'PC Despesas'!$S$5:$S$103</definedName>
    <definedName name="Despesas_com_Produtos" localSheetId="4">'Cenario Despesas'!#REF!</definedName>
    <definedName name="Despesas_com_Produtos" localSheetId="5">'Cenario Receitas'!#REF!</definedName>
    <definedName name="Despesas_com_Produtos" localSheetId="3">'Configurações Básicas'!#REF!</definedName>
    <definedName name="Despesas_com_Produtos" localSheetId="6">'Log de Proc Recebimentos'!$E$5:$E$173</definedName>
    <definedName name="Despesas_com_Produtos">'PC Despesas'!$D$5:$D$103</definedName>
    <definedName name="Despesas_com_RH" localSheetId="4">'Cenario Despesas'!#REF!</definedName>
    <definedName name="Despesas_com_RH" localSheetId="5">'Cenario Receitas'!#REF!</definedName>
    <definedName name="Despesas_com_RH" localSheetId="3">'Configurações Básicas'!#REF!</definedName>
    <definedName name="Despesas_com_RH" localSheetId="6">'Log de Proc Recebimentos'!#REF!</definedName>
    <definedName name="Despesas_com_RH">'PC Despesas'!$M$5:$M$103</definedName>
    <definedName name="Despesas_com_Serviços" localSheetId="4">'Cenario Despesas'!#REF!</definedName>
    <definedName name="Despesas_com_Serviços" localSheetId="5">'Cenario Receitas'!#REF!</definedName>
    <definedName name="Despesas_com_Serviços" localSheetId="3">'Configurações Básicas'!#REF!</definedName>
    <definedName name="Despesas_com_Serviços" localSheetId="6">'Log de Proc Recebimentos'!#REF!</definedName>
    <definedName name="Despesas_com_Serviços">'PC Despesas'!$G$5:$G$103</definedName>
    <definedName name="Despesas_Não_Operacionais" localSheetId="4">'Cenario Despesas'!#REF!</definedName>
    <definedName name="Despesas_Não_Operacionais" localSheetId="5">'Cenario Receitas'!#REF!</definedName>
    <definedName name="Despesas_Não_Operacionais" localSheetId="3">'Configurações Básicas'!#REF!</definedName>
    <definedName name="Despesas_Não_Operacionais" localSheetId="6">'Log de Proc Recebimentos'!#REF!</definedName>
    <definedName name="Despesas_Não_Operacionais">'PC Despesas'!$J$5:$J$103</definedName>
    <definedName name="Despesas_Operacionais" localSheetId="4">'Cenario Despesas'!$E$5:$E$103</definedName>
    <definedName name="Despesas_Operacionais" localSheetId="5">'Cenario Receitas'!$E$5:$E$103</definedName>
    <definedName name="Despesas_Operacionais" localSheetId="3">'Configurações Básicas'!$E$5:$E$103</definedName>
    <definedName name="Despesas_Operacionais" localSheetId="6">'Log de Proc Recebimentos'!#REF!</definedName>
    <definedName name="Despesas_Operacionais">'PC Despesas'!$P$5:$P$103</definedName>
    <definedName name="Impostos" localSheetId="4">'Cenario Despesas'!#REF!</definedName>
    <definedName name="Impostos" localSheetId="5">'Cenario Receitas'!#REF!</definedName>
    <definedName name="Impostos" localSheetId="3">'Configurações Básicas'!#REF!</definedName>
    <definedName name="Impostos" localSheetId="6">'Log de Proc Recebimentos'!#REF!</definedName>
    <definedName name="Impostos">'PC Despesas'!$V$5:$V$103</definedName>
    <definedName name="Investimentos" localSheetId="4">'Cenario Despesas'!#REF!</definedName>
    <definedName name="Investimentos" localSheetId="5">'Cenario Receitas'!#REF!</definedName>
    <definedName name="Investimentos" localSheetId="3">'Configurações Básicas'!#REF!</definedName>
    <definedName name="Investimentos" localSheetId="6">'Log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10">Abr!$4:$4</definedName>
    <definedName name="_xlnm.Print_Titles" localSheetId="14">Ago!$4:$4</definedName>
    <definedName name="_xlnm.Print_Titles" localSheetId="23">CPagar!$4:$4</definedName>
    <definedName name="_xlnm.Print_Titles" localSheetId="24">CReceber!$4:$4</definedName>
    <definedName name="_xlnm.Print_Titles" localSheetId="18">Dez!$4:$4</definedName>
    <definedName name="_xlnm.Print_Titles" localSheetId="22">DRE!$4:$4</definedName>
    <definedName name="_xlnm.Print_Titles" localSheetId="8">Fev!$4:$4</definedName>
    <definedName name="_xlnm.Print_Titles" localSheetId="7">Jan!$4:$4</definedName>
    <definedName name="_xlnm.Print_Titles" localSheetId="13">Jul!$4:$4</definedName>
    <definedName name="_xlnm.Print_Titles" localSheetId="12">Jun!$4:$4</definedName>
    <definedName name="_xlnm.Print_Titles" localSheetId="11">Mai!$4:$4</definedName>
    <definedName name="_xlnm.Print_Titles" localSheetId="9">Mar!$4:$4</definedName>
    <definedName name="_xlnm.Print_Titles" localSheetId="17">Nov!$4:$4</definedName>
    <definedName name="_xlnm.Print_Titles" localSheetId="16">Out!$4:$4</definedName>
    <definedName name="_xlnm.Print_Titles" localSheetId="15">Set!$4:$4</definedName>
  </definedNames>
  <calcPr calcId="171027"/>
  <fileRecoveryPr autoRecover="0"/>
</workbook>
</file>

<file path=xl/calcChain.xml><?xml version="1.0" encoding="utf-8"?>
<calcChain xmlns="http://schemas.openxmlformats.org/spreadsheetml/2006/main">
  <c r="D6" i="30" l="1"/>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D5" i="30"/>
  <c r="D6" i="24" l="1"/>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Q9" i="34" l="1"/>
  <c r="Q9" i="33"/>
  <c r="Q9" i="32"/>
  <c r="Q9" i="31"/>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V36" i="26" l="1"/>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U203" i="27" s="1"/>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U486" i="27" s="1"/>
  <c r="W489" i="27"/>
  <c r="S489" i="27" s="1"/>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U518" i="27" s="1"/>
  <c r="W519" i="27"/>
  <c r="S519" i="27" s="1"/>
  <c r="V519" i="27" s="1"/>
  <c r="W524" i="27"/>
  <c r="S524" i="27" s="1"/>
  <c r="V524" i="27" s="1"/>
  <c r="W526" i="27"/>
  <c r="S526" i="27" s="1"/>
  <c r="V526" i="27" s="1"/>
  <c r="W528" i="27"/>
  <c r="S528" i="27" s="1"/>
  <c r="V528" i="27" s="1"/>
  <c r="W532" i="27"/>
  <c r="S532" i="27" s="1"/>
  <c r="V532" i="27" s="1"/>
  <c r="W533" i="27"/>
  <c r="S533" i="27" s="1"/>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s="1"/>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s="1"/>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W49" i="28"/>
  <c r="S49" i="28" s="1"/>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W124" i="28"/>
  <c r="S124" i="28" s="1"/>
  <c r="V124" i="28" s="1"/>
  <c r="W125" i="28"/>
  <c r="S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s="1"/>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s="1"/>
  <c r="V219" i="28" s="1"/>
  <c r="W222" i="28"/>
  <c r="S222" i="28" s="1"/>
  <c r="V222" i="28" s="1"/>
  <c r="W223" i="28"/>
  <c r="S223" i="28" s="1"/>
  <c r="V223" i="28" s="1"/>
  <c r="W226" i="28"/>
  <c r="S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s="1"/>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U318" i="28" s="1"/>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s="1"/>
  <c r="V331" i="28" s="1"/>
  <c r="W333" i="28"/>
  <c r="S333" i="28" s="1"/>
  <c r="V333" i="28" s="1"/>
  <c r="W334" i="28"/>
  <c r="S334" i="28" s="1"/>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s="1"/>
  <c r="V347" i="28" s="1"/>
  <c r="W349" i="28"/>
  <c r="S349" i="28" s="1"/>
  <c r="V349" i="28" s="1"/>
  <c r="W350" i="28"/>
  <c r="S350" i="28" s="1"/>
  <c r="V350" i="28" s="1"/>
  <c r="W352" i="28"/>
  <c r="S352" i="28" s="1"/>
  <c r="V352" i="28" s="1"/>
  <c r="W353" i="28"/>
  <c r="S353" i="28" s="1"/>
  <c r="V353" i="28" s="1"/>
  <c r="W354" i="28"/>
  <c r="W355" i="28"/>
  <c r="S355" i="28" s="1"/>
  <c r="V355" i="28" s="1"/>
  <c r="W356" i="28"/>
  <c r="S356" i="28" s="1"/>
  <c r="V356" i="28" s="1"/>
  <c r="W358" i="28"/>
  <c r="S358" i="28" s="1"/>
  <c r="V358" i="28" s="1"/>
  <c r="W359" i="28"/>
  <c r="S359" i="28" s="1"/>
  <c r="V359" i="28" s="1"/>
  <c r="W361" i="28"/>
  <c r="S361" i="28" s="1"/>
  <c r="V361" i="28" s="1"/>
  <c r="W362" i="28"/>
  <c r="S362" i="28" s="1"/>
  <c r="V362" i="28" s="1"/>
  <c r="W363" i="28"/>
  <c r="S363" i="28" s="1"/>
  <c r="V363" i="28" s="1"/>
  <c r="W364" i="28"/>
  <c r="U364" i="28" s="1"/>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U380" i="28" s="1"/>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U405" i="28" s="1"/>
  <c r="W407" i="28"/>
  <c r="S407" i="28" s="1"/>
  <c r="V407" i="28" s="1"/>
  <c r="W408" i="28"/>
  <c r="S408" i="28" s="1"/>
  <c r="V408" i="28" s="1"/>
  <c r="W410" i="28"/>
  <c r="S410" i="28" s="1"/>
  <c r="V410" i="28" s="1"/>
  <c r="W411" i="28"/>
  <c r="S411" i="28" s="1"/>
  <c r="V411" i="28" s="1"/>
  <c r="W413" i="28"/>
  <c r="S413" i="28" s="1"/>
  <c r="V413" i="28" s="1"/>
  <c r="W414" i="28"/>
  <c r="W416" i="28"/>
  <c r="S416" i="28" s="1"/>
  <c r="V416" i="28" s="1"/>
  <c r="W417" i="28"/>
  <c r="S417" i="28" s="1"/>
  <c r="V417" i="28" s="1"/>
  <c r="W418" i="28"/>
  <c r="W420" i="28"/>
  <c r="S420" i="28" s="1"/>
  <c r="V420" i="28" s="1"/>
  <c r="W422" i="28"/>
  <c r="S422" i="28" s="1"/>
  <c r="V422" i="28" s="1"/>
  <c r="W423" i="28"/>
  <c r="S423" i="28" s="1"/>
  <c r="V423" i="28" s="1"/>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s="1"/>
  <c r="W446" i="28"/>
  <c r="S446" i="28" s="1"/>
  <c r="V446" i="28" s="1"/>
  <c r="W447" i="28"/>
  <c r="S447" i="28" s="1"/>
  <c r="V447" i="28" s="1"/>
  <c r="W448" i="28"/>
  <c r="S448" i="28" s="1"/>
  <c r="V448" i="28" s="1"/>
  <c r="W450" i="28"/>
  <c r="S450" i="28" s="1"/>
  <c r="V450" i="28" s="1"/>
  <c r="W451" i="28"/>
  <c r="S451" i="28" s="1"/>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s="1"/>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U508" i="28" s="1"/>
  <c r="W509" i="28"/>
  <c r="S509" i="28" s="1"/>
  <c r="V509" i="28" s="1"/>
  <c r="W511" i="28"/>
  <c r="S511" i="28" s="1"/>
  <c r="V511" i="28" s="1"/>
  <c r="W512" i="28"/>
  <c r="S512" i="28" s="1"/>
  <c r="V512" i="28" s="1"/>
  <c r="W513" i="28"/>
  <c r="S513" i="28" s="1"/>
  <c r="V513" i="28" s="1"/>
  <c r="W515" i="28"/>
  <c r="S515" i="28" s="1"/>
  <c r="V515" i="28" s="1"/>
  <c r="W516" i="28"/>
  <c r="S516" i="28" s="1"/>
  <c r="V516" i="28" s="1"/>
  <c r="W517" i="28"/>
  <c r="U517" i="28" s="1"/>
  <c r="W518" i="28"/>
  <c r="S518" i="28" s="1"/>
  <c r="V518" i="28" s="1"/>
  <c r="W519" i="28"/>
  <c r="S519" i="28" s="1"/>
  <c r="V519" i="28" s="1"/>
  <c r="W520" i="28"/>
  <c r="S520" i="28" s="1"/>
  <c r="V520" i="28" s="1"/>
  <c r="W521" i="28"/>
  <c r="S521" i="28" s="1"/>
  <c r="V521" i="28" s="1"/>
  <c r="W522" i="28"/>
  <c r="S522" i="28" s="1"/>
  <c r="V522" i="28" s="1"/>
  <c r="W523" i="28"/>
  <c r="S523" i="28" s="1"/>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s="1"/>
  <c r="W533" i="28"/>
  <c r="W534" i="28"/>
  <c r="S534" i="28" s="1"/>
  <c r="V534" i="28" s="1"/>
  <c r="W535" i="28"/>
  <c r="S535" i="28" s="1"/>
  <c r="V535" i="28" s="1"/>
  <c r="W536" i="28"/>
  <c r="S536" i="28" s="1"/>
  <c r="V536" i="28" s="1"/>
  <c r="W537" i="28"/>
  <c r="S537" i="28" s="1"/>
  <c r="V537" i="28" s="1"/>
  <c r="W538" i="28"/>
  <c r="S538" i="28" s="1"/>
  <c r="V538" i="28" s="1"/>
  <c r="W539" i="28"/>
  <c r="S539" i="28" s="1"/>
  <c r="V539" i="28" s="1"/>
  <c r="W540" i="28"/>
  <c r="S540" i="28" s="1"/>
  <c r="V540" i="28" s="1"/>
  <c r="W541" i="28"/>
  <c r="S541" i="28" s="1"/>
  <c r="V541" i="28" s="1"/>
  <c r="W542" i="28"/>
  <c r="T542" i="28" s="1"/>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T602" i="28" s="1"/>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s="1"/>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s="1"/>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s="1"/>
  <c r="W362" i="29"/>
  <c r="S362" i="29" s="1"/>
  <c r="V362" i="29" s="1"/>
  <c r="W363" i="29"/>
  <c r="T363" i="29" s="1"/>
  <c r="W364" i="29"/>
  <c r="S364" i="29" s="1"/>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s="1"/>
  <c r="W406" i="29"/>
  <c r="W407" i="29"/>
  <c r="S407" i="29" s="1"/>
  <c r="V407" i="29" s="1"/>
  <c r="W408" i="29"/>
  <c r="S408" i="29" s="1"/>
  <c r="V408" i="29" s="1"/>
  <c r="W409" i="29"/>
  <c r="W410" i="29"/>
  <c r="W411" i="29"/>
  <c r="S411" i="29" s="1"/>
  <c r="V411" i="29" s="1"/>
  <c r="W412" i="29"/>
  <c r="S412" i="29" s="1"/>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s="1"/>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s="1"/>
  <c r="V604" i="29" s="1"/>
  <c r="W605" i="29"/>
  <c r="W5" i="30"/>
  <c r="S5" i="30" s="1"/>
  <c r="V5" i="30" s="1"/>
  <c r="W6" i="30"/>
  <c r="T6" i="30" s="1"/>
  <c r="W7" i="30"/>
  <c r="U7" i="30" s="1"/>
  <c r="W8" i="30"/>
  <c r="W9" i="30"/>
  <c r="W10" i="30"/>
  <c r="S10" i="30" s="1"/>
  <c r="V10" i="30" s="1"/>
  <c r="W11" i="30"/>
  <c r="T11" i="30" s="1"/>
  <c r="W12" i="30"/>
  <c r="W13" i="30"/>
  <c r="U13" i="30" s="1"/>
  <c r="W14" i="30"/>
  <c r="T14" i="30" s="1"/>
  <c r="W15" i="30"/>
  <c r="U15" i="30" s="1"/>
  <c r="W16" i="30"/>
  <c r="U16" i="30" s="1"/>
  <c r="W17" i="30"/>
  <c r="S17" i="30" s="1"/>
  <c r="V17" i="30" s="1"/>
  <c r="W18" i="30"/>
  <c r="S18" i="30" s="1"/>
  <c r="W19" i="30"/>
  <c r="W20" i="30"/>
  <c r="T20" i="30" s="1"/>
  <c r="W21" i="30"/>
  <c r="U21" i="30" s="1"/>
  <c r="W22" i="30"/>
  <c r="U22" i="30" s="1"/>
  <c r="W23" i="30"/>
  <c r="S23" i="30" s="1"/>
  <c r="V23" i="30" s="1"/>
  <c r="W24" i="30"/>
  <c r="S24" i="30" s="1"/>
  <c r="T24" i="30"/>
  <c r="W25" i="30"/>
  <c r="U25" i="30" s="1"/>
  <c r="W26" i="30"/>
  <c r="T26" i="30" s="1"/>
  <c r="W27" i="30"/>
  <c r="U27" i="30" s="1"/>
  <c r="W28" i="30"/>
  <c r="U28" i="30" s="1"/>
  <c r="W29" i="30"/>
  <c r="T29" i="30" s="1"/>
  <c r="W30" i="30"/>
  <c r="S30" i="30" s="1"/>
  <c r="W31" i="30"/>
  <c r="W32" i="30"/>
  <c r="S32" i="30" s="1"/>
  <c r="V32" i="30" s="1"/>
  <c r="W33" i="30"/>
  <c r="S33" i="30" s="1"/>
  <c r="W34" i="30"/>
  <c r="S34" i="30" s="1"/>
  <c r="V34" i="30" s="1"/>
  <c r="W35" i="30"/>
  <c r="W36" i="30"/>
  <c r="S36" i="30" s="1"/>
  <c r="V36" i="30" s="1"/>
  <c r="W37" i="30"/>
  <c r="S37" i="30" s="1"/>
  <c r="V37" i="30" s="1"/>
  <c r="W38" i="30"/>
  <c r="S38" i="30" s="1"/>
  <c r="V38" i="30" s="1"/>
  <c r="W39" i="30"/>
  <c r="W40" i="30"/>
  <c r="S40" i="30" s="1"/>
  <c r="V40" i="30" s="1"/>
  <c r="W41" i="30"/>
  <c r="S41" i="30" s="1"/>
  <c r="V41" i="30" s="1"/>
  <c r="W42" i="30"/>
  <c r="S42" i="30" s="1"/>
  <c r="V42" i="30" s="1"/>
  <c r="W43" i="30"/>
  <c r="W44" i="30"/>
  <c r="S44" i="30" s="1"/>
  <c r="V44" i="30" s="1"/>
  <c r="W45" i="30"/>
  <c r="S45" i="30" s="1"/>
  <c r="V45" i="30" s="1"/>
  <c r="W46" i="30"/>
  <c r="S46" i="30" s="1"/>
  <c r="V46" i="30" s="1"/>
  <c r="W47" i="30"/>
  <c r="U47" i="30" s="1"/>
  <c r="W48" i="30"/>
  <c r="S48" i="30" s="1"/>
  <c r="V48" i="30" s="1"/>
  <c r="W49" i="30"/>
  <c r="S49" i="30" s="1"/>
  <c r="V49" i="30" s="1"/>
  <c r="W50" i="30"/>
  <c r="W51" i="30"/>
  <c r="S51" i="30" s="1"/>
  <c r="V51" i="30" s="1"/>
  <c r="W52" i="30"/>
  <c r="S52" i="30" s="1"/>
  <c r="V52" i="30" s="1"/>
  <c r="W53" i="30"/>
  <c r="S53" i="30" s="1"/>
  <c r="W54" i="30"/>
  <c r="S54" i="30" s="1"/>
  <c r="V54" i="30" s="1"/>
  <c r="W55" i="30"/>
  <c r="S55" i="30" s="1"/>
  <c r="V55" i="30" s="1"/>
  <c r="W56" i="30"/>
  <c r="S56" i="30" s="1"/>
  <c r="V56" i="30" s="1"/>
  <c r="W57" i="30"/>
  <c r="S57" i="30" s="1"/>
  <c r="V57" i="30" s="1"/>
  <c r="W58" i="30"/>
  <c r="W59" i="30"/>
  <c r="S59" i="30" s="1"/>
  <c r="V59" i="30" s="1"/>
  <c r="W60" i="30"/>
  <c r="S60" i="30" s="1"/>
  <c r="V60" i="30" s="1"/>
  <c r="W61" i="30"/>
  <c r="W62" i="30"/>
  <c r="S62" i="30" s="1"/>
  <c r="V62" i="30" s="1"/>
  <c r="W63" i="30"/>
  <c r="S63" i="30" s="1"/>
  <c r="V63" i="30" s="1"/>
  <c r="W64" i="30"/>
  <c r="S64" i="30" s="1"/>
  <c r="V64" i="30" s="1"/>
  <c r="W65" i="30"/>
  <c r="S65" i="30" s="1"/>
  <c r="V65" i="30" s="1"/>
  <c r="W66" i="30"/>
  <c r="S66" i="30" s="1"/>
  <c r="V66" i="30" s="1"/>
  <c r="W67" i="30"/>
  <c r="S67" i="30" s="1"/>
  <c r="V67" i="30" s="1"/>
  <c r="W68" i="30"/>
  <c r="S68" i="30" s="1"/>
  <c r="V68" i="30" s="1"/>
  <c r="W69" i="30"/>
  <c r="W70" i="30"/>
  <c r="S70" i="30" s="1"/>
  <c r="V70" i="30" s="1"/>
  <c r="W71" i="30"/>
  <c r="S71" i="30" s="1"/>
  <c r="V71" i="30" s="1"/>
  <c r="W72" i="30"/>
  <c r="S72" i="30" s="1"/>
  <c r="V72" i="30" s="1"/>
  <c r="W73" i="30"/>
  <c r="S73" i="30" s="1"/>
  <c r="V73" i="30" s="1"/>
  <c r="W74" i="30"/>
  <c r="S74" i="30" s="1"/>
  <c r="V74" i="30" s="1"/>
  <c r="W75" i="30"/>
  <c r="S75" i="30" s="1"/>
  <c r="V75" i="30" s="1"/>
  <c r="W76" i="30"/>
  <c r="S76" i="30" s="1"/>
  <c r="V76" i="30" s="1"/>
  <c r="W77" i="30"/>
  <c r="W78" i="30"/>
  <c r="S78" i="30" s="1"/>
  <c r="V78" i="30" s="1"/>
  <c r="W79" i="30"/>
  <c r="S79" i="30" s="1"/>
  <c r="V79" i="30" s="1"/>
  <c r="W80" i="30"/>
  <c r="S80" i="30" s="1"/>
  <c r="V80" i="30" s="1"/>
  <c r="W81" i="30"/>
  <c r="W82" i="30"/>
  <c r="S82" i="30" s="1"/>
  <c r="V82" i="30" s="1"/>
  <c r="W83" i="30"/>
  <c r="S83" i="30" s="1"/>
  <c r="V83" i="30" s="1"/>
  <c r="W84" i="30"/>
  <c r="S84" i="30" s="1"/>
  <c r="V84" i="30" s="1"/>
  <c r="W85" i="30"/>
  <c r="W86" i="30"/>
  <c r="S86" i="30" s="1"/>
  <c r="V86" i="30" s="1"/>
  <c r="W87" i="30"/>
  <c r="S87" i="30" s="1"/>
  <c r="V87" i="30" s="1"/>
  <c r="W88" i="30"/>
  <c r="S88" i="30" s="1"/>
  <c r="V88" i="30" s="1"/>
  <c r="W89" i="30"/>
  <c r="S89" i="30" s="1"/>
  <c r="V89" i="30" s="1"/>
  <c r="W90" i="30"/>
  <c r="S90" i="30" s="1"/>
  <c r="V90" i="30" s="1"/>
  <c r="W91" i="30"/>
  <c r="S91" i="30" s="1"/>
  <c r="V91" i="30" s="1"/>
  <c r="W92" i="30"/>
  <c r="S92" i="30" s="1"/>
  <c r="V92" i="30" s="1"/>
  <c r="W93" i="30"/>
  <c r="W94" i="30"/>
  <c r="S94" i="30" s="1"/>
  <c r="V94" i="30" s="1"/>
  <c r="W95" i="30"/>
  <c r="S95" i="30" s="1"/>
  <c r="V95" i="30" s="1"/>
  <c r="W96" i="30"/>
  <c r="T96" i="30" s="1"/>
  <c r="W97" i="30"/>
  <c r="S97" i="30" s="1"/>
  <c r="V97" i="30" s="1"/>
  <c r="W98" i="30"/>
  <c r="S98" i="30" s="1"/>
  <c r="V98" i="30" s="1"/>
  <c r="W99" i="30"/>
  <c r="S99" i="30" s="1"/>
  <c r="W100" i="30"/>
  <c r="S100" i="30" s="1"/>
  <c r="V100" i="30" s="1"/>
  <c r="W101" i="30"/>
  <c r="S101" i="30" s="1"/>
  <c r="V101" i="30" s="1"/>
  <c r="W102" i="30"/>
  <c r="S102" i="30" s="1"/>
  <c r="V102" i="30" s="1"/>
  <c r="W103" i="30"/>
  <c r="S103" i="30" s="1"/>
  <c r="V103" i="30" s="1"/>
  <c r="W104" i="30"/>
  <c r="T104" i="30" s="1"/>
  <c r="W105" i="30"/>
  <c r="S105" i="30" s="1"/>
  <c r="V105" i="30" s="1"/>
  <c r="W106" i="30"/>
  <c r="S106" i="30" s="1"/>
  <c r="V106" i="30" s="1"/>
  <c r="W107" i="30"/>
  <c r="W108" i="30"/>
  <c r="T108" i="30" s="1"/>
  <c r="W109" i="30"/>
  <c r="S109" i="30" s="1"/>
  <c r="V109" i="30" s="1"/>
  <c r="W110" i="30"/>
  <c r="S110" i="30" s="1"/>
  <c r="V110" i="30" s="1"/>
  <c r="W111" i="30"/>
  <c r="W112" i="30"/>
  <c r="W113" i="30"/>
  <c r="S113" i="30" s="1"/>
  <c r="V113" i="30" s="1"/>
  <c r="W114" i="30"/>
  <c r="W115" i="30"/>
  <c r="S115" i="30" s="1"/>
  <c r="W116" i="30"/>
  <c r="W117" i="30"/>
  <c r="S117" i="30" s="1"/>
  <c r="V117" i="30" s="1"/>
  <c r="W118" i="30"/>
  <c r="S118" i="30" s="1"/>
  <c r="V118" i="30" s="1"/>
  <c r="W119" i="30"/>
  <c r="S119" i="30" s="1"/>
  <c r="V119" i="30" s="1"/>
  <c r="W120" i="30"/>
  <c r="W121" i="30"/>
  <c r="S121" i="30" s="1"/>
  <c r="V121" i="30" s="1"/>
  <c r="W122" i="30"/>
  <c r="S122" i="30" s="1"/>
  <c r="V122" i="30" s="1"/>
  <c r="W123" i="30"/>
  <c r="S123" i="30" s="1"/>
  <c r="V123" i="30" s="1"/>
  <c r="W124" i="30"/>
  <c r="S124" i="30" s="1"/>
  <c r="V124" i="30" s="1"/>
  <c r="AL37" i="12" s="1"/>
  <c r="G37" i="12" s="1"/>
  <c r="W125" i="30"/>
  <c r="S125" i="30" s="1"/>
  <c r="V125" i="30" s="1"/>
  <c r="W126" i="30"/>
  <c r="S126" i="30" s="1"/>
  <c r="V126" i="30" s="1"/>
  <c r="W127" i="30"/>
  <c r="S127" i="30" s="1"/>
  <c r="V127" i="30" s="1"/>
  <c r="W128" i="30"/>
  <c r="S128" i="30" s="1"/>
  <c r="V128" i="30" s="1"/>
  <c r="W129" i="30"/>
  <c r="S129" i="30" s="1"/>
  <c r="V129" i="30" s="1"/>
  <c r="W130" i="30"/>
  <c r="S130" i="30" s="1"/>
  <c r="V130" i="30" s="1"/>
  <c r="W131" i="30"/>
  <c r="W132" i="30"/>
  <c r="S132" i="30" s="1"/>
  <c r="V132" i="30" s="1"/>
  <c r="W133" i="30"/>
  <c r="S133" i="30" s="1"/>
  <c r="V133" i="30" s="1"/>
  <c r="W134" i="30"/>
  <c r="S134" i="30" s="1"/>
  <c r="V134" i="30" s="1"/>
  <c r="W135" i="30"/>
  <c r="W136" i="30"/>
  <c r="S136" i="30" s="1"/>
  <c r="V136" i="30" s="1"/>
  <c r="W137" i="30"/>
  <c r="S137" i="30" s="1"/>
  <c r="V137" i="30" s="1"/>
  <c r="W138" i="30"/>
  <c r="S138" i="30" s="1"/>
  <c r="V138" i="30" s="1"/>
  <c r="W139" i="30"/>
  <c r="S139" i="30" s="1"/>
  <c r="V139" i="30" s="1"/>
  <c r="W140" i="30"/>
  <c r="S140" i="30" s="1"/>
  <c r="W141" i="30"/>
  <c r="S141" i="30" s="1"/>
  <c r="W142" i="30"/>
  <c r="S142" i="30" s="1"/>
  <c r="W143" i="30"/>
  <c r="S143" i="30" s="1"/>
  <c r="V143" i="30" s="1"/>
  <c r="W144" i="30"/>
  <c r="S144" i="30" s="1"/>
  <c r="V144" i="30" s="1"/>
  <c r="W145" i="30"/>
  <c r="S145" i="30" s="1"/>
  <c r="V145" i="30" s="1"/>
  <c r="W146" i="30"/>
  <c r="S146" i="30" s="1"/>
  <c r="V146" i="30" s="1"/>
  <c r="W147" i="30"/>
  <c r="W148" i="30"/>
  <c r="S148" i="30" s="1"/>
  <c r="V148" i="30" s="1"/>
  <c r="W149" i="30"/>
  <c r="S149" i="30" s="1"/>
  <c r="V149" i="30" s="1"/>
  <c r="W150" i="30"/>
  <c r="S150" i="30" s="1"/>
  <c r="V150" i="30" s="1"/>
  <c r="W151" i="30"/>
  <c r="W152" i="30"/>
  <c r="S152" i="30" s="1"/>
  <c r="V152" i="30" s="1"/>
  <c r="W153" i="30"/>
  <c r="S153" i="30" s="1"/>
  <c r="V153" i="30" s="1"/>
  <c r="W154" i="30"/>
  <c r="W155" i="30"/>
  <c r="S155" i="30" s="1"/>
  <c r="V155" i="30" s="1"/>
  <c r="W156" i="30"/>
  <c r="S156" i="30" s="1"/>
  <c r="V156" i="30" s="1"/>
  <c r="W157" i="30"/>
  <c r="W158" i="30"/>
  <c r="S158" i="30" s="1"/>
  <c r="V158" i="30" s="1"/>
  <c r="W159" i="30"/>
  <c r="S159" i="30" s="1"/>
  <c r="V159" i="30" s="1"/>
  <c r="W160" i="30"/>
  <c r="S160" i="30" s="1"/>
  <c r="W161" i="30"/>
  <c r="S161" i="30" s="1"/>
  <c r="V161" i="30" s="1"/>
  <c r="W162" i="30"/>
  <c r="S162" i="30" s="1"/>
  <c r="V162" i="30" s="1"/>
  <c r="W163" i="30"/>
  <c r="S163" i="30" s="1"/>
  <c r="V163" i="30" s="1"/>
  <c r="W164" i="30"/>
  <c r="S164" i="30" s="1"/>
  <c r="V164" i="30" s="1"/>
  <c r="W165" i="30"/>
  <c r="W166" i="30"/>
  <c r="S166" i="30" s="1"/>
  <c r="V166" i="30" s="1"/>
  <c r="W167" i="30"/>
  <c r="S167" i="30" s="1"/>
  <c r="V167" i="30" s="1"/>
  <c r="W168" i="30"/>
  <c r="S168" i="30" s="1"/>
  <c r="V168" i="30" s="1"/>
  <c r="W169" i="30"/>
  <c r="W170" i="30"/>
  <c r="S170" i="30" s="1"/>
  <c r="V170" i="30" s="1"/>
  <c r="W171" i="30"/>
  <c r="S171" i="30" s="1"/>
  <c r="V171" i="30" s="1"/>
  <c r="W172" i="30"/>
  <c r="S172" i="30" s="1"/>
  <c r="V172" i="30" s="1"/>
  <c r="W173" i="30"/>
  <c r="W174" i="30"/>
  <c r="S174" i="30" s="1"/>
  <c r="V174" i="30" s="1"/>
  <c r="W175" i="30"/>
  <c r="S175" i="30" s="1"/>
  <c r="W176" i="30"/>
  <c r="S176" i="30" s="1"/>
  <c r="V176" i="30" s="1"/>
  <c r="W177" i="30"/>
  <c r="W178" i="30"/>
  <c r="W179" i="30"/>
  <c r="S179" i="30" s="1"/>
  <c r="V179" i="30" s="1"/>
  <c r="W180" i="30"/>
  <c r="S180" i="30" s="1"/>
  <c r="V180" i="30" s="1"/>
  <c r="W181" i="30"/>
  <c r="S181" i="30" s="1"/>
  <c r="V181" i="30" s="1"/>
  <c r="W182" i="30"/>
  <c r="S182" i="30" s="1"/>
  <c r="V182" i="30" s="1"/>
  <c r="W183" i="30"/>
  <c r="S183" i="30" s="1"/>
  <c r="V183" i="30" s="1"/>
  <c r="W184" i="30"/>
  <c r="W185" i="30"/>
  <c r="S185" i="30" s="1"/>
  <c r="V185" i="30" s="1"/>
  <c r="W186" i="30"/>
  <c r="S186" i="30" s="1"/>
  <c r="V186" i="30" s="1"/>
  <c r="W187" i="30"/>
  <c r="W188" i="30"/>
  <c r="S188" i="30" s="1"/>
  <c r="W189" i="30"/>
  <c r="S189" i="30" s="1"/>
  <c r="V189" i="30" s="1"/>
  <c r="W190" i="30"/>
  <c r="S190" i="30" s="1"/>
  <c r="V190" i="30" s="1"/>
  <c r="W191" i="30"/>
  <c r="W192" i="30"/>
  <c r="S192" i="30" s="1"/>
  <c r="V192" i="30" s="1"/>
  <c r="W193" i="30"/>
  <c r="S193" i="30" s="1"/>
  <c r="V193" i="30" s="1"/>
  <c r="W194" i="30"/>
  <c r="S194" i="30" s="1"/>
  <c r="V194" i="30" s="1"/>
  <c r="W195" i="30"/>
  <c r="S195" i="30" s="1"/>
  <c r="V195" i="30" s="1"/>
  <c r="W196" i="30"/>
  <c r="S196" i="30" s="1"/>
  <c r="V196" i="30" s="1"/>
  <c r="X32" i="41" s="1"/>
  <c r="F32" i="41" s="1"/>
  <c r="W197" i="30"/>
  <c r="S197" i="30" s="1"/>
  <c r="V197" i="30" s="1"/>
  <c r="W198" i="30"/>
  <c r="S198" i="30" s="1"/>
  <c r="V198" i="30" s="1"/>
  <c r="W199" i="30"/>
  <c r="S199" i="30" s="1"/>
  <c r="V199" i="30" s="1"/>
  <c r="W200" i="30"/>
  <c r="S200" i="30" s="1"/>
  <c r="V200" i="30" s="1"/>
  <c r="W201" i="30"/>
  <c r="S201" i="30" s="1"/>
  <c r="V201" i="30" s="1"/>
  <c r="W202" i="30"/>
  <c r="S202" i="30" s="1"/>
  <c r="V202" i="30" s="1"/>
  <c r="W203" i="30"/>
  <c r="W204" i="30"/>
  <c r="S204" i="30" s="1"/>
  <c r="W205" i="30"/>
  <c r="S205" i="30" s="1"/>
  <c r="V205" i="30" s="1"/>
  <c r="W206" i="30"/>
  <c r="S206" i="30" s="1"/>
  <c r="V206" i="30" s="1"/>
  <c r="W207" i="30"/>
  <c r="W208" i="30"/>
  <c r="S208" i="30" s="1"/>
  <c r="V208" i="30" s="1"/>
  <c r="W209" i="30"/>
  <c r="S209" i="30" s="1"/>
  <c r="V209" i="30" s="1"/>
  <c r="W210" i="30"/>
  <c r="S210" i="30" s="1"/>
  <c r="V210" i="30" s="1"/>
  <c r="W211" i="30"/>
  <c r="U211" i="30" s="1"/>
  <c r="W212" i="30"/>
  <c r="S212" i="30" s="1"/>
  <c r="V212" i="30" s="1"/>
  <c r="W213" i="30"/>
  <c r="S213" i="30" s="1"/>
  <c r="V213" i="30" s="1"/>
  <c r="W214" i="30"/>
  <c r="S214" i="30" s="1"/>
  <c r="V214" i="30" s="1"/>
  <c r="W215" i="30"/>
  <c r="W216" i="30"/>
  <c r="S216" i="30" s="1"/>
  <c r="V216" i="30" s="1"/>
  <c r="W217" i="30"/>
  <c r="S217" i="30" s="1"/>
  <c r="V217" i="30" s="1"/>
  <c r="W218" i="30"/>
  <c r="S218" i="30" s="1"/>
  <c r="V218" i="30" s="1"/>
  <c r="W219" i="30"/>
  <c r="W220" i="30"/>
  <c r="S220" i="30" s="1"/>
  <c r="V220" i="30" s="1"/>
  <c r="W221" i="30"/>
  <c r="S221" i="30" s="1"/>
  <c r="V221" i="30" s="1"/>
  <c r="W222" i="30"/>
  <c r="S222" i="30" s="1"/>
  <c r="V222" i="30" s="1"/>
  <c r="W223" i="30"/>
  <c r="S223" i="30" s="1"/>
  <c r="V223" i="30" s="1"/>
  <c r="W224" i="30"/>
  <c r="S224" i="30" s="1"/>
  <c r="V224" i="30" s="1"/>
  <c r="W225" i="30"/>
  <c r="S225" i="30" s="1"/>
  <c r="V225" i="30" s="1"/>
  <c r="W226" i="30"/>
  <c r="W227" i="30"/>
  <c r="S227" i="30" s="1"/>
  <c r="V227" i="30" s="1"/>
  <c r="W228" i="30"/>
  <c r="S228" i="30" s="1"/>
  <c r="V228" i="30" s="1"/>
  <c r="W229" i="30"/>
  <c r="S229" i="30" s="1"/>
  <c r="V229" i="30" s="1"/>
  <c r="W230" i="30"/>
  <c r="S230" i="30" s="1"/>
  <c r="V230" i="30" s="1"/>
  <c r="W231" i="30"/>
  <c r="S231" i="30" s="1"/>
  <c r="V231" i="30" s="1"/>
  <c r="W232" i="30"/>
  <c r="S232" i="30" s="1"/>
  <c r="V232" i="30" s="1"/>
  <c r="W233" i="30"/>
  <c r="S233" i="30" s="1"/>
  <c r="V233" i="30" s="1"/>
  <c r="W234" i="30"/>
  <c r="W235" i="30"/>
  <c r="W236" i="30"/>
  <c r="S236" i="30" s="1"/>
  <c r="V236" i="30" s="1"/>
  <c r="W237" i="30"/>
  <c r="S237" i="30" s="1"/>
  <c r="V237" i="30" s="1"/>
  <c r="W238" i="30"/>
  <c r="W239" i="30"/>
  <c r="W240" i="30"/>
  <c r="S240" i="30" s="1"/>
  <c r="V240" i="30" s="1"/>
  <c r="W241" i="30"/>
  <c r="S241" i="30" s="1"/>
  <c r="V241" i="30" s="1"/>
  <c r="W242" i="30"/>
  <c r="W243" i="30"/>
  <c r="S243" i="30" s="1"/>
  <c r="V243" i="30" s="1"/>
  <c r="W244" i="30"/>
  <c r="W245" i="30"/>
  <c r="S245" i="30" s="1"/>
  <c r="V245" i="30" s="1"/>
  <c r="W246" i="30"/>
  <c r="S246" i="30" s="1"/>
  <c r="V246" i="30" s="1"/>
  <c r="W247" i="30"/>
  <c r="W248" i="30"/>
  <c r="S248" i="30" s="1"/>
  <c r="V248" i="30" s="1"/>
  <c r="W249" i="30"/>
  <c r="S249" i="30" s="1"/>
  <c r="V249" i="30" s="1"/>
  <c r="W250" i="30"/>
  <c r="S250" i="30" s="1"/>
  <c r="V250" i="30" s="1"/>
  <c r="W251" i="30"/>
  <c r="W252" i="30"/>
  <c r="S252" i="30" s="1"/>
  <c r="V252" i="30" s="1"/>
  <c r="W253" i="30"/>
  <c r="S253" i="30" s="1"/>
  <c r="V253" i="30" s="1"/>
  <c r="W254" i="30"/>
  <c r="U254" i="30" s="1"/>
  <c r="W255" i="30"/>
  <c r="S255" i="30" s="1"/>
  <c r="V255" i="30" s="1"/>
  <c r="W256" i="30"/>
  <c r="S256" i="30" s="1"/>
  <c r="V256" i="30" s="1"/>
  <c r="W257" i="30"/>
  <c r="S257" i="30" s="1"/>
  <c r="V257" i="30" s="1"/>
  <c r="W258" i="30"/>
  <c r="U258" i="30" s="1"/>
  <c r="W259" i="30"/>
  <c r="S259" i="30" s="1"/>
  <c r="V259" i="30" s="1"/>
  <c r="W260" i="30"/>
  <c r="S260" i="30" s="1"/>
  <c r="V260" i="30" s="1"/>
  <c r="W261" i="30"/>
  <c r="W262" i="30"/>
  <c r="S262" i="30" s="1"/>
  <c r="V262" i="30" s="1"/>
  <c r="W263" i="30"/>
  <c r="S263" i="30" s="1"/>
  <c r="V263" i="30" s="1"/>
  <c r="W264" i="30"/>
  <c r="S264" i="30" s="1"/>
  <c r="V264" i="30" s="1"/>
  <c r="W265" i="30"/>
  <c r="S265" i="30" s="1"/>
  <c r="V265" i="30" s="1"/>
  <c r="W266" i="30"/>
  <c r="S266" i="30" s="1"/>
  <c r="V266" i="30" s="1"/>
  <c r="W267" i="30"/>
  <c r="S267" i="30" s="1"/>
  <c r="V267" i="30" s="1"/>
  <c r="W268" i="30"/>
  <c r="T268" i="30" s="1"/>
  <c r="W269" i="30"/>
  <c r="S269" i="30" s="1"/>
  <c r="V269" i="30" s="1"/>
  <c r="W270" i="30"/>
  <c r="S270" i="30" s="1"/>
  <c r="V270" i="30" s="1"/>
  <c r="W271" i="30"/>
  <c r="S271" i="30" s="1"/>
  <c r="V271" i="30" s="1"/>
  <c r="W272" i="30"/>
  <c r="W273" i="30"/>
  <c r="S273" i="30" s="1"/>
  <c r="V273" i="30" s="1"/>
  <c r="W274" i="30"/>
  <c r="S274" i="30" s="1"/>
  <c r="V274" i="30" s="1"/>
  <c r="W275" i="30"/>
  <c r="W276" i="30"/>
  <c r="T276" i="30" s="1"/>
  <c r="W277" i="30"/>
  <c r="S277" i="30" s="1"/>
  <c r="V277" i="30" s="1"/>
  <c r="W278" i="30"/>
  <c r="S278" i="30" s="1"/>
  <c r="V278" i="30" s="1"/>
  <c r="W279" i="30"/>
  <c r="S279" i="30" s="1"/>
  <c r="V279" i="30" s="1"/>
  <c r="W280" i="30"/>
  <c r="W281" i="30"/>
  <c r="S281" i="30" s="1"/>
  <c r="V281" i="30" s="1"/>
  <c r="W282" i="30"/>
  <c r="S282" i="30" s="1"/>
  <c r="V282" i="30" s="1"/>
  <c r="W283" i="30"/>
  <c r="S283" i="30" s="1"/>
  <c r="V283" i="30" s="1"/>
  <c r="W284" i="30"/>
  <c r="W285" i="30"/>
  <c r="S285" i="30" s="1"/>
  <c r="V285" i="30" s="1"/>
  <c r="W286" i="30"/>
  <c r="S286" i="30" s="1"/>
  <c r="V286" i="30" s="1"/>
  <c r="W287" i="30"/>
  <c r="T287" i="30" s="1"/>
  <c r="W288" i="30"/>
  <c r="S288" i="30" s="1"/>
  <c r="V288" i="30" s="1"/>
  <c r="W289" i="30"/>
  <c r="S289" i="30" s="1"/>
  <c r="V289" i="30" s="1"/>
  <c r="W290" i="30"/>
  <c r="S290" i="30" s="1"/>
  <c r="V290" i="30" s="1"/>
  <c r="W291" i="30"/>
  <c r="T291" i="30" s="1"/>
  <c r="W292" i="30"/>
  <c r="S292" i="30" s="1"/>
  <c r="V292" i="30" s="1"/>
  <c r="W293" i="30"/>
  <c r="S293" i="30" s="1"/>
  <c r="V293" i="30" s="1"/>
  <c r="W294" i="30"/>
  <c r="S294" i="30" s="1"/>
  <c r="V294" i="30" s="1"/>
  <c r="W295" i="30"/>
  <c r="U295" i="30" s="1"/>
  <c r="W296" i="30"/>
  <c r="S296" i="30" s="1"/>
  <c r="V296" i="30" s="1"/>
  <c r="W297" i="30"/>
  <c r="S297" i="30" s="1"/>
  <c r="V297" i="30" s="1"/>
  <c r="W298" i="30"/>
  <c r="S298" i="30" s="1"/>
  <c r="V298" i="30" s="1"/>
  <c r="W299" i="30"/>
  <c r="T299" i="30" s="1"/>
  <c r="W300" i="30"/>
  <c r="S300" i="30" s="1"/>
  <c r="V300" i="30" s="1"/>
  <c r="W301" i="30"/>
  <c r="S301" i="30" s="1"/>
  <c r="V301" i="30" s="1"/>
  <c r="W302" i="30"/>
  <c r="S302" i="30" s="1"/>
  <c r="V302" i="30" s="1"/>
  <c r="W303" i="30"/>
  <c r="U303" i="30" s="1"/>
  <c r="W304" i="30"/>
  <c r="S304" i="30" s="1"/>
  <c r="V304" i="30" s="1"/>
  <c r="W305" i="30"/>
  <c r="S305" i="30" s="1"/>
  <c r="V305" i="30" s="1"/>
  <c r="W306" i="30"/>
  <c r="S306" i="30" s="1"/>
  <c r="V306" i="30" s="1"/>
  <c r="W307" i="30"/>
  <c r="S307" i="30" s="1"/>
  <c r="V307" i="30" s="1"/>
  <c r="W308" i="30"/>
  <c r="S308" i="30" s="1"/>
  <c r="V308" i="30" s="1"/>
  <c r="W309" i="30"/>
  <c r="W310" i="30"/>
  <c r="S310" i="30" s="1"/>
  <c r="V310" i="30" s="1"/>
  <c r="W311" i="30"/>
  <c r="S311" i="30" s="1"/>
  <c r="V311" i="30" s="1"/>
  <c r="W312" i="30"/>
  <c r="S312" i="30" s="1"/>
  <c r="V312" i="30" s="1"/>
  <c r="W313" i="30"/>
  <c r="S313" i="30" s="1"/>
  <c r="V313" i="30" s="1"/>
  <c r="W314" i="30"/>
  <c r="T314" i="30" s="1"/>
  <c r="W315" i="30"/>
  <c r="S315" i="30" s="1"/>
  <c r="V315" i="30" s="1"/>
  <c r="W316" i="30"/>
  <c r="S316" i="30" s="1"/>
  <c r="V316" i="30" s="1"/>
  <c r="W317" i="30"/>
  <c r="W318" i="30"/>
  <c r="S318" i="30" s="1"/>
  <c r="V318" i="30" s="1"/>
  <c r="W319" i="30"/>
  <c r="S319" i="30" s="1"/>
  <c r="V319" i="30" s="1"/>
  <c r="W320" i="30"/>
  <c r="T320" i="30" s="1"/>
  <c r="W321" i="30"/>
  <c r="S321" i="30" s="1"/>
  <c r="V321" i="30" s="1"/>
  <c r="W322" i="30"/>
  <c r="S322" i="30" s="1"/>
  <c r="V322" i="30" s="1"/>
  <c r="W323" i="30"/>
  <c r="S323" i="30" s="1"/>
  <c r="V323" i="30" s="1"/>
  <c r="W324" i="30"/>
  <c r="S324" i="30" s="1"/>
  <c r="V324" i="30" s="1"/>
  <c r="W325" i="30"/>
  <c r="W326" i="30"/>
  <c r="S326" i="30" s="1"/>
  <c r="V326" i="30" s="1"/>
  <c r="W327" i="30"/>
  <c r="S327" i="30" s="1"/>
  <c r="V327" i="30" s="1"/>
  <c r="W328" i="30"/>
  <c r="S328" i="30" s="1"/>
  <c r="V328" i="30" s="1"/>
  <c r="W329" i="30"/>
  <c r="W330" i="30"/>
  <c r="S330" i="30" s="1"/>
  <c r="V330" i="30" s="1"/>
  <c r="W331" i="30"/>
  <c r="S331" i="30" s="1"/>
  <c r="V331" i="30" s="1"/>
  <c r="W332" i="30"/>
  <c r="S332" i="30" s="1"/>
  <c r="V332" i="30" s="1"/>
  <c r="W333" i="30"/>
  <c r="W334" i="30"/>
  <c r="S334" i="30" s="1"/>
  <c r="V334" i="30" s="1"/>
  <c r="W335" i="30"/>
  <c r="S335" i="30" s="1"/>
  <c r="V335" i="30" s="1"/>
  <c r="W336" i="30"/>
  <c r="S336" i="30" s="1"/>
  <c r="V336" i="30" s="1"/>
  <c r="W337" i="30"/>
  <c r="W338" i="30"/>
  <c r="W339" i="30"/>
  <c r="S339" i="30" s="1"/>
  <c r="V339" i="30" s="1"/>
  <c r="W340" i="30"/>
  <c r="S340" i="30" s="1"/>
  <c r="V340" i="30" s="1"/>
  <c r="W341" i="30"/>
  <c r="W342" i="30"/>
  <c r="S342" i="30" s="1"/>
  <c r="V342" i="30" s="1"/>
  <c r="W343" i="30"/>
  <c r="S343" i="30" s="1"/>
  <c r="V343" i="30" s="1"/>
  <c r="W344" i="30"/>
  <c r="S344" i="30" s="1"/>
  <c r="V344" i="30" s="1"/>
  <c r="W345" i="30"/>
  <c r="S345" i="30" s="1"/>
  <c r="V345" i="30" s="1"/>
  <c r="W346" i="30"/>
  <c r="S346" i="30" s="1"/>
  <c r="V346" i="30" s="1"/>
  <c r="W347" i="30"/>
  <c r="S347" i="30" s="1"/>
  <c r="V347" i="30" s="1"/>
  <c r="W348" i="30"/>
  <c r="W349" i="30"/>
  <c r="S349" i="30" s="1"/>
  <c r="V349" i="30" s="1"/>
  <c r="W350" i="30"/>
  <c r="S350" i="30" s="1"/>
  <c r="V350" i="30" s="1"/>
  <c r="W351" i="30"/>
  <c r="S351" i="30" s="1"/>
  <c r="V351" i="30" s="1"/>
  <c r="W352" i="30"/>
  <c r="S352" i="30" s="1"/>
  <c r="V352" i="30" s="1"/>
  <c r="W353" i="30"/>
  <c r="S353" i="30" s="1"/>
  <c r="V353" i="30" s="1"/>
  <c r="W354" i="30"/>
  <c r="S354" i="30" s="1"/>
  <c r="V354" i="30" s="1"/>
  <c r="W355" i="30"/>
  <c r="S355" i="30" s="1"/>
  <c r="V355" i="30" s="1"/>
  <c r="W356" i="30"/>
  <c r="S356" i="30" s="1"/>
  <c r="V356" i="30" s="1"/>
  <c r="W357" i="30"/>
  <c r="S357" i="30" s="1"/>
  <c r="V357" i="30" s="1"/>
  <c r="W358" i="30"/>
  <c r="S358" i="30" s="1"/>
  <c r="V358" i="30" s="1"/>
  <c r="W359" i="30"/>
  <c r="S359" i="30" s="1"/>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S377" i="30" s="1"/>
  <c r="V377" i="30" s="1"/>
  <c r="W378" i="30"/>
  <c r="S378" i="30" s="1"/>
  <c r="V378" i="30" s="1"/>
  <c r="W379" i="30"/>
  <c r="W380" i="30"/>
  <c r="U380" i="30" s="1"/>
  <c r="W381" i="30"/>
  <c r="S381" i="30" s="1"/>
  <c r="V381" i="30" s="1"/>
  <c r="W382" i="30"/>
  <c r="S382" i="30" s="1"/>
  <c r="V382" i="30" s="1"/>
  <c r="W383" i="30"/>
  <c r="S383" i="30" s="1"/>
  <c r="V383" i="30" s="1"/>
  <c r="W384" i="30"/>
  <c r="S384" i="30" s="1"/>
  <c r="V384" i="30" s="1"/>
  <c r="W385" i="30"/>
  <c r="S385" i="30" s="1"/>
  <c r="V385" i="30" s="1"/>
  <c r="W386" i="30"/>
  <c r="S386" i="30" s="1"/>
  <c r="V386" i="30" s="1"/>
  <c r="W387" i="30"/>
  <c r="W388" i="30"/>
  <c r="S388" i="30" s="1"/>
  <c r="V388" i="30" s="1"/>
  <c r="W389" i="30"/>
  <c r="S389" i="30" s="1"/>
  <c r="V389" i="30" s="1"/>
  <c r="W390" i="30"/>
  <c r="S390" i="30" s="1"/>
  <c r="V390" i="30" s="1"/>
  <c r="W391" i="30"/>
  <c r="S391" i="30" s="1"/>
  <c r="V391" i="30" s="1"/>
  <c r="W392" i="30"/>
  <c r="S392" i="30" s="1"/>
  <c r="V392" i="30" s="1"/>
  <c r="W393" i="30"/>
  <c r="W394" i="30"/>
  <c r="S394" i="30" s="1"/>
  <c r="V394" i="30" s="1"/>
  <c r="W395" i="30"/>
  <c r="S395" i="30" s="1"/>
  <c r="V395" i="30" s="1"/>
  <c r="W396" i="30"/>
  <c r="S396" i="30" s="1"/>
  <c r="V396" i="30" s="1"/>
  <c r="W397" i="30"/>
  <c r="W398" i="30"/>
  <c r="S398" i="30" s="1"/>
  <c r="V398" i="30" s="1"/>
  <c r="W399" i="30"/>
  <c r="S399" i="30" s="1"/>
  <c r="V399" i="30" s="1"/>
  <c r="W400" i="30"/>
  <c r="S400" i="30" s="1"/>
  <c r="V400" i="30" s="1"/>
  <c r="W401" i="30"/>
  <c r="S401" i="30" s="1"/>
  <c r="V401" i="30" s="1"/>
  <c r="W402" i="30"/>
  <c r="S402" i="30" s="1"/>
  <c r="V402" i="30" s="1"/>
  <c r="W403" i="30"/>
  <c r="W404" i="30"/>
  <c r="U404" i="30" s="1"/>
  <c r="W405" i="30"/>
  <c r="S405" i="30" s="1"/>
  <c r="V405" i="30" s="1"/>
  <c r="W406" i="30"/>
  <c r="S406" i="30" s="1"/>
  <c r="V406" i="30" s="1"/>
  <c r="W407" i="30"/>
  <c r="S407" i="30" s="1"/>
  <c r="V407" i="30" s="1"/>
  <c r="W408" i="30"/>
  <c r="W409" i="30"/>
  <c r="S409" i="30" s="1"/>
  <c r="V409" i="30" s="1"/>
  <c r="W410" i="30"/>
  <c r="S410" i="30" s="1"/>
  <c r="V410" i="30" s="1"/>
  <c r="W411" i="30"/>
  <c r="S411" i="30" s="1"/>
  <c r="V411" i="30" s="1"/>
  <c r="W412" i="30"/>
  <c r="S412" i="30" s="1"/>
  <c r="V412" i="30" s="1"/>
  <c r="W413" i="30"/>
  <c r="S413" i="30" s="1"/>
  <c r="V413" i="30" s="1"/>
  <c r="W414" i="30"/>
  <c r="S414" i="30" s="1"/>
  <c r="V414" i="30" s="1"/>
  <c r="W415" i="30"/>
  <c r="W416" i="30"/>
  <c r="S416" i="30" s="1"/>
  <c r="V416" i="30" s="1"/>
  <c r="W417" i="30"/>
  <c r="S417" i="30" s="1"/>
  <c r="V417" i="30" s="1"/>
  <c r="W418" i="30"/>
  <c r="S418" i="30" s="1"/>
  <c r="V418" i="30" s="1"/>
  <c r="W419" i="30"/>
  <c r="T419" i="30" s="1"/>
  <c r="W420" i="30"/>
  <c r="S420" i="30" s="1"/>
  <c r="V420" i="30" s="1"/>
  <c r="W421" i="30"/>
  <c r="S421" i="30" s="1"/>
  <c r="V421" i="30" s="1"/>
  <c r="W422" i="30"/>
  <c r="S422" i="30" s="1"/>
  <c r="V422" i="30" s="1"/>
  <c r="W423" i="30"/>
  <c r="U423" i="30" s="1"/>
  <c r="W424" i="30"/>
  <c r="S424" i="30" s="1"/>
  <c r="V424" i="30" s="1"/>
  <c r="W425" i="30"/>
  <c r="W426" i="30"/>
  <c r="S426" i="30" s="1"/>
  <c r="V426" i="30" s="1"/>
  <c r="W427" i="30"/>
  <c r="S427" i="30" s="1"/>
  <c r="V427" i="30" s="1"/>
  <c r="W428" i="30"/>
  <c r="U428" i="30" s="1"/>
  <c r="W429" i="30"/>
  <c r="S429" i="30" s="1"/>
  <c r="V429" i="30" s="1"/>
  <c r="W430" i="30"/>
  <c r="S430" i="30" s="1"/>
  <c r="V430" i="30" s="1"/>
  <c r="W431" i="30"/>
  <c r="S431" i="30" s="1"/>
  <c r="V431" i="30" s="1"/>
  <c r="W432" i="30"/>
  <c r="W433" i="30"/>
  <c r="S433" i="30" s="1"/>
  <c r="V433" i="30" s="1"/>
  <c r="W434" i="30"/>
  <c r="T434" i="30" s="1"/>
  <c r="W435" i="30"/>
  <c r="S435" i="30" s="1"/>
  <c r="V435" i="30" s="1"/>
  <c r="W436" i="30"/>
  <c r="S436" i="30" s="1"/>
  <c r="V436" i="30" s="1"/>
  <c r="W437" i="30"/>
  <c r="W438" i="30"/>
  <c r="S438" i="30" s="1"/>
  <c r="V438" i="30" s="1"/>
  <c r="W439" i="30"/>
  <c r="W440" i="30"/>
  <c r="S440" i="30" s="1"/>
  <c r="V440" i="30" s="1"/>
  <c r="W441" i="30"/>
  <c r="S441" i="30" s="1"/>
  <c r="V441" i="30" s="1"/>
  <c r="W442" i="30"/>
  <c r="T442" i="30" s="1"/>
  <c r="W443" i="30"/>
  <c r="S443" i="30" s="1"/>
  <c r="V443" i="30" s="1"/>
  <c r="W444" i="30"/>
  <c r="S444" i="30" s="1"/>
  <c r="V444" i="30" s="1"/>
  <c r="W445" i="30"/>
  <c r="S445" i="30" s="1"/>
  <c r="V445" i="30" s="1"/>
  <c r="W446" i="30"/>
  <c r="W447" i="30"/>
  <c r="S447" i="30" s="1"/>
  <c r="V447" i="30" s="1"/>
  <c r="W448" i="30"/>
  <c r="S448" i="30" s="1"/>
  <c r="V448" i="30" s="1"/>
  <c r="W449" i="30"/>
  <c r="S449" i="30" s="1"/>
  <c r="V449" i="30" s="1"/>
  <c r="W450" i="30"/>
  <c r="S450" i="30" s="1"/>
  <c r="V450" i="30" s="1"/>
  <c r="W451" i="30"/>
  <c r="S451" i="30" s="1"/>
  <c r="V451" i="30" s="1"/>
  <c r="W452" i="30"/>
  <c r="S452" i="30" s="1"/>
  <c r="V452" i="30" s="1"/>
  <c r="W453" i="30"/>
  <c r="S453" i="30" s="1"/>
  <c r="V453" i="30" s="1"/>
  <c r="W454" i="30"/>
  <c r="S454" i="30" s="1"/>
  <c r="V454" i="30" s="1"/>
  <c r="W455" i="30"/>
  <c r="S455" i="30" s="1"/>
  <c r="V455" i="30" s="1"/>
  <c r="W456" i="30"/>
  <c r="S456" i="30" s="1"/>
  <c r="V456" i="30" s="1"/>
  <c r="W457" i="30"/>
  <c r="S457" i="30" s="1"/>
  <c r="V457" i="30" s="1"/>
  <c r="W458" i="30"/>
  <c r="S458" i="30" s="1"/>
  <c r="V458" i="30" s="1"/>
  <c r="W459" i="30"/>
  <c r="W460" i="30"/>
  <c r="S460" i="30" s="1"/>
  <c r="V460" i="30" s="1"/>
  <c r="W461" i="30"/>
  <c r="S461" i="30" s="1"/>
  <c r="V461" i="30" s="1"/>
  <c r="W462" i="30"/>
  <c r="S462" i="30" s="1"/>
  <c r="V462" i="30" s="1"/>
  <c r="W463" i="30"/>
  <c r="W464" i="30"/>
  <c r="S464" i="30" s="1"/>
  <c r="V464" i="30" s="1"/>
  <c r="W465" i="30"/>
  <c r="S465" i="30" s="1"/>
  <c r="V465" i="30" s="1"/>
  <c r="W466" i="30"/>
  <c r="W467" i="30"/>
  <c r="W468" i="30"/>
  <c r="S468" i="30" s="1"/>
  <c r="V468" i="30" s="1"/>
  <c r="W469" i="30"/>
  <c r="S469" i="30" s="1"/>
  <c r="V469" i="30" s="1"/>
  <c r="W470" i="30"/>
  <c r="S470" i="30" s="1"/>
  <c r="V470" i="30" s="1"/>
  <c r="W471" i="30"/>
  <c r="W472" i="30"/>
  <c r="S472" i="30" s="1"/>
  <c r="V472" i="30" s="1"/>
  <c r="W473" i="30"/>
  <c r="S473" i="30" s="1"/>
  <c r="V473" i="30" s="1"/>
  <c r="W474" i="30"/>
  <c r="U474" i="30" s="1"/>
  <c r="W475" i="30"/>
  <c r="S475" i="30" s="1"/>
  <c r="V475" i="30" s="1"/>
  <c r="W476" i="30"/>
  <c r="W477" i="30"/>
  <c r="W478" i="30"/>
  <c r="S478" i="30" s="1"/>
  <c r="V478" i="30" s="1"/>
  <c r="W479" i="30"/>
  <c r="S479" i="30" s="1"/>
  <c r="V479" i="30" s="1"/>
  <c r="W480" i="30"/>
  <c r="W481" i="30"/>
  <c r="S481" i="30" s="1"/>
  <c r="V481" i="30" s="1"/>
  <c r="W482" i="30"/>
  <c r="S482" i="30" s="1"/>
  <c r="V482" i="30" s="1"/>
  <c r="W483" i="30"/>
  <c r="S483" i="30" s="1"/>
  <c r="V483" i="30" s="1"/>
  <c r="W484" i="30"/>
  <c r="S484" i="30" s="1"/>
  <c r="V484" i="30" s="1"/>
  <c r="W485" i="30"/>
  <c r="S485" i="30" s="1"/>
  <c r="V485" i="30" s="1"/>
  <c r="W486" i="30"/>
  <c r="S486" i="30" s="1"/>
  <c r="V486" i="30" s="1"/>
  <c r="W487" i="30"/>
  <c r="W488" i="30"/>
  <c r="S488" i="30" s="1"/>
  <c r="V488" i="30" s="1"/>
  <c r="W489" i="30"/>
  <c r="S489" i="30" s="1"/>
  <c r="V489" i="30" s="1"/>
  <c r="W490" i="30"/>
  <c r="T490" i="30" s="1"/>
  <c r="W491" i="30"/>
  <c r="S491" i="30" s="1"/>
  <c r="V491" i="30" s="1"/>
  <c r="W492" i="30"/>
  <c r="S492" i="30" s="1"/>
  <c r="V492" i="30" s="1"/>
  <c r="W493" i="30"/>
  <c r="S493" i="30" s="1"/>
  <c r="V493" i="30" s="1"/>
  <c r="W494" i="30"/>
  <c r="W495" i="30"/>
  <c r="S495" i="30" s="1"/>
  <c r="V495" i="30" s="1"/>
  <c r="W496" i="30"/>
  <c r="S496" i="30" s="1"/>
  <c r="V496" i="30" s="1"/>
  <c r="W497" i="30"/>
  <c r="S497" i="30" s="1"/>
  <c r="V497" i="30" s="1"/>
  <c r="W498" i="30"/>
  <c r="W499" i="30"/>
  <c r="S499" i="30" s="1"/>
  <c r="V499" i="30" s="1"/>
  <c r="W500" i="30"/>
  <c r="S500" i="30" s="1"/>
  <c r="V500" i="30" s="1"/>
  <c r="W501" i="30"/>
  <c r="S501" i="30" s="1"/>
  <c r="V501" i="30" s="1"/>
  <c r="W502" i="30"/>
  <c r="S502" i="30" s="1"/>
  <c r="V502" i="30" s="1"/>
  <c r="W503" i="30"/>
  <c r="S503" i="30" s="1"/>
  <c r="V503" i="30" s="1"/>
  <c r="W504" i="30"/>
  <c r="S504" i="30" s="1"/>
  <c r="V504" i="30" s="1"/>
  <c r="W505" i="30"/>
  <c r="S505" i="30" s="1"/>
  <c r="V505" i="30" s="1"/>
  <c r="W506" i="30"/>
  <c r="S506" i="30" s="1"/>
  <c r="V506" i="30" s="1"/>
  <c r="W507" i="30"/>
  <c r="S507" i="30" s="1"/>
  <c r="V507" i="30" s="1"/>
  <c r="W508" i="30"/>
  <c r="W509" i="30"/>
  <c r="S509" i="30" s="1"/>
  <c r="V509" i="30" s="1"/>
  <c r="W510" i="30"/>
  <c r="T510" i="30" s="1"/>
  <c r="W511" i="30"/>
  <c r="S511" i="30" s="1"/>
  <c r="V511" i="30" s="1"/>
  <c r="W512" i="30"/>
  <c r="S512" i="30" s="1"/>
  <c r="V512" i="30" s="1"/>
  <c r="W513" i="30"/>
  <c r="S513" i="30" s="1"/>
  <c r="V513" i="30" s="1"/>
  <c r="W514" i="30"/>
  <c r="W515" i="30"/>
  <c r="S515" i="30" s="1"/>
  <c r="V515" i="30" s="1"/>
  <c r="W516" i="30"/>
  <c r="S516" i="30" s="1"/>
  <c r="V516" i="30" s="1"/>
  <c r="W517" i="30"/>
  <c r="W518" i="30"/>
  <c r="S518" i="30" s="1"/>
  <c r="V518" i="30" s="1"/>
  <c r="W519" i="30"/>
  <c r="S519" i="30" s="1"/>
  <c r="V519" i="30" s="1"/>
  <c r="W520" i="30"/>
  <c r="W521" i="30"/>
  <c r="S521" i="30" s="1"/>
  <c r="V521" i="30" s="1"/>
  <c r="W522" i="30"/>
  <c r="S522" i="30" s="1"/>
  <c r="V522" i="30" s="1"/>
  <c r="W523" i="30"/>
  <c r="S523" i="30" s="1"/>
  <c r="V523" i="30" s="1"/>
  <c r="W524" i="30"/>
  <c r="S524" i="30" s="1"/>
  <c r="V524" i="30" s="1"/>
  <c r="W525" i="30"/>
  <c r="S525" i="30" s="1"/>
  <c r="V525" i="30" s="1"/>
  <c r="W526" i="30"/>
  <c r="S526" i="30" s="1"/>
  <c r="V526" i="30" s="1"/>
  <c r="W527" i="30"/>
  <c r="S527" i="30" s="1"/>
  <c r="V527" i="30" s="1"/>
  <c r="W528" i="30"/>
  <c r="W529" i="30"/>
  <c r="S529" i="30" s="1"/>
  <c r="V529" i="30" s="1"/>
  <c r="W530" i="30"/>
  <c r="S530" i="30" s="1"/>
  <c r="V530" i="30" s="1"/>
  <c r="W531" i="30"/>
  <c r="W532" i="30"/>
  <c r="S532" i="30" s="1"/>
  <c r="V532" i="30" s="1"/>
  <c r="W533" i="30"/>
  <c r="S533" i="30" s="1"/>
  <c r="V533" i="30" s="1"/>
  <c r="W534" i="30"/>
  <c r="S534" i="30" s="1"/>
  <c r="V534" i="30" s="1"/>
  <c r="W535" i="30"/>
  <c r="U535" i="30" s="1"/>
  <c r="W536" i="30"/>
  <c r="S536" i="30" s="1"/>
  <c r="V536" i="30" s="1"/>
  <c r="W537" i="30"/>
  <c r="S537" i="30" s="1"/>
  <c r="V537" i="30" s="1"/>
  <c r="W538" i="30"/>
  <c r="W539" i="30"/>
  <c r="S539" i="30" s="1"/>
  <c r="V539" i="30" s="1"/>
  <c r="W540" i="30"/>
  <c r="S540" i="30" s="1"/>
  <c r="V540" i="30" s="1"/>
  <c r="W541" i="30"/>
  <c r="T541" i="30" s="1"/>
  <c r="W542" i="30"/>
  <c r="S542" i="30" s="1"/>
  <c r="V542" i="30" s="1"/>
  <c r="W543" i="30"/>
  <c r="S543" i="30" s="1"/>
  <c r="V543" i="30" s="1"/>
  <c r="W544" i="30"/>
  <c r="S544" i="30" s="1"/>
  <c r="V544" i="30" s="1"/>
  <c r="W545" i="30"/>
  <c r="W546" i="30"/>
  <c r="S546" i="30" s="1"/>
  <c r="V546" i="30" s="1"/>
  <c r="W547" i="30"/>
  <c r="S547" i="30" s="1"/>
  <c r="V547" i="30" s="1"/>
  <c r="W548" i="30"/>
  <c r="S548" i="30" s="1"/>
  <c r="V548" i="30" s="1"/>
  <c r="W549" i="30"/>
  <c r="W550" i="30"/>
  <c r="S550" i="30" s="1"/>
  <c r="V550" i="30" s="1"/>
  <c r="W551" i="30"/>
  <c r="S551" i="30" s="1"/>
  <c r="V551" i="30" s="1"/>
  <c r="W552" i="30"/>
  <c r="S552" i="30" s="1"/>
  <c r="V552" i="30" s="1"/>
  <c r="W553" i="30"/>
  <c r="S553" i="30" s="1"/>
  <c r="V553" i="30" s="1"/>
  <c r="W554" i="30"/>
  <c r="S554" i="30" s="1"/>
  <c r="V554" i="30" s="1"/>
  <c r="W555" i="30"/>
  <c r="S555" i="30" s="1"/>
  <c r="V555" i="30" s="1"/>
  <c r="W556" i="30"/>
  <c r="S556" i="30" s="1"/>
  <c r="V556" i="30" s="1"/>
  <c r="W557" i="30"/>
  <c r="S557" i="30" s="1"/>
  <c r="V557" i="30" s="1"/>
  <c r="W558" i="30"/>
  <c r="U558" i="30" s="1"/>
  <c r="W559" i="30"/>
  <c r="S559" i="30" s="1"/>
  <c r="V559" i="30" s="1"/>
  <c r="W560" i="30"/>
  <c r="S560" i="30" s="1"/>
  <c r="V560" i="30" s="1"/>
  <c r="W561" i="30"/>
  <c r="S561" i="30" s="1"/>
  <c r="V561" i="30" s="1"/>
  <c r="W562" i="30"/>
  <c r="W563" i="30"/>
  <c r="S563" i="30" s="1"/>
  <c r="V563" i="30" s="1"/>
  <c r="W564" i="30"/>
  <c r="S564" i="30" s="1"/>
  <c r="V564" i="30" s="1"/>
  <c r="W565" i="30"/>
  <c r="W566" i="30"/>
  <c r="S566" i="30" s="1"/>
  <c r="V566" i="30" s="1"/>
  <c r="W567" i="30"/>
  <c r="S567" i="30" s="1"/>
  <c r="V567" i="30" s="1"/>
  <c r="W568" i="30"/>
  <c r="S568" i="30" s="1"/>
  <c r="V568" i="30" s="1"/>
  <c r="W569" i="30"/>
  <c r="S569" i="30" s="1"/>
  <c r="V569" i="30" s="1"/>
  <c r="W570" i="30"/>
  <c r="S570" i="30" s="1"/>
  <c r="V570" i="30" s="1"/>
  <c r="W571" i="30"/>
  <c r="T571" i="30" s="1"/>
  <c r="W572" i="30"/>
  <c r="S572" i="30" s="1"/>
  <c r="V572" i="30" s="1"/>
  <c r="W573" i="30"/>
  <c r="S573" i="30" s="1"/>
  <c r="V573" i="30" s="1"/>
  <c r="W574" i="30"/>
  <c r="S574" i="30" s="1"/>
  <c r="V574" i="30" s="1"/>
  <c r="W575" i="30"/>
  <c r="W576" i="30"/>
  <c r="S576" i="30" s="1"/>
  <c r="V576" i="30" s="1"/>
  <c r="W577" i="30"/>
  <c r="S577" i="30" s="1"/>
  <c r="V577" i="30" s="1"/>
  <c r="W578" i="30"/>
  <c r="S578" i="30" s="1"/>
  <c r="V578" i="30" s="1"/>
  <c r="W579" i="30"/>
  <c r="S579" i="30" s="1"/>
  <c r="V579" i="30" s="1"/>
  <c r="W580" i="30"/>
  <c r="S580" i="30" s="1"/>
  <c r="V580" i="30" s="1"/>
  <c r="W581" i="30"/>
  <c r="S581" i="30" s="1"/>
  <c r="V581" i="30" s="1"/>
  <c r="W582" i="30"/>
  <c r="S582" i="30" s="1"/>
  <c r="V582" i="30" s="1"/>
  <c r="W583" i="30"/>
  <c r="W584" i="30"/>
  <c r="S584" i="30" s="1"/>
  <c r="V584" i="30" s="1"/>
  <c r="W585" i="30"/>
  <c r="U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s="1"/>
  <c r="V593" i="30" s="1"/>
  <c r="W594" i="30"/>
  <c r="W595" i="30"/>
  <c r="S595" i="30" s="1"/>
  <c r="V595" i="30" s="1"/>
  <c r="W596" i="30"/>
  <c r="U596" i="30" s="1"/>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s="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s="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s="1"/>
  <c r="W62" i="31"/>
  <c r="S62" i="31" s="1"/>
  <c r="V62" i="31" s="1"/>
  <c r="W63" i="31"/>
  <c r="S63" i="31" s="1"/>
  <c r="V63" i="31" s="1"/>
  <c r="W64" i="31"/>
  <c r="S64" i="31" s="1"/>
  <c r="V64" i="31" s="1"/>
  <c r="W65" i="31"/>
  <c r="S65" i="31"/>
  <c r="V65" i="31" s="1"/>
  <c r="W66" i="31"/>
  <c r="S66" i="31" s="1"/>
  <c r="V66" i="31" s="1"/>
  <c r="W67" i="31"/>
  <c r="S67" i="31" s="1"/>
  <c r="V67" i="31" s="1"/>
  <c r="W68" i="31"/>
  <c r="S68" i="31" s="1"/>
  <c r="V68" i="31" s="1"/>
  <c r="W69" i="31"/>
  <c r="S69" i="31" s="1"/>
  <c r="V69" i="31" s="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s="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s="1"/>
  <c r="W122" i="31"/>
  <c r="S122" i="31" s="1"/>
  <c r="V122" i="31" s="1"/>
  <c r="W123" i="31"/>
  <c r="S123" i="31" s="1"/>
  <c r="V123" i="31" s="1"/>
  <c r="W124" i="31"/>
  <c r="S124" i="31" s="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s="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s="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s="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s="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s="1"/>
  <c r="V319" i="31" s="1"/>
  <c r="W320" i="31"/>
  <c r="S320" i="31" s="1"/>
  <c r="V320" i="31"/>
  <c r="W321" i="31"/>
  <c r="S321" i="31" s="1"/>
  <c r="V321" i="31" s="1"/>
  <c r="W322" i="31"/>
  <c r="S322" i="31" s="1"/>
  <c r="V322" i="31" s="1"/>
  <c r="W323" i="31"/>
  <c r="S323" i="31" s="1"/>
  <c r="V323" i="31" s="1"/>
  <c r="W324" i="31"/>
  <c r="S324" i="31" s="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s="1"/>
  <c r="V339" i="31" s="1"/>
  <c r="W340" i="31"/>
  <c r="S340" i="31"/>
  <c r="V340" i="31" s="1"/>
  <c r="W341" i="31"/>
  <c r="S341" i="31" s="1"/>
  <c r="V341" i="31" s="1"/>
  <c r="W342" i="31"/>
  <c r="S342" i="31" s="1"/>
  <c r="V342" i="31" s="1"/>
  <c r="W343" i="31"/>
  <c r="S343" i="31" s="1"/>
  <c r="V343" i="31" s="1"/>
  <c r="W344" i="31"/>
  <c r="S344" i="31" s="1"/>
  <c r="V344" i="31" s="1"/>
  <c r="W345" i="31"/>
  <c r="S345" i="31" s="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s="1"/>
  <c r="V383" i="31" s="1"/>
  <c r="W384" i="31"/>
  <c r="S384" i="31" s="1"/>
  <c r="V384" i="31"/>
  <c r="W385" i="31"/>
  <c r="S385" i="31" s="1"/>
  <c r="V385" i="31" s="1"/>
  <c r="W386" i="31"/>
  <c r="S386" i="31" s="1"/>
  <c r="V386" i="31" s="1"/>
  <c r="W387" i="31"/>
  <c r="S387" i="31" s="1"/>
  <c r="V387" i="31" s="1"/>
  <c r="W388" i="31"/>
  <c r="S388" i="31" s="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s="1"/>
  <c r="V403" i="31" s="1"/>
  <c r="W404" i="31"/>
  <c r="S404" i="31"/>
  <c r="V404" i="31" s="1"/>
  <c r="W405" i="31"/>
  <c r="S405" i="31" s="1"/>
  <c r="V405" i="31" s="1"/>
  <c r="W406" i="31"/>
  <c r="S406" i="31" s="1"/>
  <c r="V406" i="31" s="1"/>
  <c r="W407" i="31"/>
  <c r="S407" i="31" s="1"/>
  <c r="V407" i="31" s="1"/>
  <c r="W408" i="31"/>
  <c r="S408" i="31" s="1"/>
  <c r="V408" i="31" s="1"/>
  <c r="W409" i="31"/>
  <c r="S409" i="31" s="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s="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s="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s="1"/>
  <c r="V575" i="31" s="1"/>
  <c r="W576" i="31"/>
  <c r="S576" i="31" s="1"/>
  <c r="V576" i="31"/>
  <c r="W577" i="31"/>
  <c r="S577" i="31" s="1"/>
  <c r="V577" i="31" s="1"/>
  <c r="W578" i="31"/>
  <c r="S578" i="31" s="1"/>
  <c r="V578" i="31" s="1"/>
  <c r="W579" i="31"/>
  <c r="S579" i="31" s="1"/>
  <c r="V579" i="31" s="1"/>
  <c r="W580" i="31"/>
  <c r="S580" i="31" s="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s="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T38" i="32" s="1"/>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U469" i="32" s="1"/>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s="1"/>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s="1"/>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W7" i="33"/>
  <c r="S7" i="33" s="1"/>
  <c r="V7" i="33" s="1"/>
  <c r="W8" i="33"/>
  <c r="S8" i="33" s="1"/>
  <c r="V8" i="33" s="1"/>
  <c r="W9" i="33"/>
  <c r="S9" i="33" s="1"/>
  <c r="V9" i="33" s="1"/>
  <c r="W10" i="33"/>
  <c r="W11" i="33"/>
  <c r="S11" i="33" s="1"/>
  <c r="V11" i="33" s="1"/>
  <c r="W12" i="33"/>
  <c r="W13" i="33"/>
  <c r="S13" i="33" s="1"/>
  <c r="V13" i="33" s="1"/>
  <c r="W14" i="33"/>
  <c r="W15" i="33"/>
  <c r="S15" i="33" s="1"/>
  <c r="V15" i="33" s="1"/>
  <c r="W16" i="33"/>
  <c r="S16" i="33"/>
  <c r="V16" i="33" s="1"/>
  <c r="W17" i="33"/>
  <c r="W18" i="33"/>
  <c r="S18" i="33" s="1"/>
  <c r="V18" i="33" s="1"/>
  <c r="W19" i="33"/>
  <c r="S19" i="33" s="1"/>
  <c r="V19" i="33" s="1"/>
  <c r="W20" i="33"/>
  <c r="S20" i="33" s="1"/>
  <c r="V20" i="33" s="1"/>
  <c r="W21" i="33"/>
  <c r="T21" i="33" s="1"/>
  <c r="W22" i="33"/>
  <c r="S22" i="33" s="1"/>
  <c r="V22" i="33" s="1"/>
  <c r="W23" i="33"/>
  <c r="S23" i="33" s="1"/>
  <c r="V23" i="33" s="1"/>
  <c r="W24" i="33"/>
  <c r="S24" i="33" s="1"/>
  <c r="V24" i="33" s="1"/>
  <c r="W25" i="33"/>
  <c r="W26" i="33"/>
  <c r="S26" i="33" s="1"/>
  <c r="V26" i="33" s="1"/>
  <c r="W27" i="33"/>
  <c r="S27" i="33" s="1"/>
  <c r="V27" i="33" s="1"/>
  <c r="W28" i="33"/>
  <c r="S28" i="33" s="1"/>
  <c r="V28" i="33" s="1"/>
  <c r="W29" i="33"/>
  <c r="W30" i="33"/>
  <c r="S30" i="33" s="1"/>
  <c r="V30" i="33" s="1"/>
  <c r="W31" i="33"/>
  <c r="W32" i="33"/>
  <c r="S32" i="33"/>
  <c r="V32" i="33" s="1"/>
  <c r="W33" i="33"/>
  <c r="S33" i="33" s="1"/>
  <c r="V33" i="33" s="1"/>
  <c r="W34" i="33"/>
  <c r="S34" i="33" s="1"/>
  <c r="V34" i="33" s="1"/>
  <c r="W35" i="33"/>
  <c r="S35" i="33" s="1"/>
  <c r="V35" i="33" s="1"/>
  <c r="W36" i="33"/>
  <c r="W37" i="33"/>
  <c r="W38" i="33"/>
  <c r="S38" i="33" s="1"/>
  <c r="V38" i="33" s="1"/>
  <c r="W39" i="33"/>
  <c r="S39" i="33" s="1"/>
  <c r="V39" i="33" s="1"/>
  <c r="W40" i="33"/>
  <c r="W41" i="33"/>
  <c r="S41" i="33" s="1"/>
  <c r="V41" i="33" s="1"/>
  <c r="W42" i="33"/>
  <c r="S42" i="33" s="1"/>
  <c r="V42" i="33" s="1"/>
  <c r="W43" i="33"/>
  <c r="S43" i="33" s="1"/>
  <c r="V43" i="33" s="1"/>
  <c r="W44" i="33"/>
  <c r="W45" i="33"/>
  <c r="S45" i="33" s="1"/>
  <c r="V45" i="33" s="1"/>
  <c r="W46" i="33"/>
  <c r="S46" i="33" s="1"/>
  <c r="V46" i="33" s="1"/>
  <c r="W47" i="33"/>
  <c r="S47" i="33" s="1"/>
  <c r="V47" i="33" s="1"/>
  <c r="W48" i="33"/>
  <c r="W49" i="33"/>
  <c r="S49" i="33" s="1"/>
  <c r="V49" i="33" s="1"/>
  <c r="W50" i="33"/>
  <c r="S50" i="33" s="1"/>
  <c r="V50" i="33" s="1"/>
  <c r="W51" i="33"/>
  <c r="W52" i="33"/>
  <c r="S52" i="33" s="1"/>
  <c r="V52" i="33" s="1"/>
  <c r="W53" i="33"/>
  <c r="S53" i="33" s="1"/>
  <c r="V53" i="33" s="1"/>
  <c r="W54" i="33"/>
  <c r="S54" i="33" s="1"/>
  <c r="V54" i="33" s="1"/>
  <c r="W55" i="33"/>
  <c r="W56" i="33"/>
  <c r="S56" i="33" s="1"/>
  <c r="V56" i="33" s="1"/>
  <c r="W57" i="33"/>
  <c r="S57" i="33" s="1"/>
  <c r="V57" i="33" s="1"/>
  <c r="W58" i="33"/>
  <c r="S58" i="33" s="1"/>
  <c r="V58" i="33" s="1"/>
  <c r="W59" i="33"/>
  <c r="W60" i="33"/>
  <c r="S60" i="33" s="1"/>
  <c r="V60" i="33" s="1"/>
  <c r="W61" i="33"/>
  <c r="S61" i="33" s="1"/>
  <c r="V61" i="33" s="1"/>
  <c r="W62" i="33"/>
  <c r="S62" i="33" s="1"/>
  <c r="V62" i="33" s="1"/>
  <c r="W63" i="33"/>
  <c r="W64" i="33"/>
  <c r="S64" i="33"/>
  <c r="V64" i="33" s="1"/>
  <c r="W65" i="33"/>
  <c r="S65" i="33" s="1"/>
  <c r="V65" i="33" s="1"/>
  <c r="W66" i="33"/>
  <c r="W67" i="33"/>
  <c r="S67" i="33" s="1"/>
  <c r="V67" i="33" s="1"/>
  <c r="W68" i="33"/>
  <c r="S68" i="33" s="1"/>
  <c r="V68" i="33" s="1"/>
  <c r="W69" i="33"/>
  <c r="W70" i="33"/>
  <c r="W71" i="33"/>
  <c r="S71" i="33" s="1"/>
  <c r="V71" i="33" s="1"/>
  <c r="W72" i="33"/>
  <c r="S72" i="33" s="1"/>
  <c r="V72" i="33" s="1"/>
  <c r="W73" i="33"/>
  <c r="S73" i="33" s="1"/>
  <c r="V73" i="33" s="1"/>
  <c r="W74" i="33"/>
  <c r="W75" i="33"/>
  <c r="S75" i="33" s="1"/>
  <c r="V75" i="33" s="1"/>
  <c r="W76" i="33"/>
  <c r="W77" i="33"/>
  <c r="S77" i="33" s="1"/>
  <c r="V77" i="33" s="1"/>
  <c r="W78" i="33"/>
  <c r="W79" i="33"/>
  <c r="S79" i="33" s="1"/>
  <c r="V79" i="33" s="1"/>
  <c r="W80" i="33"/>
  <c r="S80" i="33" s="1"/>
  <c r="V80" i="33" s="1"/>
  <c r="W81" i="33"/>
  <c r="W82" i="33"/>
  <c r="S82" i="33" s="1"/>
  <c r="V82" i="33" s="1"/>
  <c r="W83" i="33"/>
  <c r="S83" i="33" s="1"/>
  <c r="V83" i="33" s="1"/>
  <c r="W84" i="33"/>
  <c r="S84" i="33" s="1"/>
  <c r="V84" i="33" s="1"/>
  <c r="W85" i="33"/>
  <c r="W86" i="33"/>
  <c r="S86" i="33" s="1"/>
  <c r="V86" i="33" s="1"/>
  <c r="W87" i="33"/>
  <c r="S87" i="33" s="1"/>
  <c r="V87" i="33" s="1"/>
  <c r="W88" i="33"/>
  <c r="S88" i="33" s="1"/>
  <c r="V88" i="33" s="1"/>
  <c r="W89" i="33"/>
  <c r="W90" i="33"/>
  <c r="S90" i="33" s="1"/>
  <c r="V90" i="33" s="1"/>
  <c r="W91" i="33"/>
  <c r="S91" i="33" s="1"/>
  <c r="V91" i="33" s="1"/>
  <c r="W92" i="33"/>
  <c r="S92" i="33" s="1"/>
  <c r="V92" i="33" s="1"/>
  <c r="W93" i="33"/>
  <c r="W94" i="33"/>
  <c r="S94" i="33" s="1"/>
  <c r="V94" i="33" s="1"/>
  <c r="W95" i="33"/>
  <c r="W96" i="33"/>
  <c r="S96" i="33"/>
  <c r="V96" i="33" s="1"/>
  <c r="W97" i="33"/>
  <c r="S97" i="33" s="1"/>
  <c r="V97" i="33" s="1"/>
  <c r="W98" i="33"/>
  <c r="S98" i="33" s="1"/>
  <c r="V98" i="33" s="1"/>
  <c r="W99" i="33"/>
  <c r="S99" i="33" s="1"/>
  <c r="V99" i="33" s="1"/>
  <c r="W100" i="33"/>
  <c r="W101" i="33"/>
  <c r="W102" i="33"/>
  <c r="S102" i="33" s="1"/>
  <c r="V102" i="33" s="1"/>
  <c r="W103" i="33"/>
  <c r="S103" i="33" s="1"/>
  <c r="V103" i="33" s="1"/>
  <c r="W104" i="33"/>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W113" i="33"/>
  <c r="S113" i="33" s="1"/>
  <c r="V113" i="33" s="1"/>
  <c r="W114" i="33"/>
  <c r="S114" i="33" s="1"/>
  <c r="V114" i="33" s="1"/>
  <c r="W115" i="33"/>
  <c r="W116" i="33"/>
  <c r="S116" i="33" s="1"/>
  <c r="V116" i="33" s="1"/>
  <c r="W117" i="33"/>
  <c r="S117" i="33" s="1"/>
  <c r="V117" i="33" s="1"/>
  <c r="W118" i="33"/>
  <c r="S118" i="33" s="1"/>
  <c r="V118" i="33" s="1"/>
  <c r="W119" i="33"/>
  <c r="W120" i="33"/>
  <c r="S120" i="33" s="1"/>
  <c r="V120" i="33" s="1"/>
  <c r="W121" i="33"/>
  <c r="S121" i="33" s="1"/>
  <c r="V121" i="33" s="1"/>
  <c r="W122" i="33"/>
  <c r="S122" i="33" s="1"/>
  <c r="V122" i="33" s="1"/>
  <c r="W123" i="33"/>
  <c r="W124" i="33"/>
  <c r="S124" i="33" s="1"/>
  <c r="V124" i="33" s="1"/>
  <c r="W125" i="33"/>
  <c r="S125" i="33" s="1"/>
  <c r="V125" i="33" s="1"/>
  <c r="W126" i="33"/>
  <c r="S126" i="33" s="1"/>
  <c r="V126" i="33" s="1"/>
  <c r="W127" i="33"/>
  <c r="W128" i="33"/>
  <c r="S128" i="33"/>
  <c r="V128" i="33" s="1"/>
  <c r="W129" i="33"/>
  <c r="S129" i="33" s="1"/>
  <c r="V129" i="33" s="1"/>
  <c r="W130" i="33"/>
  <c r="W131" i="33"/>
  <c r="S131" i="33" s="1"/>
  <c r="V131" i="33" s="1"/>
  <c r="W132" i="33"/>
  <c r="S132" i="33" s="1"/>
  <c r="V132" i="33" s="1"/>
  <c r="W133" i="33"/>
  <c r="W134" i="33"/>
  <c r="W135" i="33"/>
  <c r="S135" i="33" s="1"/>
  <c r="V135" i="33" s="1"/>
  <c r="W136" i="33"/>
  <c r="S136" i="33" s="1"/>
  <c r="V136" i="33" s="1"/>
  <c r="W137" i="33"/>
  <c r="S137" i="33" s="1"/>
  <c r="V137" i="33" s="1"/>
  <c r="W138" i="33"/>
  <c r="W139" i="33"/>
  <c r="S139" i="33" s="1"/>
  <c r="V139" i="33" s="1"/>
  <c r="W140" i="33"/>
  <c r="W141" i="33"/>
  <c r="S141" i="33" s="1"/>
  <c r="V141" i="33" s="1"/>
  <c r="W142" i="33"/>
  <c r="W143" i="33"/>
  <c r="S143" i="33" s="1"/>
  <c r="V143" i="33" s="1"/>
  <c r="W144" i="33"/>
  <c r="S144" i="33" s="1"/>
  <c r="V144" i="33" s="1"/>
  <c r="W145" i="33"/>
  <c r="W146" i="33"/>
  <c r="S146" i="33" s="1"/>
  <c r="V146" i="33" s="1"/>
  <c r="W147" i="33"/>
  <c r="S147" i="33" s="1"/>
  <c r="V147" i="33" s="1"/>
  <c r="W148" i="33"/>
  <c r="S148" i="33" s="1"/>
  <c r="V148" i="33" s="1"/>
  <c r="W149" i="33"/>
  <c r="W150" i="33"/>
  <c r="S150" i="33" s="1"/>
  <c r="V150" i="33" s="1"/>
  <c r="W151" i="33"/>
  <c r="S151" i="33" s="1"/>
  <c r="V151" i="33" s="1"/>
  <c r="W152" i="33"/>
  <c r="S152" i="33" s="1"/>
  <c r="V152" i="33" s="1"/>
  <c r="W153" i="33"/>
  <c r="W154" i="33"/>
  <c r="S154" i="33" s="1"/>
  <c r="V154" i="33" s="1"/>
  <c r="W155" i="33"/>
  <c r="S155" i="33" s="1"/>
  <c r="V155" i="33" s="1"/>
  <c r="W156" i="33"/>
  <c r="S156" i="33" s="1"/>
  <c r="V156" i="33" s="1"/>
  <c r="W157" i="33"/>
  <c r="W158" i="33"/>
  <c r="S158" i="33" s="1"/>
  <c r="V158" i="33" s="1"/>
  <c r="W159" i="33"/>
  <c r="W160" i="33"/>
  <c r="S160" i="33"/>
  <c r="V160" i="33" s="1"/>
  <c r="W161" i="33"/>
  <c r="S161" i="33" s="1"/>
  <c r="V161" i="33" s="1"/>
  <c r="W162" i="33"/>
  <c r="S162" i="33" s="1"/>
  <c r="V162" i="33" s="1"/>
  <c r="W163" i="33"/>
  <c r="S163" i="33" s="1"/>
  <c r="V163" i="33" s="1"/>
  <c r="W164" i="33"/>
  <c r="W165" i="33"/>
  <c r="W166" i="33"/>
  <c r="S166" i="33" s="1"/>
  <c r="V166" i="33" s="1"/>
  <c r="W167" i="33"/>
  <c r="S167" i="33" s="1"/>
  <c r="V167" i="33" s="1"/>
  <c r="W168" i="33"/>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W177" i="33"/>
  <c r="S177" i="33" s="1"/>
  <c r="V177" i="33" s="1"/>
  <c r="W178" i="33"/>
  <c r="S178" i="33" s="1"/>
  <c r="V178" i="33" s="1"/>
  <c r="W179" i="33"/>
  <c r="W180" i="33"/>
  <c r="S180" i="33" s="1"/>
  <c r="V180" i="33" s="1"/>
  <c r="W181" i="33"/>
  <c r="S181" i="33" s="1"/>
  <c r="V181" i="33" s="1"/>
  <c r="W182" i="33"/>
  <c r="S182" i="33" s="1"/>
  <c r="V182" i="33" s="1"/>
  <c r="W183" i="33"/>
  <c r="W184" i="33"/>
  <c r="S184" i="33" s="1"/>
  <c r="V184" i="33" s="1"/>
  <c r="W185" i="33"/>
  <c r="S185" i="33" s="1"/>
  <c r="V185" i="33" s="1"/>
  <c r="W186" i="33"/>
  <c r="S186" i="33" s="1"/>
  <c r="V186" i="33" s="1"/>
  <c r="W187" i="33"/>
  <c r="W188" i="33"/>
  <c r="S188" i="33" s="1"/>
  <c r="V188" i="33" s="1"/>
  <c r="W189" i="33"/>
  <c r="S189" i="33" s="1"/>
  <c r="V189" i="33" s="1"/>
  <c r="W190" i="33"/>
  <c r="S190" i="33" s="1"/>
  <c r="V190" i="33" s="1"/>
  <c r="W191" i="33"/>
  <c r="W192" i="33"/>
  <c r="S192" i="33"/>
  <c r="V192" i="33" s="1"/>
  <c r="W193" i="33"/>
  <c r="S193" i="33" s="1"/>
  <c r="V193" i="33" s="1"/>
  <c r="W194" i="33"/>
  <c r="W195" i="33"/>
  <c r="S195" i="33" s="1"/>
  <c r="V195" i="33" s="1"/>
  <c r="W196" i="33"/>
  <c r="S196" i="33" s="1"/>
  <c r="V196" i="33" s="1"/>
  <c r="W197" i="33"/>
  <c r="W198" i="33"/>
  <c r="W199" i="33"/>
  <c r="S199" i="33" s="1"/>
  <c r="V199" i="33" s="1"/>
  <c r="W200" i="33"/>
  <c r="S200" i="33" s="1"/>
  <c r="V200" i="33" s="1"/>
  <c r="W201" i="33"/>
  <c r="S201" i="33" s="1"/>
  <c r="V201" i="33" s="1"/>
  <c r="W202" i="33"/>
  <c r="W203" i="33"/>
  <c r="S203" i="33" s="1"/>
  <c r="V203" i="33" s="1"/>
  <c r="W204" i="33"/>
  <c r="W205" i="33"/>
  <c r="S205" i="33" s="1"/>
  <c r="V205" i="33" s="1"/>
  <c r="W206" i="33"/>
  <c r="W207" i="33"/>
  <c r="S207" i="33" s="1"/>
  <c r="V207" i="33" s="1"/>
  <c r="W208" i="33"/>
  <c r="S208" i="33"/>
  <c r="V208" i="33" s="1"/>
  <c r="W209" i="33"/>
  <c r="W210" i="33"/>
  <c r="S210" i="33" s="1"/>
  <c r="V210" i="33" s="1"/>
  <c r="W211" i="33"/>
  <c r="S211" i="33" s="1"/>
  <c r="V211" i="33" s="1"/>
  <c r="W212" i="33"/>
  <c r="S212" i="33" s="1"/>
  <c r="V212" i="33" s="1"/>
  <c r="W213" i="33"/>
  <c r="W214" i="33"/>
  <c r="S214" i="33" s="1"/>
  <c r="V214" i="33" s="1"/>
  <c r="W215" i="33"/>
  <c r="S215" i="33" s="1"/>
  <c r="V215" i="33" s="1"/>
  <c r="W216" i="33"/>
  <c r="S216" i="33"/>
  <c r="V216" i="33" s="1"/>
  <c r="W217" i="33"/>
  <c r="S217" i="33" s="1"/>
  <c r="V217" i="33" s="1"/>
  <c r="W218" i="33"/>
  <c r="S218" i="33" s="1"/>
  <c r="V218" i="33" s="1"/>
  <c r="W219" i="33"/>
  <c r="S219" i="33" s="1"/>
  <c r="V219" i="33" s="1"/>
  <c r="W220" i="33"/>
  <c r="W221" i="33"/>
  <c r="S221" i="33" s="1"/>
  <c r="V221" i="33" s="1"/>
  <c r="W222" i="33"/>
  <c r="S222" i="33" s="1"/>
  <c r="V222" i="33" s="1"/>
  <c r="W223" i="33"/>
  <c r="W224" i="33"/>
  <c r="W225" i="33"/>
  <c r="S225" i="33" s="1"/>
  <c r="V225" i="33" s="1"/>
  <c r="W226" i="33"/>
  <c r="S226" i="33" s="1"/>
  <c r="V226" i="33" s="1"/>
  <c r="W227" i="33"/>
  <c r="S227" i="33" s="1"/>
  <c r="V227" i="33" s="1"/>
  <c r="W228" i="33"/>
  <c r="W229" i="33"/>
  <c r="W230" i="33"/>
  <c r="S230" i="33" s="1"/>
  <c r="V230" i="33" s="1"/>
  <c r="W231" i="33"/>
  <c r="S231" i="33" s="1"/>
  <c r="V231" i="33" s="1"/>
  <c r="W232" i="33"/>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W241" i="33"/>
  <c r="S241" i="33" s="1"/>
  <c r="V241" i="33" s="1"/>
  <c r="W242" i="33"/>
  <c r="S242" i="33" s="1"/>
  <c r="V242" i="33" s="1"/>
  <c r="W243" i="33"/>
  <c r="W244" i="33"/>
  <c r="S244" i="33" s="1"/>
  <c r="V244" i="33" s="1"/>
  <c r="W245" i="33"/>
  <c r="S245" i="33" s="1"/>
  <c r="V245" i="33" s="1"/>
  <c r="W246" i="33"/>
  <c r="S246" i="33" s="1"/>
  <c r="V246" i="33" s="1"/>
  <c r="W247" i="33"/>
  <c r="W248" i="33"/>
  <c r="S248" i="33" s="1"/>
  <c r="V248" i="33" s="1"/>
  <c r="W249" i="33"/>
  <c r="S249" i="33" s="1"/>
  <c r="V249" i="33" s="1"/>
  <c r="W250" i="33"/>
  <c r="S250" i="33" s="1"/>
  <c r="V250" i="33" s="1"/>
  <c r="W251" i="33"/>
  <c r="W252" i="33"/>
  <c r="S252" i="33" s="1"/>
  <c r="V252" i="33" s="1"/>
  <c r="W253" i="33"/>
  <c r="S253" i="33" s="1"/>
  <c r="V253" i="33" s="1"/>
  <c r="W254" i="33"/>
  <c r="S254" i="33" s="1"/>
  <c r="V254" i="33" s="1"/>
  <c r="W255" i="33"/>
  <c r="W256" i="33"/>
  <c r="S256" i="33"/>
  <c r="V256" i="33" s="1"/>
  <c r="W257" i="33"/>
  <c r="S257" i="33" s="1"/>
  <c r="V257" i="33" s="1"/>
  <c r="W258" i="33"/>
  <c r="W259" i="33"/>
  <c r="S259" i="33" s="1"/>
  <c r="V259" i="33" s="1"/>
  <c r="W260" i="33"/>
  <c r="S260" i="33" s="1"/>
  <c r="V260" i="33" s="1"/>
  <c r="W261" i="33"/>
  <c r="W262" i="33"/>
  <c r="W263" i="33"/>
  <c r="S263" i="33" s="1"/>
  <c r="V263" i="33" s="1"/>
  <c r="W264" i="33"/>
  <c r="S264" i="33" s="1"/>
  <c r="V264" i="33" s="1"/>
  <c r="W265" i="33"/>
  <c r="S265" i="33" s="1"/>
  <c r="V265" i="33" s="1"/>
  <c r="W266" i="33"/>
  <c r="W267" i="33"/>
  <c r="S267" i="33" s="1"/>
  <c r="V267" i="33" s="1"/>
  <c r="W268" i="33"/>
  <c r="W269" i="33"/>
  <c r="S269" i="33" s="1"/>
  <c r="V269" i="33" s="1"/>
  <c r="W270" i="33"/>
  <c r="W271" i="33"/>
  <c r="S271" i="33" s="1"/>
  <c r="V271" i="33" s="1"/>
  <c r="W272" i="33"/>
  <c r="S272" i="33"/>
  <c r="V272" i="33" s="1"/>
  <c r="W273" i="33"/>
  <c r="W274" i="33"/>
  <c r="S274" i="33" s="1"/>
  <c r="V274" i="33" s="1"/>
  <c r="W275" i="33"/>
  <c r="S275" i="33" s="1"/>
  <c r="V275" i="33" s="1"/>
  <c r="W276" i="33"/>
  <c r="S276" i="33" s="1"/>
  <c r="V276" i="33" s="1"/>
  <c r="W277" i="33"/>
  <c r="W278" i="33"/>
  <c r="S278" i="33" s="1"/>
  <c r="V278" i="33" s="1"/>
  <c r="W279" i="33"/>
  <c r="S279" i="33" s="1"/>
  <c r="V279" i="33" s="1"/>
  <c r="W280" i="33"/>
  <c r="S280" i="33"/>
  <c r="V280" i="33" s="1"/>
  <c r="W281" i="33"/>
  <c r="S281" i="33" s="1"/>
  <c r="V281" i="33" s="1"/>
  <c r="W282" i="33"/>
  <c r="S282" i="33" s="1"/>
  <c r="V282" i="33" s="1"/>
  <c r="W283" i="33"/>
  <c r="S283" i="33" s="1"/>
  <c r="V283" i="33" s="1"/>
  <c r="W284" i="33"/>
  <c r="W285" i="33"/>
  <c r="S285" i="33" s="1"/>
  <c r="V285" i="33" s="1"/>
  <c r="W286" i="33"/>
  <c r="S286" i="33" s="1"/>
  <c r="V286" i="33" s="1"/>
  <c r="W287" i="33"/>
  <c r="W288" i="33"/>
  <c r="W289" i="33"/>
  <c r="S289" i="33" s="1"/>
  <c r="V289" i="33" s="1"/>
  <c r="W290" i="33"/>
  <c r="S290" i="33" s="1"/>
  <c r="V290" i="33" s="1"/>
  <c r="W291" i="33"/>
  <c r="S291" i="33" s="1"/>
  <c r="V291" i="33" s="1"/>
  <c r="W292" i="33"/>
  <c r="W293" i="33"/>
  <c r="W294" i="33"/>
  <c r="S294" i="33" s="1"/>
  <c r="V294" i="33" s="1"/>
  <c r="W295" i="33"/>
  <c r="S295" i="33" s="1"/>
  <c r="V295" i="33" s="1"/>
  <c r="W296" i="33"/>
  <c r="W297" i="33"/>
  <c r="S297" i="33" s="1"/>
  <c r="V297" i="33" s="1"/>
  <c r="W298" i="33"/>
  <c r="S298" i="33" s="1"/>
  <c r="V298" i="33" s="1"/>
  <c r="W299" i="33"/>
  <c r="S299" i="33" s="1"/>
  <c r="V299" i="33" s="1"/>
  <c r="W300" i="33"/>
  <c r="W301" i="33"/>
  <c r="S301" i="33" s="1"/>
  <c r="V301" i="33" s="1"/>
  <c r="W302" i="33"/>
  <c r="S302" i="33" s="1"/>
  <c r="V302" i="33" s="1"/>
  <c r="W303" i="33"/>
  <c r="S303" i="33" s="1"/>
  <c r="V303" i="33" s="1"/>
  <c r="W304" i="33"/>
  <c r="W305" i="33"/>
  <c r="S305" i="33" s="1"/>
  <c r="V305" i="33" s="1"/>
  <c r="W306" i="33"/>
  <c r="S306" i="33" s="1"/>
  <c r="V306" i="33" s="1"/>
  <c r="W307" i="33"/>
  <c r="W308" i="33"/>
  <c r="S308" i="33" s="1"/>
  <c r="V308" i="33" s="1"/>
  <c r="W309" i="33"/>
  <c r="S309" i="33" s="1"/>
  <c r="V309" i="33" s="1"/>
  <c r="W310" i="33"/>
  <c r="S310" i="33" s="1"/>
  <c r="V310" i="33" s="1"/>
  <c r="W311" i="33"/>
  <c r="W312" i="33"/>
  <c r="S312" i="33" s="1"/>
  <c r="V312" i="33" s="1"/>
  <c r="W313" i="33"/>
  <c r="S313" i="33" s="1"/>
  <c r="V313" i="33" s="1"/>
  <c r="W314" i="33"/>
  <c r="S314" i="33" s="1"/>
  <c r="V314" i="33" s="1"/>
  <c r="W315" i="33"/>
  <c r="W316" i="33"/>
  <c r="W317" i="33"/>
  <c r="S317" i="33" s="1"/>
  <c r="V317" i="33" s="1"/>
  <c r="W318" i="33"/>
  <c r="S318" i="33" s="1"/>
  <c r="V318" i="33" s="1"/>
  <c r="W319" i="33"/>
  <c r="W320" i="33"/>
  <c r="S320" i="33"/>
  <c r="V320" i="33" s="1"/>
  <c r="W321" i="33"/>
  <c r="S321" i="33" s="1"/>
  <c r="V321" i="33" s="1"/>
  <c r="W322" i="33"/>
  <c r="W323" i="33"/>
  <c r="S323" i="33" s="1"/>
  <c r="V323" i="33" s="1"/>
  <c r="W324" i="33"/>
  <c r="S324" i="33" s="1"/>
  <c r="V324" i="33" s="1"/>
  <c r="W325" i="33"/>
  <c r="W326" i="33"/>
  <c r="W327" i="33"/>
  <c r="S327" i="33" s="1"/>
  <c r="V327" i="33" s="1"/>
  <c r="W328" i="33"/>
  <c r="S328" i="33" s="1"/>
  <c r="V328" i="33" s="1"/>
  <c r="W329" i="33"/>
  <c r="S329" i="33" s="1"/>
  <c r="V329" i="33" s="1"/>
  <c r="W330" i="33"/>
  <c r="W331" i="33"/>
  <c r="S331" i="33" s="1"/>
  <c r="V331" i="33" s="1"/>
  <c r="W332" i="33"/>
  <c r="W333" i="33"/>
  <c r="S333" i="33" s="1"/>
  <c r="V333" i="33" s="1"/>
  <c r="W334" i="33"/>
  <c r="W335" i="33"/>
  <c r="S335" i="33" s="1"/>
  <c r="V335" i="33" s="1"/>
  <c r="W336" i="33"/>
  <c r="S336" i="33"/>
  <c r="V336" i="33" s="1"/>
  <c r="W337" i="33"/>
  <c r="W338" i="33"/>
  <c r="S338" i="33" s="1"/>
  <c r="V338" i="33" s="1"/>
  <c r="W339" i="33"/>
  <c r="S339" i="33" s="1"/>
  <c r="V339" i="33" s="1"/>
  <c r="W340" i="33"/>
  <c r="S340" i="33" s="1"/>
  <c r="V340" i="33" s="1"/>
  <c r="W341" i="33"/>
  <c r="W342" i="33"/>
  <c r="S342" i="33" s="1"/>
  <c r="V342" i="33" s="1"/>
  <c r="W343" i="33"/>
  <c r="S343" i="33" s="1"/>
  <c r="V343" i="33" s="1"/>
  <c r="W344" i="33"/>
  <c r="S344" i="33"/>
  <c r="V344" i="33" s="1"/>
  <c r="W345" i="33"/>
  <c r="S345" i="33" s="1"/>
  <c r="V345" i="33" s="1"/>
  <c r="W346" i="33"/>
  <c r="S346" i="33" s="1"/>
  <c r="V346" i="33" s="1"/>
  <c r="W347" i="33"/>
  <c r="S347" i="33" s="1"/>
  <c r="V347" i="33" s="1"/>
  <c r="W348" i="33"/>
  <c r="W349" i="33"/>
  <c r="S349" i="33" s="1"/>
  <c r="V349" i="33" s="1"/>
  <c r="W350" i="33"/>
  <c r="S350" i="33" s="1"/>
  <c r="V350" i="33" s="1"/>
  <c r="W351" i="33"/>
  <c r="W352" i="33"/>
  <c r="W353" i="33"/>
  <c r="S353" i="33" s="1"/>
  <c r="V353" i="33" s="1"/>
  <c r="W354" i="33"/>
  <c r="S354" i="33" s="1"/>
  <c r="V354" i="33" s="1"/>
  <c r="W355" i="33"/>
  <c r="S355" i="33" s="1"/>
  <c r="V355" i="33" s="1"/>
  <c r="W356" i="33"/>
  <c r="W357" i="33"/>
  <c r="W358" i="33"/>
  <c r="S358" i="33" s="1"/>
  <c r="V358" i="33" s="1"/>
  <c r="W359" i="33"/>
  <c r="S359" i="33" s="1"/>
  <c r="V359" i="33" s="1"/>
  <c r="W360" i="33"/>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W369" i="33"/>
  <c r="S369" i="33" s="1"/>
  <c r="V369" i="33" s="1"/>
  <c r="W370" i="33"/>
  <c r="S370" i="33" s="1"/>
  <c r="V370" i="33" s="1"/>
  <c r="W371" i="33"/>
  <c r="W372" i="33"/>
  <c r="S372" i="33" s="1"/>
  <c r="V372" i="33" s="1"/>
  <c r="W373" i="33"/>
  <c r="S373" i="33" s="1"/>
  <c r="V373" i="33" s="1"/>
  <c r="W374" i="33"/>
  <c r="S374" i="33" s="1"/>
  <c r="V374" i="33" s="1"/>
  <c r="W375" i="33"/>
  <c r="W376" i="33"/>
  <c r="S376" i="33" s="1"/>
  <c r="V376" i="33" s="1"/>
  <c r="W377" i="33"/>
  <c r="S377" i="33" s="1"/>
  <c r="V377" i="33" s="1"/>
  <c r="W378" i="33"/>
  <c r="S378" i="33" s="1"/>
  <c r="V378" i="33" s="1"/>
  <c r="W379" i="33"/>
  <c r="W380" i="33"/>
  <c r="S380" i="33" s="1"/>
  <c r="V380" i="33" s="1"/>
  <c r="W381" i="33"/>
  <c r="S381" i="33" s="1"/>
  <c r="V381" i="33" s="1"/>
  <c r="W382" i="33"/>
  <c r="S382" i="33" s="1"/>
  <c r="V382" i="33" s="1"/>
  <c r="W383" i="33"/>
  <c r="W384" i="33"/>
  <c r="S384" i="33"/>
  <c r="V384" i="33" s="1"/>
  <c r="W385" i="33"/>
  <c r="S385" i="33" s="1"/>
  <c r="V385" i="33" s="1"/>
  <c r="W386" i="33"/>
  <c r="W387" i="33"/>
  <c r="S387" i="33" s="1"/>
  <c r="V387" i="33" s="1"/>
  <c r="W388" i="33"/>
  <c r="S388" i="33" s="1"/>
  <c r="V388" i="33" s="1"/>
  <c r="W389" i="33"/>
  <c r="W390" i="33"/>
  <c r="W391" i="33"/>
  <c r="S391" i="33" s="1"/>
  <c r="V391" i="33" s="1"/>
  <c r="W392" i="33"/>
  <c r="S392" i="33" s="1"/>
  <c r="V392" i="33" s="1"/>
  <c r="W393" i="33"/>
  <c r="S393" i="33" s="1"/>
  <c r="V393" i="33" s="1"/>
  <c r="W394" i="33"/>
  <c r="W395" i="33"/>
  <c r="S395" i="33" s="1"/>
  <c r="V395" i="33" s="1"/>
  <c r="W396" i="33"/>
  <c r="W397" i="33"/>
  <c r="S397" i="33" s="1"/>
  <c r="V397" i="33" s="1"/>
  <c r="W398" i="33"/>
  <c r="W399" i="33"/>
  <c r="S399" i="33" s="1"/>
  <c r="V399" i="33" s="1"/>
  <c r="W400" i="33"/>
  <c r="S400" i="33"/>
  <c r="V400" i="33" s="1"/>
  <c r="W401" i="33"/>
  <c r="W402" i="33"/>
  <c r="S402" i="33" s="1"/>
  <c r="V402" i="33" s="1"/>
  <c r="W403" i="33"/>
  <c r="S403" i="33" s="1"/>
  <c r="V403" i="33" s="1"/>
  <c r="W404" i="33"/>
  <c r="S404" i="33" s="1"/>
  <c r="V404" i="33" s="1"/>
  <c r="W405" i="33"/>
  <c r="W406" i="33"/>
  <c r="S406" i="33" s="1"/>
  <c r="V406" i="33" s="1"/>
  <c r="W407" i="33"/>
  <c r="S407" i="33" s="1"/>
  <c r="V407" i="33" s="1"/>
  <c r="W408" i="33"/>
  <c r="S408" i="33"/>
  <c r="V408" i="33" s="1"/>
  <c r="W409" i="33"/>
  <c r="S409" i="33" s="1"/>
  <c r="V409" i="33" s="1"/>
  <c r="W410" i="33"/>
  <c r="S410" i="33" s="1"/>
  <c r="V410" i="33" s="1"/>
  <c r="W411" i="33"/>
  <c r="S411" i="33" s="1"/>
  <c r="V411" i="33" s="1"/>
  <c r="W412" i="33"/>
  <c r="W413" i="33"/>
  <c r="S413" i="33" s="1"/>
  <c r="V413" i="33" s="1"/>
  <c r="W414" i="33"/>
  <c r="S414" i="33" s="1"/>
  <c r="V414" i="33" s="1"/>
  <c r="W415" i="33"/>
  <c r="W416" i="33"/>
  <c r="W417" i="33"/>
  <c r="S417" i="33" s="1"/>
  <c r="V417" i="33" s="1"/>
  <c r="W418" i="33"/>
  <c r="S418" i="33" s="1"/>
  <c r="V418" i="33" s="1"/>
  <c r="W419" i="33"/>
  <c r="S419" i="33" s="1"/>
  <c r="V419" i="33" s="1"/>
  <c r="W420" i="33"/>
  <c r="W421" i="33"/>
  <c r="W422" i="33"/>
  <c r="S422" i="33" s="1"/>
  <c r="V422" i="33" s="1"/>
  <c r="W423" i="33"/>
  <c r="S423" i="33" s="1"/>
  <c r="V423" i="33" s="1"/>
  <c r="W424" i="33"/>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W433" i="33"/>
  <c r="S433" i="33" s="1"/>
  <c r="V433" i="33" s="1"/>
  <c r="W434" i="33"/>
  <c r="S434" i="33" s="1"/>
  <c r="V434" i="33" s="1"/>
  <c r="W435" i="33"/>
  <c r="W436" i="33"/>
  <c r="S436" i="33" s="1"/>
  <c r="V436" i="33" s="1"/>
  <c r="W437" i="33"/>
  <c r="S437" i="33" s="1"/>
  <c r="V437" i="33" s="1"/>
  <c r="W438" i="33"/>
  <c r="S438" i="33" s="1"/>
  <c r="V438" i="33" s="1"/>
  <c r="W439" i="33"/>
  <c r="W440" i="33"/>
  <c r="S440" i="33"/>
  <c r="V440" i="33" s="1"/>
  <c r="W441" i="33"/>
  <c r="S441" i="33" s="1"/>
  <c r="V441" i="33" s="1"/>
  <c r="W442" i="33"/>
  <c r="W443" i="33"/>
  <c r="S443" i="33" s="1"/>
  <c r="V443" i="33" s="1"/>
  <c r="W444" i="33"/>
  <c r="W445" i="33"/>
  <c r="S445" i="33" s="1"/>
  <c r="V445" i="33" s="1"/>
  <c r="W446" i="33"/>
  <c r="W447" i="33"/>
  <c r="W448" i="33"/>
  <c r="S448" i="33" s="1"/>
  <c r="V448" i="33" s="1"/>
  <c r="W449" i="33"/>
  <c r="S449" i="33" s="1"/>
  <c r="V449" i="33" s="1"/>
  <c r="W450" i="33"/>
  <c r="W451" i="33"/>
  <c r="S451" i="33" s="1"/>
  <c r="V451" i="33" s="1"/>
  <c r="W452" i="33"/>
  <c r="S452" i="33" s="1"/>
  <c r="V452" i="33" s="1"/>
  <c r="W453" i="33"/>
  <c r="W454" i="33"/>
  <c r="W455" i="33"/>
  <c r="S455" i="33" s="1"/>
  <c r="V455" i="33" s="1"/>
  <c r="W456" i="33"/>
  <c r="S456" i="33" s="1"/>
  <c r="V456" i="33" s="1"/>
  <c r="W457" i="33"/>
  <c r="S457" i="33" s="1"/>
  <c r="V457" i="33" s="1"/>
  <c r="W458" i="33"/>
  <c r="W459" i="33"/>
  <c r="S459" i="33" s="1"/>
  <c r="V459" i="33" s="1"/>
  <c r="W460" i="33"/>
  <c r="W461" i="33"/>
  <c r="S461" i="33" s="1"/>
  <c r="V461" i="33" s="1"/>
  <c r="W462" i="33"/>
  <c r="W463" i="33"/>
  <c r="S463" i="33" s="1"/>
  <c r="V463" i="33" s="1"/>
  <c r="W464" i="33"/>
  <c r="S464" i="33"/>
  <c r="V464" i="33" s="1"/>
  <c r="W465" i="33"/>
  <c r="W466" i="33"/>
  <c r="S466" i="33" s="1"/>
  <c r="V466" i="33" s="1"/>
  <c r="W467" i="33"/>
  <c r="S467" i="33" s="1"/>
  <c r="V467" i="33" s="1"/>
  <c r="W468" i="33"/>
  <c r="S468" i="33" s="1"/>
  <c r="V468" i="33" s="1"/>
  <c r="W469" i="33"/>
  <c r="W470" i="33"/>
  <c r="S470" i="33" s="1"/>
  <c r="V470" i="33" s="1"/>
  <c r="W471" i="33"/>
  <c r="S471" i="33" s="1"/>
  <c r="V471" i="33" s="1"/>
  <c r="W472" i="33"/>
  <c r="S472" i="33"/>
  <c r="V472" i="33" s="1"/>
  <c r="W473" i="33"/>
  <c r="S473" i="33" s="1"/>
  <c r="V473" i="33" s="1"/>
  <c r="W474" i="33"/>
  <c r="S474" i="33" s="1"/>
  <c r="V474" i="33" s="1"/>
  <c r="W475" i="33"/>
  <c r="S475" i="33" s="1"/>
  <c r="V475" i="33" s="1"/>
  <c r="W476" i="33"/>
  <c r="W477" i="33"/>
  <c r="S477" i="33" s="1"/>
  <c r="V477" i="33" s="1"/>
  <c r="W478" i="33"/>
  <c r="S478" i="33" s="1"/>
  <c r="V478" i="33" s="1"/>
  <c r="W479" i="33"/>
  <c r="W480" i="33"/>
  <c r="W481" i="33"/>
  <c r="S481" i="33" s="1"/>
  <c r="V481" i="33" s="1"/>
  <c r="W482" i="33"/>
  <c r="S482" i="33" s="1"/>
  <c r="V482" i="33" s="1"/>
  <c r="W483" i="33"/>
  <c r="W484" i="33"/>
  <c r="S484" i="33" s="1"/>
  <c r="V484" i="33" s="1"/>
  <c r="W485" i="33"/>
  <c r="W486" i="33"/>
  <c r="S486" i="33" s="1"/>
  <c r="V486" i="33" s="1"/>
  <c r="W487" i="33"/>
  <c r="W488" i="33"/>
  <c r="S488" i="33" s="1"/>
  <c r="V488" i="33" s="1"/>
  <c r="W489" i="33"/>
  <c r="S489" i="33" s="1"/>
  <c r="V489" i="33" s="1"/>
  <c r="W490" i="33"/>
  <c r="S490" i="33" s="1"/>
  <c r="V490" i="33" s="1"/>
  <c r="W491" i="33"/>
  <c r="W492" i="33"/>
  <c r="W493" i="33"/>
  <c r="S493" i="33" s="1"/>
  <c r="V493" i="33" s="1"/>
  <c r="W494" i="33"/>
  <c r="S494" i="33" s="1"/>
  <c r="V494" i="33" s="1"/>
  <c r="W495" i="33"/>
  <c r="W496" i="33"/>
  <c r="S496" i="33"/>
  <c r="V496" i="33" s="1"/>
  <c r="W497" i="33"/>
  <c r="S497" i="33" s="1"/>
  <c r="V497" i="33" s="1"/>
  <c r="W498" i="33"/>
  <c r="W499" i="33"/>
  <c r="S499" i="33" s="1"/>
  <c r="V499" i="33" s="1"/>
  <c r="W500" i="33"/>
  <c r="S500" i="33" s="1"/>
  <c r="V500" i="33" s="1"/>
  <c r="W501" i="33"/>
  <c r="S501" i="33" s="1"/>
  <c r="V501" i="33" s="1"/>
  <c r="W502" i="33"/>
  <c r="W503" i="33"/>
  <c r="S503" i="33" s="1"/>
  <c r="V503" i="33" s="1"/>
  <c r="W504" i="33"/>
  <c r="S504" i="33" s="1"/>
  <c r="V504" i="33" s="1"/>
  <c r="W505" i="33"/>
  <c r="S505" i="33" s="1"/>
  <c r="V505" i="33" s="1"/>
  <c r="W506" i="33"/>
  <c r="W507" i="33"/>
  <c r="S507" i="33" s="1"/>
  <c r="V507" i="33" s="1"/>
  <c r="W508" i="33"/>
  <c r="S508" i="33" s="1"/>
  <c r="V508" i="33" s="1"/>
  <c r="W509" i="33"/>
  <c r="S509" i="33" s="1"/>
  <c r="V509" i="33" s="1"/>
  <c r="W510" i="33"/>
  <c r="W511" i="33"/>
  <c r="S511" i="33" s="1"/>
  <c r="V511" i="33" s="1"/>
  <c r="W512" i="33"/>
  <c r="S512" i="33" s="1"/>
  <c r="V512" i="33" s="1"/>
  <c r="W513" i="33"/>
  <c r="W514" i="33"/>
  <c r="S514" i="33" s="1"/>
  <c r="V514" i="33" s="1"/>
  <c r="W515" i="33"/>
  <c r="S515" i="33" s="1"/>
  <c r="V515" i="33" s="1"/>
  <c r="W516" i="33"/>
  <c r="S516" i="33" s="1"/>
  <c r="V516" i="33" s="1"/>
  <c r="W517" i="33"/>
  <c r="W518" i="33"/>
  <c r="S518" i="33" s="1"/>
  <c r="V518" i="33" s="1"/>
  <c r="W519" i="33"/>
  <c r="S519" i="33" s="1"/>
  <c r="V519" i="33" s="1"/>
  <c r="W520" i="33"/>
  <c r="W521" i="33"/>
  <c r="W522" i="33"/>
  <c r="S522" i="33" s="1"/>
  <c r="V522" i="33" s="1"/>
  <c r="W523" i="33"/>
  <c r="S523" i="33" s="1"/>
  <c r="V523" i="33" s="1"/>
  <c r="W524" i="33"/>
  <c r="W525" i="33"/>
  <c r="W526" i="33"/>
  <c r="S526" i="33"/>
  <c r="V526" i="33" s="1"/>
  <c r="W527" i="33"/>
  <c r="S527" i="33" s="1"/>
  <c r="V527" i="33" s="1"/>
  <c r="W528" i="33"/>
  <c r="W529" i="33"/>
  <c r="S529" i="33" s="1"/>
  <c r="V529" i="33" s="1"/>
  <c r="W530" i="33"/>
  <c r="S530" i="33" s="1"/>
  <c r="V530" i="33" s="1"/>
  <c r="W531" i="33"/>
  <c r="S531" i="33" s="1"/>
  <c r="V531" i="33" s="1"/>
  <c r="W532" i="33"/>
  <c r="W533" i="33"/>
  <c r="S533" i="33" s="1"/>
  <c r="V533" i="33" s="1"/>
  <c r="W534" i="33"/>
  <c r="S534" i="33" s="1"/>
  <c r="V534" i="33" s="1"/>
  <c r="W535" i="33"/>
  <c r="S535" i="33" s="1"/>
  <c r="V535" i="33" s="1"/>
  <c r="W536" i="33"/>
  <c r="W537" i="33"/>
  <c r="S537" i="33" s="1"/>
  <c r="V537" i="33" s="1"/>
  <c r="W538" i="33"/>
  <c r="S538" i="33" s="1"/>
  <c r="V538" i="33" s="1"/>
  <c r="W539" i="33"/>
  <c r="S539" i="33" s="1"/>
  <c r="V539" i="33" s="1"/>
  <c r="W540" i="33"/>
  <c r="W541" i="33"/>
  <c r="S541" i="33" s="1"/>
  <c r="V541" i="33" s="1"/>
  <c r="W542" i="33"/>
  <c r="S542" i="33"/>
  <c r="V542" i="33" s="1"/>
  <c r="W543" i="33"/>
  <c r="W544" i="33"/>
  <c r="S544" i="33" s="1"/>
  <c r="V544" i="33" s="1"/>
  <c r="W545" i="33"/>
  <c r="S545" i="33" s="1"/>
  <c r="V545" i="33" s="1"/>
  <c r="W546" i="33"/>
  <c r="S546" i="33" s="1"/>
  <c r="V546" i="33" s="1"/>
  <c r="W547" i="33"/>
  <c r="W548" i="33"/>
  <c r="S548" i="33" s="1"/>
  <c r="V548" i="33" s="1"/>
  <c r="W549" i="33"/>
  <c r="W550" i="33"/>
  <c r="S550" i="33" s="1"/>
  <c r="V550" i="33" s="1"/>
  <c r="W551" i="33"/>
  <c r="W552" i="33"/>
  <c r="W553" i="33"/>
  <c r="S553" i="33" s="1"/>
  <c r="V553" i="33" s="1"/>
  <c r="W554" i="33"/>
  <c r="S554" i="33" s="1"/>
  <c r="V554" i="33" s="1"/>
  <c r="W555" i="33"/>
  <c r="W556" i="33"/>
  <c r="W557" i="33"/>
  <c r="S557" i="33" s="1"/>
  <c r="V557" i="33" s="1"/>
  <c r="W558" i="33"/>
  <c r="S558" i="33" s="1"/>
  <c r="V558" i="33" s="1"/>
  <c r="W559" i="33"/>
  <c r="W560" i="33"/>
  <c r="S560" i="33" s="1"/>
  <c r="V560" i="33" s="1"/>
  <c r="W561" i="33"/>
  <c r="S561" i="33" s="1"/>
  <c r="V561" i="33" s="1"/>
  <c r="W562" i="33"/>
  <c r="S562" i="33" s="1"/>
  <c r="V562" i="33" s="1"/>
  <c r="W563" i="33"/>
  <c r="W564" i="33"/>
  <c r="S564" i="33" s="1"/>
  <c r="V564" i="33" s="1"/>
  <c r="W565" i="33"/>
  <c r="S565" i="33" s="1"/>
  <c r="V565" i="33" s="1"/>
  <c r="W566" i="33"/>
  <c r="S566" i="33" s="1"/>
  <c r="V566" i="33" s="1"/>
  <c r="W567" i="33"/>
  <c r="W568" i="33"/>
  <c r="S568" i="33" s="1"/>
  <c r="V568" i="33" s="1"/>
  <c r="W569" i="33"/>
  <c r="S569" i="33" s="1"/>
  <c r="V569" i="33" s="1"/>
  <c r="W570" i="33"/>
  <c r="S570" i="33" s="1"/>
  <c r="V570" i="33" s="1"/>
  <c r="W571" i="33"/>
  <c r="W572" i="33"/>
  <c r="W573" i="33"/>
  <c r="S573" i="33" s="1"/>
  <c r="V573" i="33" s="1"/>
  <c r="W574" i="33"/>
  <c r="S574" i="33"/>
  <c r="V574" i="33" s="1"/>
  <c r="W575" i="33"/>
  <c r="S575" i="33" s="1"/>
  <c r="V575" i="33" s="1"/>
  <c r="W576" i="33"/>
  <c r="S576" i="33" s="1"/>
  <c r="V576" i="33" s="1"/>
  <c r="W577" i="33"/>
  <c r="S577" i="33" s="1"/>
  <c r="V577" i="33" s="1"/>
  <c r="W578" i="33"/>
  <c r="W579" i="33"/>
  <c r="S579" i="33" s="1"/>
  <c r="V579" i="33" s="1"/>
  <c r="W580" i="33"/>
  <c r="S580" i="33" s="1"/>
  <c r="V580" i="33" s="1"/>
  <c r="W581" i="33"/>
  <c r="W582" i="33"/>
  <c r="W583" i="33"/>
  <c r="S583" i="33" s="1"/>
  <c r="V583" i="33" s="1"/>
  <c r="W584" i="33"/>
  <c r="W585" i="33"/>
  <c r="W586" i="33"/>
  <c r="S586" i="33" s="1"/>
  <c r="V586" i="33" s="1"/>
  <c r="W587" i="33"/>
  <c r="S587" i="33" s="1"/>
  <c r="V587" i="33" s="1"/>
  <c r="W588" i="33"/>
  <c r="W589" i="33"/>
  <c r="W590" i="33"/>
  <c r="S590" i="33" s="1"/>
  <c r="V590" i="33" s="1"/>
  <c r="W591" i="33"/>
  <c r="S591" i="33" s="1"/>
  <c r="V591" i="33" s="1"/>
  <c r="W592" i="33"/>
  <c r="S592" i="33" s="1"/>
  <c r="V592" i="33" s="1"/>
  <c r="W593" i="33"/>
  <c r="W594" i="33"/>
  <c r="S594" i="33" s="1"/>
  <c r="V594" i="33" s="1"/>
  <c r="W595" i="33"/>
  <c r="S595" i="33" s="1"/>
  <c r="V595" i="33" s="1"/>
  <c r="W596" i="33"/>
  <c r="S596" i="33" s="1"/>
  <c r="V596" i="33" s="1"/>
  <c r="W597" i="33"/>
  <c r="W598" i="33"/>
  <c r="S598" i="33" s="1"/>
  <c r="V598" i="33" s="1"/>
  <c r="W599" i="33"/>
  <c r="S599" i="33" s="1"/>
  <c r="V599" i="33" s="1"/>
  <c r="W600" i="33"/>
  <c r="S600" i="33" s="1"/>
  <c r="V600" i="33" s="1"/>
  <c r="W601" i="33"/>
  <c r="W602" i="33"/>
  <c r="S602" i="33" s="1"/>
  <c r="V602" i="33" s="1"/>
  <c r="W603" i="33"/>
  <c r="S603" i="33" s="1"/>
  <c r="V603" i="33" s="1"/>
  <c r="W604" i="33"/>
  <c r="S604" i="33" s="1"/>
  <c r="V604" i="33" s="1"/>
  <c r="W605" i="33"/>
  <c r="W5" i="34"/>
  <c r="W6" i="34"/>
  <c r="T6" i="34" s="1"/>
  <c r="W7" i="34"/>
  <c r="S7" i="34" s="1"/>
  <c r="V7" i="34" s="1"/>
  <c r="W8" i="34"/>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W20" i="34"/>
  <c r="S20" i="34" s="1"/>
  <c r="V20" i="34" s="1"/>
  <c r="W21" i="34"/>
  <c r="S21" i="34" s="1"/>
  <c r="V21" i="34" s="1"/>
  <c r="W22" i="34"/>
  <c r="S22" i="34" s="1"/>
  <c r="V22" i="34" s="1"/>
  <c r="W23" i="34"/>
  <c r="W24" i="34"/>
  <c r="W25" i="34"/>
  <c r="S25" i="34" s="1"/>
  <c r="V25" i="34" s="1"/>
  <c r="W26" i="34"/>
  <c r="S26" i="34" s="1"/>
  <c r="V26" i="34" s="1"/>
  <c r="W27" i="34"/>
  <c r="W28" i="34"/>
  <c r="S28" i="34" s="1"/>
  <c r="V28" i="34" s="1"/>
  <c r="W29" i="34"/>
  <c r="S29" i="34" s="1"/>
  <c r="V29" i="34" s="1"/>
  <c r="W30" i="34"/>
  <c r="S30" i="34" s="1"/>
  <c r="V30" i="34" s="1"/>
  <c r="W31" i="34"/>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U39" i="34" s="1"/>
  <c r="W40" i="34"/>
  <c r="S40" i="34" s="1"/>
  <c r="V40" i="34" s="1"/>
  <c r="W41" i="34"/>
  <c r="S41" i="34" s="1"/>
  <c r="V41" i="34" s="1"/>
  <c r="W42" i="34"/>
  <c r="S42" i="34" s="1"/>
  <c r="V42" i="34" s="1"/>
  <c r="W43" i="34"/>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W55" i="34"/>
  <c r="S55" i="34" s="1"/>
  <c r="V55" i="34" s="1"/>
  <c r="W56" i="34"/>
  <c r="W57" i="34"/>
  <c r="S57" i="34" s="1"/>
  <c r="V57" i="34" s="1"/>
  <c r="W58" i="34"/>
  <c r="W59" i="34"/>
  <c r="S59" i="34" s="1"/>
  <c r="V59" i="34" s="1"/>
  <c r="W60" i="34"/>
  <c r="S60" i="34" s="1"/>
  <c r="V60" i="34" s="1"/>
  <c r="W61" i="34"/>
  <c r="S61" i="34" s="1"/>
  <c r="V61" i="34" s="1"/>
  <c r="W62" i="34"/>
  <c r="W63" i="34"/>
  <c r="S63" i="34" s="1"/>
  <c r="V63" i="34" s="1"/>
  <c r="W64" i="34"/>
  <c r="S64" i="34" s="1"/>
  <c r="V64" i="34" s="1"/>
  <c r="W65" i="34"/>
  <c r="S65" i="34" s="1"/>
  <c r="V65" i="34" s="1"/>
  <c r="W66" i="34"/>
  <c r="W67" i="34"/>
  <c r="S67" i="34" s="1"/>
  <c r="V67" i="34" s="1"/>
  <c r="W68" i="34"/>
  <c r="S68" i="34" s="1"/>
  <c r="V68" i="34" s="1"/>
  <c r="W69" i="34"/>
  <c r="W70" i="34"/>
  <c r="W71" i="34"/>
  <c r="S71" i="34" s="1"/>
  <c r="V71" i="34" s="1"/>
  <c r="W72" i="34"/>
  <c r="S72" i="34" s="1"/>
  <c r="V72" i="34" s="1"/>
  <c r="W73" i="34"/>
  <c r="S73" i="34" s="1"/>
  <c r="V73" i="34" s="1"/>
  <c r="W74" i="34"/>
  <c r="W75" i="34"/>
  <c r="S75" i="34" s="1"/>
  <c r="V75" i="34" s="1"/>
  <c r="W76" i="34"/>
  <c r="S76" i="34" s="1"/>
  <c r="V76" i="34" s="1"/>
  <c r="W77" i="34"/>
  <c r="W78" i="34"/>
  <c r="W79" i="34"/>
  <c r="S79" i="34" s="1"/>
  <c r="V79" i="34" s="1"/>
  <c r="W80" i="34"/>
  <c r="S80" i="34" s="1"/>
  <c r="V80" i="34" s="1"/>
  <c r="W81" i="34"/>
  <c r="W82" i="34"/>
  <c r="W83" i="34"/>
  <c r="S83" i="34" s="1"/>
  <c r="V83" i="34" s="1"/>
  <c r="W84" i="34"/>
  <c r="S84" i="34" s="1"/>
  <c r="V84" i="34" s="1"/>
  <c r="W85" i="34"/>
  <c r="S85" i="34" s="1"/>
  <c r="V85" i="34" s="1"/>
  <c r="W86" i="34"/>
  <c r="S86" i="34" s="1"/>
  <c r="V86" i="34" s="1"/>
  <c r="W87" i="34"/>
  <c r="S87" i="34" s="1"/>
  <c r="V87" i="34" s="1"/>
  <c r="W88" i="34"/>
  <c r="W89" i="34"/>
  <c r="W90" i="34"/>
  <c r="S90" i="34" s="1"/>
  <c r="V90" i="34" s="1"/>
  <c r="W91" i="34"/>
  <c r="S91" i="34" s="1"/>
  <c r="V91" i="34" s="1"/>
  <c r="W92" i="34"/>
  <c r="S92" i="34" s="1"/>
  <c r="V92" i="34" s="1"/>
  <c r="W93" i="34"/>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W113" i="34"/>
  <c r="S113" i="34" s="1"/>
  <c r="V113" i="34" s="1"/>
  <c r="W114" i="34"/>
  <c r="W115" i="34"/>
  <c r="S115" i="34" s="1"/>
  <c r="V115" i="34" s="1"/>
  <c r="W116" i="34"/>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W125" i="34"/>
  <c r="S125" i="34" s="1"/>
  <c r="V125" i="34" s="1"/>
  <c r="W126" i="34"/>
  <c r="S126" i="34" s="1"/>
  <c r="V126" i="34" s="1"/>
  <c r="W127" i="34"/>
  <c r="S127" i="34" s="1"/>
  <c r="V127" i="34" s="1"/>
  <c r="W128" i="34"/>
  <c r="W129" i="34"/>
  <c r="S129" i="34" s="1"/>
  <c r="V129" i="34" s="1"/>
  <c r="W130" i="34"/>
  <c r="S130" i="34" s="1"/>
  <c r="V130" i="34" s="1"/>
  <c r="W131" i="34"/>
  <c r="S131" i="34" s="1"/>
  <c r="V131" i="34" s="1"/>
  <c r="W132" i="34"/>
  <c r="W133" i="34"/>
  <c r="W134" i="34"/>
  <c r="S134" i="34" s="1"/>
  <c r="V134" i="34" s="1"/>
  <c r="W135" i="34"/>
  <c r="S135" i="34" s="1"/>
  <c r="V135" i="34" s="1"/>
  <c r="W136" i="34"/>
  <c r="W137" i="34"/>
  <c r="S137" i="34" s="1"/>
  <c r="V137" i="34" s="1"/>
  <c r="W138" i="34"/>
  <c r="S138" i="34" s="1"/>
  <c r="V138" i="34" s="1"/>
  <c r="W139" i="34"/>
  <c r="S139" i="34" s="1"/>
  <c r="V139" i="34" s="1"/>
  <c r="W140" i="34"/>
  <c r="W141" i="34"/>
  <c r="S141" i="34" s="1"/>
  <c r="V141" i="34" s="1"/>
  <c r="W142" i="34"/>
  <c r="W143" i="34"/>
  <c r="S143" i="34" s="1"/>
  <c r="V143" i="34" s="1"/>
  <c r="W144" i="34"/>
  <c r="W145" i="34"/>
  <c r="S145" i="34" s="1"/>
  <c r="V145" i="34" s="1"/>
  <c r="W146" i="34"/>
  <c r="W147" i="34"/>
  <c r="S147" i="34" s="1"/>
  <c r="V147" i="34" s="1"/>
  <c r="W148" i="34"/>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W157" i="34"/>
  <c r="S157" i="34" s="1"/>
  <c r="V157" i="34" s="1"/>
  <c r="W158" i="34"/>
  <c r="S158" i="34" s="1"/>
  <c r="V158" i="34" s="1"/>
  <c r="W159" i="34"/>
  <c r="S159" i="34" s="1"/>
  <c r="V159" i="34" s="1"/>
  <c r="W160" i="34"/>
  <c r="W161" i="34"/>
  <c r="S161" i="34" s="1"/>
  <c r="V161" i="34" s="1"/>
  <c r="W162" i="34"/>
  <c r="S162" i="34" s="1"/>
  <c r="V162" i="34" s="1"/>
  <c r="W163" i="34"/>
  <c r="S163" i="34" s="1"/>
  <c r="V163" i="34" s="1"/>
  <c r="W164" i="34"/>
  <c r="W165" i="34"/>
  <c r="W166" i="34"/>
  <c r="S166" i="34" s="1"/>
  <c r="V166" i="34" s="1"/>
  <c r="W167" i="34"/>
  <c r="S167" i="34" s="1"/>
  <c r="V167" i="34" s="1"/>
  <c r="W168" i="34"/>
  <c r="W169" i="34"/>
  <c r="S169" i="34" s="1"/>
  <c r="V169" i="34" s="1"/>
  <c r="W170" i="34"/>
  <c r="S170" i="34" s="1"/>
  <c r="V170" i="34" s="1"/>
  <c r="W171" i="34"/>
  <c r="S171" i="34"/>
  <c r="V171" i="34" s="1"/>
  <c r="W172" i="34"/>
  <c r="S172" i="34" s="1"/>
  <c r="V172" i="34" s="1"/>
  <c r="W173" i="34"/>
  <c r="S173" i="34" s="1"/>
  <c r="V173" i="34" s="1"/>
  <c r="W174" i="34"/>
  <c r="W175" i="34"/>
  <c r="W176" i="34"/>
  <c r="S176" i="34" s="1"/>
  <c r="V176" i="34" s="1"/>
  <c r="W177" i="34"/>
  <c r="S177" i="34" s="1"/>
  <c r="V177" i="34" s="1"/>
  <c r="W178" i="34"/>
  <c r="W179" i="34"/>
  <c r="W180" i="34"/>
  <c r="S180" i="34" s="1"/>
  <c r="V180" i="34" s="1"/>
  <c r="W181" i="34"/>
  <c r="S181" i="34" s="1"/>
  <c r="V181" i="34" s="1"/>
  <c r="W182" i="34"/>
  <c r="S182" i="34" s="1"/>
  <c r="V182" i="34" s="1"/>
  <c r="W183" i="34"/>
  <c r="W184" i="34"/>
  <c r="W185" i="34"/>
  <c r="S185" i="34" s="1"/>
  <c r="V185" i="34" s="1"/>
  <c r="W186" i="34"/>
  <c r="S186" i="34" s="1"/>
  <c r="V186" i="34" s="1"/>
  <c r="W187" i="34"/>
  <c r="W188" i="34"/>
  <c r="S188" i="34" s="1"/>
  <c r="V188" i="34" s="1"/>
  <c r="W189" i="34"/>
  <c r="S189" i="34" s="1"/>
  <c r="V189" i="34" s="1"/>
  <c r="W190" i="34"/>
  <c r="W191" i="34"/>
  <c r="S191" i="34" s="1"/>
  <c r="V191" i="34" s="1"/>
  <c r="W192" i="34"/>
  <c r="S192" i="34" s="1"/>
  <c r="V192" i="34" s="1"/>
  <c r="W193" i="34"/>
  <c r="S193" i="34" s="1"/>
  <c r="V193" i="34" s="1"/>
  <c r="W194" i="34"/>
  <c r="W195" i="34"/>
  <c r="S195" i="34" s="1"/>
  <c r="V195" i="34" s="1"/>
  <c r="W196" i="34"/>
  <c r="S196" i="34" s="1"/>
  <c r="V196" i="34" s="1"/>
  <c r="W197" i="34"/>
  <c r="W198" i="34"/>
  <c r="W199" i="34"/>
  <c r="S199" i="34" s="1"/>
  <c r="V199" i="34" s="1"/>
  <c r="W200" i="34"/>
  <c r="S200" i="34" s="1"/>
  <c r="V200" i="34" s="1"/>
  <c r="W201" i="34"/>
  <c r="S201" i="34" s="1"/>
  <c r="V201" i="34" s="1"/>
  <c r="W202" i="34"/>
  <c r="W203" i="34"/>
  <c r="S203" i="34" s="1"/>
  <c r="V203" i="34" s="1"/>
  <c r="W204" i="34"/>
  <c r="S204" i="34" s="1"/>
  <c r="V204" i="34" s="1"/>
  <c r="W205" i="34"/>
  <c r="S205" i="34" s="1"/>
  <c r="V205" i="34" s="1"/>
  <c r="W206" i="34"/>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W215" i="34"/>
  <c r="S215" i="34" s="1"/>
  <c r="V215" i="34" s="1"/>
  <c r="W216" i="34"/>
  <c r="W217" i="34"/>
  <c r="S217" i="34" s="1"/>
  <c r="V217" i="34" s="1"/>
  <c r="W218" i="34"/>
  <c r="W219" i="34"/>
  <c r="S219" i="34" s="1"/>
  <c r="V219" i="34" s="1"/>
  <c r="W220" i="34"/>
  <c r="S220" i="34" s="1"/>
  <c r="V220" i="34" s="1"/>
  <c r="W221" i="34"/>
  <c r="S221" i="34" s="1"/>
  <c r="V221" i="34" s="1"/>
  <c r="W222" i="34"/>
  <c r="W223" i="34"/>
  <c r="S223" i="34" s="1"/>
  <c r="V223" i="34" s="1"/>
  <c r="W224" i="34"/>
  <c r="S224" i="34" s="1"/>
  <c r="V224" i="34" s="1"/>
  <c r="W225" i="34"/>
  <c r="S225" i="34" s="1"/>
  <c r="V225" i="34" s="1"/>
  <c r="W226" i="34"/>
  <c r="W227" i="34"/>
  <c r="S227" i="34" s="1"/>
  <c r="V227" i="34" s="1"/>
  <c r="W228" i="34"/>
  <c r="S228" i="34" s="1"/>
  <c r="V228" i="34" s="1"/>
  <c r="W229" i="34"/>
  <c r="W230" i="34"/>
  <c r="W231" i="34"/>
  <c r="S231" i="34" s="1"/>
  <c r="V231" i="34" s="1"/>
  <c r="W232" i="34"/>
  <c r="S232" i="34" s="1"/>
  <c r="V232" i="34" s="1"/>
  <c r="W233" i="34"/>
  <c r="S233" i="34" s="1"/>
  <c r="V233" i="34" s="1"/>
  <c r="W234" i="34"/>
  <c r="W235" i="34"/>
  <c r="S235" i="34" s="1"/>
  <c r="V235" i="34" s="1"/>
  <c r="W236" i="34"/>
  <c r="S236" i="34" s="1"/>
  <c r="V236" i="34" s="1"/>
  <c r="W237" i="34"/>
  <c r="W238" i="34"/>
  <c r="W239" i="34"/>
  <c r="S239" i="34" s="1"/>
  <c r="V239" i="34" s="1"/>
  <c r="W240" i="34"/>
  <c r="S240" i="34" s="1"/>
  <c r="V240" i="34" s="1"/>
  <c r="W241" i="34"/>
  <c r="W242" i="34"/>
  <c r="W243" i="34"/>
  <c r="S243" i="34" s="1"/>
  <c r="V243" i="34" s="1"/>
  <c r="W244" i="34"/>
  <c r="S244" i="34" s="1"/>
  <c r="V244" i="34" s="1"/>
  <c r="W245" i="34"/>
  <c r="T245" i="34" s="1"/>
  <c r="W246" i="34"/>
  <c r="S246" i="34" s="1"/>
  <c r="V246" i="34" s="1"/>
  <c r="W247" i="34"/>
  <c r="S247" i="34" s="1"/>
  <c r="V247" i="34" s="1"/>
  <c r="W248" i="34"/>
  <c r="W249" i="34"/>
  <c r="W250" i="34"/>
  <c r="S250" i="34" s="1"/>
  <c r="V250" i="34" s="1"/>
  <c r="W251" i="34"/>
  <c r="S251" i="34"/>
  <c r="V251" i="34" s="1"/>
  <c r="W252" i="34"/>
  <c r="W253" i="34"/>
  <c r="S253" i="34" s="1"/>
  <c r="V253" i="34" s="1"/>
  <c r="W254" i="34"/>
  <c r="S254" i="34" s="1"/>
  <c r="V254" i="34" s="1"/>
  <c r="W255" i="34"/>
  <c r="S255" i="34" s="1"/>
  <c r="V255" i="34" s="1"/>
  <c r="W256" i="34"/>
  <c r="W257" i="34"/>
  <c r="S257" i="34" s="1"/>
  <c r="V257" i="34" s="1"/>
  <c r="W258" i="34"/>
  <c r="S258" i="34" s="1"/>
  <c r="V258" i="34" s="1"/>
  <c r="W259" i="34"/>
  <c r="S259" i="34" s="1"/>
  <c r="V259" i="34" s="1"/>
  <c r="W260" i="34"/>
  <c r="W261" i="34"/>
  <c r="W262" i="34"/>
  <c r="S262" i="34" s="1"/>
  <c r="V262" i="34" s="1"/>
  <c r="W263" i="34"/>
  <c r="S263" i="34" s="1"/>
  <c r="V263" i="34" s="1"/>
  <c r="W264" i="34"/>
  <c r="T264" i="34" s="1"/>
  <c r="W265" i="34"/>
  <c r="S265" i="34" s="1"/>
  <c r="V265" i="34" s="1"/>
  <c r="W266" i="34"/>
  <c r="S266" i="34" s="1"/>
  <c r="V266" i="34" s="1"/>
  <c r="W267" i="34"/>
  <c r="S267" i="34" s="1"/>
  <c r="V267" i="34" s="1"/>
  <c r="W268" i="34"/>
  <c r="W269" i="34"/>
  <c r="S269" i="34" s="1"/>
  <c r="V269" i="34" s="1"/>
  <c r="W270" i="34"/>
  <c r="S270" i="34" s="1"/>
  <c r="V270" i="34" s="1"/>
  <c r="W271" i="34"/>
  <c r="S271" i="34" s="1"/>
  <c r="V271" i="34" s="1"/>
  <c r="W272" i="34"/>
  <c r="W273" i="34"/>
  <c r="S273" i="34" s="1"/>
  <c r="V273" i="34" s="1"/>
  <c r="W274" i="34"/>
  <c r="W275" i="34"/>
  <c r="S275" i="34" s="1"/>
  <c r="V275" i="34" s="1"/>
  <c r="W276" i="34"/>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W285" i="34"/>
  <c r="S285" i="34" s="1"/>
  <c r="V285" i="34" s="1"/>
  <c r="W286" i="34"/>
  <c r="S286" i="34" s="1"/>
  <c r="V286" i="34" s="1"/>
  <c r="W287" i="34"/>
  <c r="S287" i="34" s="1"/>
  <c r="V287" i="34" s="1"/>
  <c r="W288" i="34"/>
  <c r="W289" i="34"/>
  <c r="S289" i="34" s="1"/>
  <c r="V289" i="34" s="1"/>
  <c r="W290" i="34"/>
  <c r="S290" i="34" s="1"/>
  <c r="V290" i="34" s="1"/>
  <c r="W291" i="34"/>
  <c r="S291" i="34" s="1"/>
  <c r="V291" i="34" s="1"/>
  <c r="W292" i="34"/>
  <c r="W293" i="34"/>
  <c r="W294" i="34"/>
  <c r="S294" i="34" s="1"/>
  <c r="V294" i="34" s="1"/>
  <c r="W295" i="34"/>
  <c r="S295" i="34" s="1"/>
  <c r="V295" i="34" s="1"/>
  <c r="W296" i="34"/>
  <c r="W297" i="34"/>
  <c r="S297" i="34" s="1"/>
  <c r="V297" i="34" s="1"/>
  <c r="W298" i="34"/>
  <c r="S298" i="34" s="1"/>
  <c r="V298" i="34" s="1"/>
  <c r="W299" i="34"/>
  <c r="S299" i="34"/>
  <c r="V299" i="34" s="1"/>
  <c r="W300" i="34"/>
  <c r="S300" i="34" s="1"/>
  <c r="V300" i="34" s="1"/>
  <c r="W301" i="34"/>
  <c r="S301" i="34" s="1"/>
  <c r="V301" i="34" s="1"/>
  <c r="W302" i="34"/>
  <c r="W303" i="34"/>
  <c r="T303" i="34" s="1"/>
  <c r="W304" i="34"/>
  <c r="S304" i="34" s="1"/>
  <c r="V304" i="34" s="1"/>
  <c r="W305" i="34"/>
  <c r="S305" i="34" s="1"/>
  <c r="V305" i="34" s="1"/>
  <c r="W306" i="34"/>
  <c r="W307" i="34"/>
  <c r="W308" i="34"/>
  <c r="S308" i="34" s="1"/>
  <c r="V308" i="34" s="1"/>
  <c r="W309" i="34"/>
  <c r="S309" i="34" s="1"/>
  <c r="V309" i="34" s="1"/>
  <c r="W310" i="34"/>
  <c r="S310" i="34" s="1"/>
  <c r="V310" i="34" s="1"/>
  <c r="W311" i="34"/>
  <c r="W312" i="34"/>
  <c r="W313" i="34"/>
  <c r="S313" i="34" s="1"/>
  <c r="V313" i="34" s="1"/>
  <c r="W314" i="34"/>
  <c r="S314" i="34" s="1"/>
  <c r="V314" i="34" s="1"/>
  <c r="W315" i="34"/>
  <c r="W316" i="34"/>
  <c r="S316" i="34" s="1"/>
  <c r="V316" i="34" s="1"/>
  <c r="W317" i="34"/>
  <c r="S317" i="34" s="1"/>
  <c r="V317" i="34" s="1"/>
  <c r="W318" i="34"/>
  <c r="W319" i="34"/>
  <c r="S319" i="34" s="1"/>
  <c r="V319" i="34" s="1"/>
  <c r="W320" i="34"/>
  <c r="S320" i="34" s="1"/>
  <c r="V320" i="34" s="1"/>
  <c r="W321" i="34"/>
  <c r="S321" i="34" s="1"/>
  <c r="V321" i="34" s="1"/>
  <c r="W322" i="34"/>
  <c r="W323" i="34"/>
  <c r="S323" i="34" s="1"/>
  <c r="V323" i="34" s="1"/>
  <c r="W324" i="34"/>
  <c r="S324" i="34" s="1"/>
  <c r="V324" i="34" s="1"/>
  <c r="W325" i="34"/>
  <c r="W326" i="34"/>
  <c r="W327" i="34"/>
  <c r="S327" i="34" s="1"/>
  <c r="V327" i="34" s="1"/>
  <c r="W328" i="34"/>
  <c r="S328" i="34" s="1"/>
  <c r="V328" i="34" s="1"/>
  <c r="W329" i="34"/>
  <c r="S329" i="34" s="1"/>
  <c r="V329" i="34" s="1"/>
  <c r="W330" i="34"/>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U338" i="34" s="1"/>
  <c r="W339" i="34"/>
  <c r="S339" i="34" s="1"/>
  <c r="V339" i="34" s="1"/>
  <c r="W340" i="34"/>
  <c r="S340" i="34" s="1"/>
  <c r="V340" i="34" s="1"/>
  <c r="W341" i="34"/>
  <c r="S341" i="34" s="1"/>
  <c r="V341" i="34" s="1"/>
  <c r="W342" i="34"/>
  <c r="W343" i="34"/>
  <c r="S343" i="34" s="1"/>
  <c r="V343" i="34" s="1"/>
  <c r="W344" i="34"/>
  <c r="W345" i="34"/>
  <c r="S345" i="34" s="1"/>
  <c r="V345" i="34" s="1"/>
  <c r="W346" i="34"/>
  <c r="W347" i="34"/>
  <c r="S347" i="34" s="1"/>
  <c r="V347" i="34" s="1"/>
  <c r="W348" i="34"/>
  <c r="S348" i="34" s="1"/>
  <c r="V348" i="34" s="1"/>
  <c r="W349" i="34"/>
  <c r="S349" i="34" s="1"/>
  <c r="V349" i="34" s="1"/>
  <c r="W350" i="34"/>
  <c r="W351" i="34"/>
  <c r="S351" i="34" s="1"/>
  <c r="V351" i="34" s="1"/>
  <c r="W352" i="34"/>
  <c r="S352" i="34" s="1"/>
  <c r="V352" i="34" s="1"/>
  <c r="W353" i="34"/>
  <c r="S353" i="34" s="1"/>
  <c r="V353" i="34" s="1"/>
  <c r="W354" i="34"/>
  <c r="W355" i="34"/>
  <c r="S355" i="34" s="1"/>
  <c r="V355" i="34" s="1"/>
  <c r="W356" i="34"/>
  <c r="S356" i="34" s="1"/>
  <c r="V356" i="34" s="1"/>
  <c r="W357" i="34"/>
  <c r="W358" i="34"/>
  <c r="W359" i="34"/>
  <c r="S359" i="34" s="1"/>
  <c r="V359" i="34" s="1"/>
  <c r="W360" i="34"/>
  <c r="S360" i="34" s="1"/>
  <c r="V360" i="34" s="1"/>
  <c r="W361" i="34"/>
  <c r="S361" i="34" s="1"/>
  <c r="V361" i="34" s="1"/>
  <c r="W362" i="34"/>
  <c r="W363" i="34"/>
  <c r="S363" i="34" s="1"/>
  <c r="V363" i="34" s="1"/>
  <c r="W364" i="34"/>
  <c r="S364" i="34" s="1"/>
  <c r="V364" i="34" s="1"/>
  <c r="W365" i="34"/>
  <c r="W366" i="34"/>
  <c r="W367" i="34"/>
  <c r="S367" i="34" s="1"/>
  <c r="V367" i="34" s="1"/>
  <c r="W368" i="34"/>
  <c r="S368" i="34" s="1"/>
  <c r="V368" i="34" s="1"/>
  <c r="W369" i="34"/>
  <c r="W370" i="34"/>
  <c r="W371" i="34"/>
  <c r="S371" i="34" s="1"/>
  <c r="V371" i="34" s="1"/>
  <c r="W372" i="34"/>
  <c r="S372" i="34" s="1"/>
  <c r="V372" i="34" s="1"/>
  <c r="W373" i="34"/>
  <c r="W374" i="34"/>
  <c r="S374" i="34" s="1"/>
  <c r="V374" i="34" s="1"/>
  <c r="W375" i="34"/>
  <c r="S375" i="34" s="1"/>
  <c r="V375" i="34" s="1"/>
  <c r="W376" i="34"/>
  <c r="W377" i="34"/>
  <c r="W378" i="34"/>
  <c r="S378" i="34" s="1"/>
  <c r="V378" i="34" s="1"/>
  <c r="W379" i="34"/>
  <c r="S379" i="34"/>
  <c r="V379" i="34" s="1"/>
  <c r="W380" i="34"/>
  <c r="W381" i="34"/>
  <c r="S381" i="34" s="1"/>
  <c r="V381" i="34" s="1"/>
  <c r="W382" i="34"/>
  <c r="S382" i="34" s="1"/>
  <c r="V382" i="34" s="1"/>
  <c r="W383" i="34"/>
  <c r="S383" i="34" s="1"/>
  <c r="V383" i="34" s="1"/>
  <c r="W384" i="34"/>
  <c r="W385" i="34"/>
  <c r="S385" i="34" s="1"/>
  <c r="V385" i="34" s="1"/>
  <c r="W386" i="34"/>
  <c r="S386" i="34" s="1"/>
  <c r="V386" i="34" s="1"/>
  <c r="W387" i="34"/>
  <c r="S387" i="34" s="1"/>
  <c r="V387" i="34" s="1"/>
  <c r="W388" i="34"/>
  <c r="W389" i="34"/>
  <c r="W390" i="34"/>
  <c r="S390" i="34" s="1"/>
  <c r="V390" i="34" s="1"/>
  <c r="W391" i="34"/>
  <c r="S391" i="34" s="1"/>
  <c r="V391" i="34" s="1"/>
  <c r="W392" i="34"/>
  <c r="W393" i="34"/>
  <c r="S393" i="34" s="1"/>
  <c r="V393" i="34" s="1"/>
  <c r="W394" i="34"/>
  <c r="S394" i="34" s="1"/>
  <c r="V394" i="34" s="1"/>
  <c r="W395" i="34"/>
  <c r="S395" i="34" s="1"/>
  <c r="V395" i="34" s="1"/>
  <c r="W396" i="34"/>
  <c r="W397" i="34"/>
  <c r="S397" i="34" s="1"/>
  <c r="V397" i="34" s="1"/>
  <c r="W398" i="34"/>
  <c r="S398" i="34" s="1"/>
  <c r="V398" i="34" s="1"/>
  <c r="W399" i="34"/>
  <c r="S399" i="34" s="1"/>
  <c r="V399" i="34" s="1"/>
  <c r="W400" i="34"/>
  <c r="W401" i="34"/>
  <c r="S401" i="34" s="1"/>
  <c r="V401" i="34" s="1"/>
  <c r="W402" i="34"/>
  <c r="W403" i="34"/>
  <c r="S403" i="34" s="1"/>
  <c r="V403" i="34" s="1"/>
  <c r="W404" i="34"/>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W413" i="34"/>
  <c r="S413" i="34" s="1"/>
  <c r="V413" i="34" s="1"/>
  <c r="W414" i="34"/>
  <c r="S414" i="34" s="1"/>
  <c r="V414" i="34" s="1"/>
  <c r="W415" i="34"/>
  <c r="S415" i="34" s="1"/>
  <c r="V415" i="34" s="1"/>
  <c r="W416" i="34"/>
  <c r="W417" i="34"/>
  <c r="S417" i="34" s="1"/>
  <c r="V417" i="34" s="1"/>
  <c r="W418" i="34"/>
  <c r="S418" i="34" s="1"/>
  <c r="V418" i="34" s="1"/>
  <c r="W419" i="34"/>
  <c r="S419" i="34" s="1"/>
  <c r="V419" i="34" s="1"/>
  <c r="W420" i="34"/>
  <c r="W421" i="34"/>
  <c r="W422" i="34"/>
  <c r="S422" i="34" s="1"/>
  <c r="V422" i="34" s="1"/>
  <c r="W423" i="34"/>
  <c r="S423" i="34" s="1"/>
  <c r="V423" i="34" s="1"/>
  <c r="W424" i="34"/>
  <c r="W425" i="34"/>
  <c r="S425" i="34" s="1"/>
  <c r="V425" i="34" s="1"/>
  <c r="W426" i="34"/>
  <c r="S426" i="34" s="1"/>
  <c r="V426" i="34" s="1"/>
  <c r="W427" i="34"/>
  <c r="S427" i="34"/>
  <c r="V427" i="34" s="1"/>
  <c r="W428" i="34"/>
  <c r="S428" i="34" s="1"/>
  <c r="V428" i="34" s="1"/>
  <c r="W429" i="34"/>
  <c r="S429" i="34" s="1"/>
  <c r="V429" i="34" s="1"/>
  <c r="W430" i="34"/>
  <c r="W431" i="34"/>
  <c r="W432" i="34"/>
  <c r="S432" i="34" s="1"/>
  <c r="V432" i="34" s="1"/>
  <c r="W433" i="34"/>
  <c r="S433" i="34" s="1"/>
  <c r="V433" i="34" s="1"/>
  <c r="W434" i="34"/>
  <c r="W435" i="34"/>
  <c r="W436" i="34"/>
  <c r="S436" i="34" s="1"/>
  <c r="V436" i="34" s="1"/>
  <c r="W437" i="34"/>
  <c r="S437" i="34" s="1"/>
  <c r="V437" i="34" s="1"/>
  <c r="W438" i="34"/>
  <c r="S438" i="34" s="1"/>
  <c r="V438" i="34" s="1"/>
  <c r="W439" i="34"/>
  <c r="W440" i="34"/>
  <c r="W441" i="34"/>
  <c r="S441" i="34" s="1"/>
  <c r="V441" i="34" s="1"/>
  <c r="W442" i="34"/>
  <c r="S442" i="34" s="1"/>
  <c r="V442" i="34" s="1"/>
  <c r="W443" i="34"/>
  <c r="W444" i="34"/>
  <c r="S444" i="34" s="1"/>
  <c r="V444" i="34" s="1"/>
  <c r="W445" i="34"/>
  <c r="S445" i="34" s="1"/>
  <c r="V445" i="34" s="1"/>
  <c r="W446" i="34"/>
  <c r="W447" i="34"/>
  <c r="S447" i="34" s="1"/>
  <c r="V447" i="34" s="1"/>
  <c r="W448" i="34"/>
  <c r="S448" i="34" s="1"/>
  <c r="V448" i="34" s="1"/>
  <c r="W449" i="34"/>
  <c r="S449" i="34" s="1"/>
  <c r="V449" i="34" s="1"/>
  <c r="W450" i="34"/>
  <c r="W451" i="34"/>
  <c r="S451" i="34" s="1"/>
  <c r="V451" i="34" s="1"/>
  <c r="W452" i="34"/>
  <c r="S452" i="34" s="1"/>
  <c r="V452" i="34" s="1"/>
  <c r="W453" i="34"/>
  <c r="W454" i="34"/>
  <c r="W455" i="34"/>
  <c r="S455" i="34" s="1"/>
  <c r="V455" i="34" s="1"/>
  <c r="W456" i="34"/>
  <c r="S456" i="34" s="1"/>
  <c r="V456" i="34" s="1"/>
  <c r="W457" i="34"/>
  <c r="S457" i="34" s="1"/>
  <c r="V457" i="34" s="1"/>
  <c r="W458" i="34"/>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W471" i="34"/>
  <c r="S471" i="34" s="1"/>
  <c r="V471" i="34" s="1"/>
  <c r="W472" i="34"/>
  <c r="W473" i="34"/>
  <c r="S473" i="34" s="1"/>
  <c r="V473" i="34" s="1"/>
  <c r="W474" i="34"/>
  <c r="W475" i="34"/>
  <c r="S475" i="34" s="1"/>
  <c r="V475" i="34" s="1"/>
  <c r="W476" i="34"/>
  <c r="S476" i="34" s="1"/>
  <c r="V476" i="34" s="1"/>
  <c r="W477" i="34"/>
  <c r="S477" i="34" s="1"/>
  <c r="V477" i="34" s="1"/>
  <c r="W478" i="34"/>
  <c r="W479" i="34"/>
  <c r="S479" i="34" s="1"/>
  <c r="V479" i="34" s="1"/>
  <c r="W480" i="34"/>
  <c r="S480" i="34" s="1"/>
  <c r="V480" i="34" s="1"/>
  <c r="W481" i="34"/>
  <c r="S481" i="34" s="1"/>
  <c r="V481" i="34" s="1"/>
  <c r="W482" i="34"/>
  <c r="W483" i="34"/>
  <c r="S483" i="34" s="1"/>
  <c r="V483" i="34" s="1"/>
  <c r="W484" i="34"/>
  <c r="S484" i="34" s="1"/>
  <c r="V484" i="34" s="1"/>
  <c r="W485" i="34"/>
  <c r="S485" i="34" s="1"/>
  <c r="V485" i="34" s="1"/>
  <c r="W486" i="34"/>
  <c r="W487" i="34"/>
  <c r="S487" i="34" s="1"/>
  <c r="V487" i="34" s="1"/>
  <c r="W488" i="34"/>
  <c r="S488" i="34" s="1"/>
  <c r="V488" i="34" s="1"/>
  <c r="W489" i="34"/>
  <c r="S489" i="34" s="1"/>
  <c r="V489" i="34" s="1"/>
  <c r="W490" i="34"/>
  <c r="W491" i="34"/>
  <c r="S491" i="34" s="1"/>
  <c r="V491" i="34" s="1"/>
  <c r="W492" i="34"/>
  <c r="S492" i="34" s="1"/>
  <c r="V492" i="34" s="1"/>
  <c r="W493" i="34"/>
  <c r="W494" i="34"/>
  <c r="W495" i="34"/>
  <c r="S495" i="34" s="1"/>
  <c r="V495" i="34" s="1"/>
  <c r="W496" i="34"/>
  <c r="S496" i="34" s="1"/>
  <c r="V496" i="34" s="1"/>
  <c r="W497" i="34"/>
  <c r="W498" i="34"/>
  <c r="W499" i="34"/>
  <c r="S499" i="34" s="1"/>
  <c r="V499" i="34" s="1"/>
  <c r="W500" i="34"/>
  <c r="S500" i="34" s="1"/>
  <c r="V500" i="34" s="1"/>
  <c r="W501" i="34"/>
  <c r="S501" i="34" s="1"/>
  <c r="V501" i="34" s="1"/>
  <c r="W502" i="34"/>
  <c r="S502" i="34" s="1"/>
  <c r="V502" i="34" s="1"/>
  <c r="W503" i="34"/>
  <c r="S503" i="34" s="1"/>
  <c r="V503" i="34" s="1"/>
  <c r="W504" i="34"/>
  <c r="W505" i="34"/>
  <c r="W506" i="34"/>
  <c r="S506" i="34" s="1"/>
  <c r="V506" i="34" s="1"/>
  <c r="W507" i="34"/>
  <c r="S507" i="34"/>
  <c r="V507" i="34" s="1"/>
  <c r="W508" i="34"/>
  <c r="W509" i="34"/>
  <c r="S509" i="34" s="1"/>
  <c r="V509" i="34" s="1"/>
  <c r="W510" i="34"/>
  <c r="S510" i="34" s="1"/>
  <c r="V510" i="34" s="1"/>
  <c r="W511" i="34"/>
  <c r="S511" i="34" s="1"/>
  <c r="V511" i="34" s="1"/>
  <c r="W512" i="34"/>
  <c r="W513" i="34"/>
  <c r="S513" i="34" s="1"/>
  <c r="V513" i="34" s="1"/>
  <c r="W514" i="34"/>
  <c r="S514" i="34" s="1"/>
  <c r="V514" i="34" s="1"/>
  <c r="W515" i="34"/>
  <c r="S515" i="34" s="1"/>
  <c r="V515" i="34" s="1"/>
  <c r="W516" i="34"/>
  <c r="W517" i="34"/>
  <c r="W518" i="34"/>
  <c r="S518" i="34" s="1"/>
  <c r="V518" i="34" s="1"/>
  <c r="W519" i="34"/>
  <c r="S519" i="34" s="1"/>
  <c r="V519" i="34" s="1"/>
  <c r="W520" i="34"/>
  <c r="W521" i="34"/>
  <c r="S521" i="34" s="1"/>
  <c r="V521" i="34" s="1"/>
  <c r="W522" i="34"/>
  <c r="S522" i="34" s="1"/>
  <c r="V522" i="34" s="1"/>
  <c r="W523" i="34"/>
  <c r="S523" i="34" s="1"/>
  <c r="V523" i="34" s="1"/>
  <c r="W524" i="34"/>
  <c r="W525" i="34"/>
  <c r="S525" i="34" s="1"/>
  <c r="V525" i="34" s="1"/>
  <c r="W526" i="34"/>
  <c r="S526" i="34" s="1"/>
  <c r="V526" i="34" s="1"/>
  <c r="W527" i="34"/>
  <c r="S527" i="34" s="1"/>
  <c r="V527" i="34" s="1"/>
  <c r="W528" i="34"/>
  <c r="W529" i="34"/>
  <c r="S529" i="34" s="1"/>
  <c r="V529" i="34" s="1"/>
  <c r="W530" i="34"/>
  <c r="W531" i="34"/>
  <c r="S531" i="34" s="1"/>
  <c r="V531" i="34" s="1"/>
  <c r="W532" i="34"/>
  <c r="T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W541" i="34"/>
  <c r="S541" i="34" s="1"/>
  <c r="V541" i="34" s="1"/>
  <c r="W542" i="34"/>
  <c r="S542" i="34" s="1"/>
  <c r="V542" i="34" s="1"/>
  <c r="W543" i="34"/>
  <c r="S543" i="34" s="1"/>
  <c r="V543" i="34" s="1"/>
  <c r="W544" i="34"/>
  <c r="W545" i="34"/>
  <c r="S545" i="34" s="1"/>
  <c r="V545" i="34" s="1"/>
  <c r="W546" i="34"/>
  <c r="S546" i="34" s="1"/>
  <c r="V546" i="34" s="1"/>
  <c r="W547" i="34"/>
  <c r="S547" i="34" s="1"/>
  <c r="V547" i="34" s="1"/>
  <c r="W548" i="34"/>
  <c r="W549" i="34"/>
  <c r="S549" i="34" s="1"/>
  <c r="V549" i="34" s="1"/>
  <c r="W550" i="34"/>
  <c r="S550" i="34" s="1"/>
  <c r="V550" i="34" s="1"/>
  <c r="W551" i="34"/>
  <c r="S551" i="34" s="1"/>
  <c r="V551" i="34" s="1"/>
  <c r="W552" i="34"/>
  <c r="W553" i="34"/>
  <c r="S553" i="34" s="1"/>
  <c r="V553" i="34" s="1"/>
  <c r="W554" i="34"/>
  <c r="S554" i="34" s="1"/>
  <c r="V554" i="34" s="1"/>
  <c r="W555" i="34"/>
  <c r="S555" i="34"/>
  <c r="V555" i="34" s="1"/>
  <c r="W556" i="34"/>
  <c r="S556" i="34" s="1"/>
  <c r="V556" i="34" s="1"/>
  <c r="W557" i="34"/>
  <c r="S557" i="34" s="1"/>
  <c r="V557" i="34" s="1"/>
  <c r="W558" i="34"/>
  <c r="W559" i="34"/>
  <c r="W560" i="34"/>
  <c r="S560" i="34" s="1"/>
  <c r="V560" i="34" s="1"/>
  <c r="W561" i="34"/>
  <c r="S561" i="34" s="1"/>
  <c r="V561" i="34" s="1"/>
  <c r="W562" i="34"/>
  <c r="W563" i="34"/>
  <c r="W564" i="34"/>
  <c r="S564" i="34" s="1"/>
  <c r="V564" i="34" s="1"/>
  <c r="W565" i="34"/>
  <c r="S565" i="34" s="1"/>
  <c r="V565" i="34" s="1"/>
  <c r="W566" i="34"/>
  <c r="S566" i="34" s="1"/>
  <c r="V566" i="34" s="1"/>
  <c r="W567" i="34"/>
  <c r="U567" i="34" s="1"/>
  <c r="W568" i="34"/>
  <c r="W569" i="34"/>
  <c r="S569" i="34" s="1"/>
  <c r="V569" i="34" s="1"/>
  <c r="W570" i="34"/>
  <c r="S570" i="34" s="1"/>
  <c r="V570" i="34" s="1"/>
  <c r="W571" i="34"/>
  <c r="W572" i="34"/>
  <c r="S572" i="34" s="1"/>
  <c r="V572" i="34" s="1"/>
  <c r="W573" i="34"/>
  <c r="S573" i="34" s="1"/>
  <c r="V573" i="34" s="1"/>
  <c r="W574" i="34"/>
  <c r="W575" i="34"/>
  <c r="S575" i="34" s="1"/>
  <c r="V575" i="34" s="1"/>
  <c r="W576" i="34"/>
  <c r="S576" i="34" s="1"/>
  <c r="V576" i="34" s="1"/>
  <c r="W577" i="34"/>
  <c r="S577" i="34" s="1"/>
  <c r="V577" i="34" s="1"/>
  <c r="W578" i="34"/>
  <c r="W579" i="34"/>
  <c r="S579" i="34" s="1"/>
  <c r="V579" i="34" s="1"/>
  <c r="W580" i="34"/>
  <c r="S580" i="34" s="1"/>
  <c r="V580" i="34" s="1"/>
  <c r="W581" i="34"/>
  <c r="W582" i="34"/>
  <c r="W583" i="34"/>
  <c r="S583" i="34" s="1"/>
  <c r="V583" i="34" s="1"/>
  <c r="W584" i="34"/>
  <c r="S584" i="34" s="1"/>
  <c r="V584" i="34" s="1"/>
  <c r="W585" i="34"/>
  <c r="S585" i="34" s="1"/>
  <c r="V585" i="34" s="1"/>
  <c r="W586" i="34"/>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T594" i="34" s="1"/>
  <c r="W595" i="34"/>
  <c r="S595" i="34" s="1"/>
  <c r="V595" i="34" s="1"/>
  <c r="W596" i="34"/>
  <c r="S596" i="34" s="1"/>
  <c r="V596" i="34" s="1"/>
  <c r="W597" i="34"/>
  <c r="S597" i="34" s="1"/>
  <c r="V597" i="34" s="1"/>
  <c r="W598" i="34"/>
  <c r="W599" i="34"/>
  <c r="S599" i="34" s="1"/>
  <c r="V599" i="34" s="1"/>
  <c r="W600" i="34"/>
  <c r="W601" i="34"/>
  <c r="S601" i="34" s="1"/>
  <c r="V601" i="34" s="1"/>
  <c r="W602" i="34"/>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T13" i="13" s="1"/>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U62" i="13" s="1"/>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W137" i="13"/>
  <c r="U137" i="13" s="1"/>
  <c r="W138" i="13"/>
  <c r="S138" i="13" s="1"/>
  <c r="W139" i="13"/>
  <c r="S139" i="13" s="1"/>
  <c r="W140" i="13"/>
  <c r="U140" i="13" s="1"/>
  <c r="W141" i="13"/>
  <c r="S141" i="13" s="1"/>
  <c r="W142" i="13"/>
  <c r="S142" i="13" s="1"/>
  <c r="W143" i="13"/>
  <c r="S143" i="13" s="1"/>
  <c r="W144" i="13"/>
  <c r="S144" i="13" s="1"/>
  <c r="W145" i="13"/>
  <c r="S145" i="13" s="1"/>
  <c r="W146" i="13"/>
  <c r="S146" i="13" s="1"/>
  <c r="W147" i="13"/>
  <c r="T147" i="13" s="1"/>
  <c r="W148" i="13"/>
  <c r="S148" i="13" s="1"/>
  <c r="W149" i="13"/>
  <c r="S149" i="13" s="1"/>
  <c r="W150" i="13"/>
  <c r="S150" i="13" s="1"/>
  <c r="W151" i="13"/>
  <c r="U151" i="13" s="1"/>
  <c r="W152" i="13"/>
  <c r="T152" i="13" s="1"/>
  <c r="W153" i="13"/>
  <c r="S153" i="13" s="1"/>
  <c r="W154" i="13"/>
  <c r="W155" i="13"/>
  <c r="S155" i="13" s="1"/>
  <c r="W156" i="13"/>
  <c r="S156" i="13" s="1"/>
  <c r="W157" i="13"/>
  <c r="S157" i="13" s="1"/>
  <c r="W158" i="13"/>
  <c r="T158" i="13" s="1"/>
  <c r="W159" i="13"/>
  <c r="S159" i="13" s="1"/>
  <c r="W160" i="13"/>
  <c r="S160" i="13" s="1"/>
  <c r="W161" i="13"/>
  <c r="S161" i="13" s="1"/>
  <c r="W162" i="13"/>
  <c r="U162" i="13" s="1"/>
  <c r="W163" i="13"/>
  <c r="S163" i="13" s="1"/>
  <c r="W164" i="13"/>
  <c r="S164" i="13" s="1"/>
  <c r="W165" i="13"/>
  <c r="S165" i="13" s="1"/>
  <c r="W166" i="13"/>
  <c r="U166" i="13" s="1"/>
  <c r="W167" i="13"/>
  <c r="S167" i="13" s="1"/>
  <c r="W168" i="13"/>
  <c r="S168" i="13" s="1"/>
  <c r="W169" i="13"/>
  <c r="S169" i="13" s="1"/>
  <c r="W170" i="13"/>
  <c r="U170" i="13" s="1"/>
  <c r="W171" i="13"/>
  <c r="S171" i="13" s="1"/>
  <c r="W172" i="13"/>
  <c r="S172" i="13" s="1"/>
  <c r="W173" i="13"/>
  <c r="S173" i="13" s="1"/>
  <c r="W174" i="13"/>
  <c r="W175" i="13"/>
  <c r="S175" i="13" s="1"/>
  <c r="W176" i="13"/>
  <c r="S176" i="13" s="1"/>
  <c r="W177" i="13"/>
  <c r="S177" i="13" s="1"/>
  <c r="W178" i="13"/>
  <c r="U178" i="13" s="1"/>
  <c r="W179" i="13"/>
  <c r="S179" i="13" s="1"/>
  <c r="W180" i="13"/>
  <c r="S180" i="13" s="1"/>
  <c r="W181" i="13"/>
  <c r="T181" i="13" s="1"/>
  <c r="W182" i="13"/>
  <c r="U182" i="13" s="1"/>
  <c r="W183" i="13"/>
  <c r="S183" i="13" s="1"/>
  <c r="V183" i="13" s="1"/>
  <c r="W184" i="13"/>
  <c r="S184" i="13" s="1"/>
  <c r="V184" i="13" s="1"/>
  <c r="W185" i="13"/>
  <c r="S185" i="13" s="1"/>
  <c r="V185" i="13" s="1"/>
  <c r="W186" i="13"/>
  <c r="W187" i="13"/>
  <c r="S187" i="13" s="1"/>
  <c r="W188" i="13"/>
  <c r="S188" i="13" s="1"/>
  <c r="W189" i="13"/>
  <c r="S189" i="13" s="1"/>
  <c r="W190" i="13"/>
  <c r="T190" i="13" s="1"/>
  <c r="W191" i="13"/>
  <c r="S191" i="13" s="1"/>
  <c r="V191" i="13" s="1"/>
  <c r="W192" i="13"/>
  <c r="S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W213" i="13"/>
  <c r="S213" i="13" s="1"/>
  <c r="W214" i="13"/>
  <c r="U214" i="13" s="1"/>
  <c r="W215" i="13"/>
  <c r="T215" i="13" s="1"/>
  <c r="W216" i="13"/>
  <c r="S216" i="13" s="1"/>
  <c r="V216" i="13" s="1"/>
  <c r="W217" i="13"/>
  <c r="S217" i="13" s="1"/>
  <c r="V217" i="13" s="1"/>
  <c r="W218" i="13"/>
  <c r="S218" i="13" s="1"/>
  <c r="V218" i="13" s="1"/>
  <c r="W219" i="13"/>
  <c r="S219" i="13" s="1"/>
  <c r="V219" i="13" s="1"/>
  <c r="W220" i="13"/>
  <c r="S220" i="13" s="1"/>
  <c r="W221" i="13"/>
  <c r="T221" i="13" s="1"/>
  <c r="W222" i="13"/>
  <c r="U222" i="13" s="1"/>
  <c r="W223" i="13"/>
  <c r="S223" i="13" s="1"/>
  <c r="W224" i="13"/>
  <c r="S224" i="13" s="1"/>
  <c r="W225" i="13"/>
  <c r="S225" i="13" s="1"/>
  <c r="W226" i="13"/>
  <c r="U226" i="13" s="1"/>
  <c r="W227" i="13"/>
  <c r="S227" i="13" s="1"/>
  <c r="W228" i="13"/>
  <c r="S228" i="13" s="1"/>
  <c r="W229" i="13"/>
  <c r="S229" i="13" s="1"/>
  <c r="W230" i="13"/>
  <c r="T230" i="13" s="1"/>
  <c r="W231" i="13"/>
  <c r="S231" i="13" s="1"/>
  <c r="W232" i="13"/>
  <c r="S232" i="13" s="1"/>
  <c r="W233" i="13"/>
  <c r="S233" i="13" s="1"/>
  <c r="W234" i="13"/>
  <c r="T234" i="13" s="1"/>
  <c r="W235" i="13"/>
  <c r="S235" i="13" s="1"/>
  <c r="W236" i="13"/>
  <c r="S236" i="13" s="1"/>
  <c r="W237" i="13"/>
  <c r="S237" i="13" s="1"/>
  <c r="W238" i="13"/>
  <c r="U238" i="13" s="1"/>
  <c r="W239" i="13"/>
  <c r="S239" i="13" s="1"/>
  <c r="W240" i="13"/>
  <c r="S240" i="13" s="1"/>
  <c r="W241" i="13"/>
  <c r="S241" i="13" s="1"/>
  <c r="W242" i="13"/>
  <c r="U242" i="13" s="1"/>
  <c r="W243" i="13"/>
  <c r="S243" i="13" s="1"/>
  <c r="W244" i="13"/>
  <c r="S244" i="13" s="1"/>
  <c r="W245" i="13"/>
  <c r="S245" i="13" s="1"/>
  <c r="W246" i="13"/>
  <c r="S246" i="13" s="1"/>
  <c r="W247" i="13"/>
  <c r="S247" i="13" s="1"/>
  <c r="W248" i="13"/>
  <c r="S248" i="13" s="1"/>
  <c r="W249" i="13"/>
  <c r="S249" i="13" s="1"/>
  <c r="W250" i="13"/>
  <c r="S250" i="13" s="1"/>
  <c r="W251" i="13"/>
  <c r="S251" i="13" s="1"/>
  <c r="W252" i="13"/>
  <c r="T252" i="13" s="1"/>
  <c r="W253" i="13"/>
  <c r="S253" i="13" s="1"/>
  <c r="W254" i="13"/>
  <c r="S254" i="13" s="1"/>
  <c r="W255" i="13"/>
  <c r="U255" i="13" s="1"/>
  <c r="W256" i="13"/>
  <c r="S256" i="13" s="1"/>
  <c r="W257" i="13"/>
  <c r="S257" i="13" s="1"/>
  <c r="W258" i="13"/>
  <c r="W259" i="13"/>
  <c r="S259" i="13" s="1"/>
  <c r="W260" i="13"/>
  <c r="S260" i="13" s="1"/>
  <c r="W261" i="13"/>
  <c r="T261" i="13" s="1"/>
  <c r="W262" i="13"/>
  <c r="S262" i="13" s="1"/>
  <c r="W263" i="13"/>
  <c r="S263" i="13" s="1"/>
  <c r="W264" i="13"/>
  <c r="T264" i="13" s="1"/>
  <c r="W265" i="13"/>
  <c r="S265" i="13" s="1"/>
  <c r="W266" i="13"/>
  <c r="S266" i="13" s="1"/>
  <c r="W267" i="13"/>
  <c r="S267" i="13" s="1"/>
  <c r="W268" i="13"/>
  <c r="T268" i="13" s="1"/>
  <c r="W269" i="13"/>
  <c r="S269" i="13" s="1"/>
  <c r="W270" i="13"/>
  <c r="S270" i="13" s="1"/>
  <c r="W271" i="13"/>
  <c r="S271" i="13" s="1"/>
  <c r="W272" i="13"/>
  <c r="S272" i="13" s="1"/>
  <c r="W273" i="13"/>
  <c r="S273" i="13" s="1"/>
  <c r="W274" i="13"/>
  <c r="U274" i="13" s="1"/>
  <c r="W275" i="13"/>
  <c r="S275" i="13" s="1"/>
  <c r="W276" i="13"/>
  <c r="S276" i="13" s="1"/>
  <c r="W277" i="13"/>
  <c r="T277" i="13" s="1"/>
  <c r="W278" i="13"/>
  <c r="S278" i="13" s="1"/>
  <c r="W279" i="13"/>
  <c r="S279" i="13" s="1"/>
  <c r="W280" i="13"/>
  <c r="T280" i="13" s="1"/>
  <c r="W281" i="13"/>
  <c r="S281" i="13" s="1"/>
  <c r="W282" i="13"/>
  <c r="S282" i="13" s="1"/>
  <c r="W283" i="13"/>
  <c r="S283" i="13" s="1"/>
  <c r="W284" i="13"/>
  <c r="T284" i="13" s="1"/>
  <c r="W285" i="13"/>
  <c r="S285" i="13" s="1"/>
  <c r="W286" i="13"/>
  <c r="S286" i="13" s="1"/>
  <c r="W287" i="13"/>
  <c r="W288" i="13"/>
  <c r="S288" i="13" s="1"/>
  <c r="W289" i="13"/>
  <c r="S289" i="13" s="1"/>
  <c r="W290" i="13"/>
  <c r="U290" i="13" s="1"/>
  <c r="W291" i="13"/>
  <c r="S291" i="13" s="1"/>
  <c r="W292" i="13"/>
  <c r="S292" i="13" s="1"/>
  <c r="W293" i="13"/>
  <c r="W294" i="13"/>
  <c r="S294" i="13" s="1"/>
  <c r="W295" i="13"/>
  <c r="S295" i="13" s="1"/>
  <c r="W296" i="13"/>
  <c r="T296" i="13" s="1"/>
  <c r="W297" i="13"/>
  <c r="S297" i="13" s="1"/>
  <c r="W298" i="13"/>
  <c r="S298" i="13" s="1"/>
  <c r="W299" i="13"/>
  <c r="S299" i="13" s="1"/>
  <c r="W300" i="13"/>
  <c r="T300" i="13" s="1"/>
  <c r="W301" i="13"/>
  <c r="S301" i="13" s="1"/>
  <c r="W302" i="13"/>
  <c r="S302" i="13" s="1"/>
  <c r="W303" i="13"/>
  <c r="S303" i="13" s="1"/>
  <c r="W304" i="13"/>
  <c r="T304" i="13" s="1"/>
  <c r="W305" i="13"/>
  <c r="S305" i="13" s="1"/>
  <c r="W306" i="13"/>
  <c r="S306" i="13" s="1"/>
  <c r="W307" i="13"/>
  <c r="T307" i="13" s="1"/>
  <c r="W308" i="13"/>
  <c r="S308" i="13" s="1"/>
  <c r="W309" i="13"/>
  <c r="S309" i="13" s="1"/>
  <c r="W310" i="13"/>
  <c r="S310" i="13" s="1"/>
  <c r="W311" i="13"/>
  <c r="T311" i="13" s="1"/>
  <c r="W312" i="13"/>
  <c r="S312" i="13" s="1"/>
  <c r="W313" i="13"/>
  <c r="S313" i="13" s="1"/>
  <c r="W314" i="13"/>
  <c r="W315" i="13"/>
  <c r="S315" i="13" s="1"/>
  <c r="W316" i="13"/>
  <c r="S316" i="13" s="1"/>
  <c r="W317" i="13"/>
  <c r="T317" i="13" s="1"/>
  <c r="W318" i="13"/>
  <c r="S318" i="13" s="1"/>
  <c r="W319" i="13"/>
  <c r="S319" i="13" s="1"/>
  <c r="W320" i="13"/>
  <c r="S320" i="13" s="1"/>
  <c r="W321" i="13"/>
  <c r="U321" i="13" s="1"/>
  <c r="W322" i="13"/>
  <c r="S322" i="13" s="1"/>
  <c r="W323" i="13"/>
  <c r="S323" i="13" s="1"/>
  <c r="W324" i="13"/>
  <c r="S324" i="13" s="1"/>
  <c r="W325" i="13"/>
  <c r="T325" i="13" s="1"/>
  <c r="W326" i="13"/>
  <c r="S326" i="13" s="1"/>
  <c r="W327" i="13"/>
  <c r="S327" i="13" s="1"/>
  <c r="W328" i="13"/>
  <c r="S328" i="13" s="1"/>
  <c r="W329" i="13"/>
  <c r="T329" i="13" s="1"/>
  <c r="W330" i="13"/>
  <c r="S330" i="13" s="1"/>
  <c r="W331" i="13"/>
  <c r="S331" i="13" s="1"/>
  <c r="W332" i="13"/>
  <c r="U332" i="13" s="1"/>
  <c r="W333" i="13"/>
  <c r="S333" i="13" s="1"/>
  <c r="W334" i="13"/>
  <c r="S334" i="13" s="1"/>
  <c r="W335" i="13"/>
  <c r="S335" i="13" s="1"/>
  <c r="W336" i="13"/>
  <c r="T336" i="13" s="1"/>
  <c r="W337" i="13"/>
  <c r="S337" i="13" s="1"/>
  <c r="W338" i="13"/>
  <c r="S338" i="13" s="1"/>
  <c r="W339" i="13"/>
  <c r="U339" i="13" s="1"/>
  <c r="W340" i="13"/>
  <c r="S340" i="13" s="1"/>
  <c r="W341" i="13"/>
  <c r="S341" i="13" s="1"/>
  <c r="W342" i="13"/>
  <c r="S342" i="13" s="1"/>
  <c r="W343" i="13"/>
  <c r="T343" i="13" s="1"/>
  <c r="W344" i="13"/>
  <c r="S344" i="13" s="1"/>
  <c r="W345" i="13"/>
  <c r="S345" i="13" s="1"/>
  <c r="W346" i="13"/>
  <c r="T346" i="13" s="1"/>
  <c r="W347" i="13"/>
  <c r="S347" i="13" s="1"/>
  <c r="W348" i="13"/>
  <c r="S348" i="13" s="1"/>
  <c r="W349" i="13"/>
  <c r="T349" i="13" s="1"/>
  <c r="W350" i="13"/>
  <c r="S350" i="13" s="1"/>
  <c r="W351" i="13"/>
  <c r="S351" i="13" s="1"/>
  <c r="W352" i="13"/>
  <c r="S352" i="13" s="1"/>
  <c r="W353" i="13"/>
  <c r="W354" i="13"/>
  <c r="S354" i="13" s="1"/>
  <c r="W355" i="13"/>
  <c r="S355" i="13" s="1"/>
  <c r="W356" i="13"/>
  <c r="S356" i="13" s="1"/>
  <c r="W357" i="13"/>
  <c r="T357" i="13" s="1"/>
  <c r="W358" i="13"/>
  <c r="S358" i="13" s="1"/>
  <c r="W359" i="13"/>
  <c r="S359" i="13" s="1"/>
  <c r="W360" i="13"/>
  <c r="S360" i="13" s="1"/>
  <c r="W361" i="13"/>
  <c r="W362" i="13"/>
  <c r="S362" i="13" s="1"/>
  <c r="W363" i="13"/>
  <c r="S363" i="13" s="1"/>
  <c r="W364" i="13"/>
  <c r="U364" i="13" s="1"/>
  <c r="W365" i="13"/>
  <c r="S365" i="13" s="1"/>
  <c r="W366" i="13"/>
  <c r="S366" i="13" s="1"/>
  <c r="W367" i="13"/>
  <c r="S367" i="13" s="1"/>
  <c r="W368" i="13"/>
  <c r="S368" i="13" s="1"/>
  <c r="W369" i="13"/>
  <c r="S369" i="13" s="1"/>
  <c r="W370" i="13"/>
  <c r="S370" i="13" s="1"/>
  <c r="W371" i="13"/>
  <c r="T371" i="13" s="1"/>
  <c r="W372" i="13"/>
  <c r="S372" i="13" s="1"/>
  <c r="W373" i="13"/>
  <c r="S373" i="13" s="1"/>
  <c r="W374" i="13"/>
  <c r="S374" i="13" s="1"/>
  <c r="W375" i="13"/>
  <c r="U375" i="13" s="1"/>
  <c r="W376" i="13"/>
  <c r="S376" i="13" s="1"/>
  <c r="W377" i="13"/>
  <c r="S377" i="13" s="1"/>
  <c r="W378" i="13"/>
  <c r="S378" i="13" s="1"/>
  <c r="W379" i="13"/>
  <c r="S379" i="13" s="1"/>
  <c r="W380" i="13"/>
  <c r="S380" i="13" s="1"/>
  <c r="W381" i="13"/>
  <c r="U381" i="13" s="1"/>
  <c r="W382" i="13"/>
  <c r="S382" i="13" s="1"/>
  <c r="W383" i="13"/>
  <c r="S383" i="13" s="1"/>
  <c r="W384" i="13"/>
  <c r="T384" i="13" s="1"/>
  <c r="W385" i="13"/>
  <c r="S385" i="13" s="1"/>
  <c r="W386" i="13"/>
  <c r="S386" i="13" s="1"/>
  <c r="W387" i="13"/>
  <c r="W388" i="13"/>
  <c r="S388" i="13" s="1"/>
  <c r="W389" i="13"/>
  <c r="S389" i="13" s="1"/>
  <c r="W390" i="13"/>
  <c r="S390" i="13" s="1"/>
  <c r="W391" i="13"/>
  <c r="W392" i="13"/>
  <c r="S392" i="13" s="1"/>
  <c r="W393" i="13"/>
  <c r="S393" i="13" s="1"/>
  <c r="W394" i="13"/>
  <c r="S394" i="13" s="1"/>
  <c r="W395" i="13"/>
  <c r="S395" i="13" s="1"/>
  <c r="W396" i="13"/>
  <c r="S396" i="13" s="1"/>
  <c r="W397" i="13"/>
  <c r="U397" i="13" s="1"/>
  <c r="W398" i="13"/>
  <c r="S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11" i="30"/>
  <c r="P20" i="31"/>
  <c r="P24" i="31"/>
  <c r="P18" i="32"/>
  <c r="P20" i="32"/>
  <c r="P24" i="32"/>
  <c r="P20" i="33"/>
  <c r="P20" i="34"/>
  <c r="P24" i="34"/>
  <c r="P26" i="34"/>
  <c r="P20" i="24"/>
  <c r="P16" i="25"/>
  <c r="P16" i="26"/>
  <c r="P16" i="27"/>
  <c r="P16" i="28"/>
  <c r="P16" i="29"/>
  <c r="P7"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14"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K9" i="41"/>
  <c r="AO9" i="41"/>
  <c r="AP9" i="41"/>
  <c r="AJ10" i="41"/>
  <c r="AK10" i="41"/>
  <c r="AN10" i="41"/>
  <c r="AO10" i="41"/>
  <c r="AP10" i="41"/>
  <c r="AK11" i="41"/>
  <c r="AN11" i="41"/>
  <c r="AO11" i="41"/>
  <c r="AP11" i="41"/>
  <c r="AK12" i="41"/>
  <c r="AO12" i="41"/>
  <c r="AP12" i="41"/>
  <c r="AK13" i="41"/>
  <c r="AO13" i="41"/>
  <c r="AP13" i="41"/>
  <c r="AK14" i="41"/>
  <c r="AO14" i="41"/>
  <c r="AP14" i="41"/>
  <c r="AK15" i="41"/>
  <c r="AO15" i="41"/>
  <c r="AP15" i="41"/>
  <c r="AK16" i="41"/>
  <c r="AO16" i="41"/>
  <c r="AP16" i="41"/>
  <c r="AN17" i="41"/>
  <c r="AO17" i="41"/>
  <c r="AP17" i="41"/>
  <c r="AK18" i="41"/>
  <c r="AN18" i="41"/>
  <c r="AO18" i="41"/>
  <c r="AP18" i="41"/>
  <c r="AK19" i="41"/>
  <c r="AM19" i="41"/>
  <c r="AN19" i="41"/>
  <c r="AO19" i="41"/>
  <c r="AP19" i="41"/>
  <c r="AL20" i="41"/>
  <c r="G20" i="41" s="1"/>
  <c r="AM20" i="41"/>
  <c r="AN20" i="41"/>
  <c r="AO20" i="41"/>
  <c r="AP20" i="41"/>
  <c r="AN21" i="41"/>
  <c r="AO21" i="41"/>
  <c r="AP21" i="41"/>
  <c r="AN22" i="41"/>
  <c r="AO22" i="41"/>
  <c r="AP22" i="41"/>
  <c r="AN23" i="41"/>
  <c r="AO23" i="41"/>
  <c r="AP23" i="41"/>
  <c r="AN24" i="41"/>
  <c r="AO24" i="41"/>
  <c r="AP24" i="41"/>
  <c r="AK25" i="41"/>
  <c r="AN25" i="41"/>
  <c r="AO25" i="41"/>
  <c r="AP25" i="41"/>
  <c r="AK26" i="41"/>
  <c r="AN26" i="41"/>
  <c r="AO26" i="41"/>
  <c r="AP26" i="41"/>
  <c r="AM27" i="41"/>
  <c r="AN27" i="41"/>
  <c r="AO27" i="41"/>
  <c r="AP27" i="41"/>
  <c r="AN28" i="41"/>
  <c r="AO28" i="41"/>
  <c r="AP28" i="41"/>
  <c r="AL29" i="41"/>
  <c r="G29" i="41" s="1"/>
  <c r="AN29" i="41"/>
  <c r="AO29" i="41"/>
  <c r="AP29" i="41"/>
  <c r="AN30" i="41"/>
  <c r="AO30" i="41"/>
  <c r="AP30" i="41"/>
  <c r="AN31" i="41"/>
  <c r="AO31" i="41"/>
  <c r="AP31" i="41"/>
  <c r="AK32" i="41"/>
  <c r="AN32" i="41"/>
  <c r="AO32" i="41"/>
  <c r="AP32" i="41"/>
  <c r="AK33" i="41"/>
  <c r="AN33" i="41"/>
  <c r="AO33" i="41"/>
  <c r="AP33" i="41"/>
  <c r="AM34" i="41"/>
  <c r="AN34" i="41"/>
  <c r="AO34" i="41"/>
  <c r="AP34" i="41"/>
  <c r="AL35" i="41"/>
  <c r="G35" i="41" s="1"/>
  <c r="AG35" i="41"/>
  <c r="AN35" i="41"/>
  <c r="AO35" i="41"/>
  <c r="AP35" i="41"/>
  <c r="AL36" i="41"/>
  <c r="G36" i="41" s="1"/>
  <c r="AN36" i="41"/>
  <c r="AO36" i="41"/>
  <c r="AP36" i="41"/>
  <c r="AF37" i="41"/>
  <c r="AJ37" i="41"/>
  <c r="AM37" i="41"/>
  <c r="AN37" i="41"/>
  <c r="AO37" i="41"/>
  <c r="AP37" i="41"/>
  <c r="AK7" i="41"/>
  <c r="W8" i="41"/>
  <c r="AA8" i="41"/>
  <c r="AB8" i="41"/>
  <c r="W9" i="41"/>
  <c r="AA9" i="41"/>
  <c r="AB9" i="41"/>
  <c r="V10" i="41"/>
  <c r="W10" i="41"/>
  <c r="Z10" i="41"/>
  <c r="AA10" i="41"/>
  <c r="AB10" i="41"/>
  <c r="W11" i="41"/>
  <c r="Z11" i="41"/>
  <c r="AA11" i="41"/>
  <c r="AB11" i="41"/>
  <c r="W12" i="41"/>
  <c r="AA12" i="41"/>
  <c r="AB12" i="41"/>
  <c r="W13" i="41"/>
  <c r="AA13" i="41"/>
  <c r="AB13" i="41"/>
  <c r="W14" i="41"/>
  <c r="AA14" i="41"/>
  <c r="AB14" i="41"/>
  <c r="W15" i="41"/>
  <c r="AA15" i="41"/>
  <c r="AB15" i="41"/>
  <c r="W16" i="41"/>
  <c r="AA16" i="41"/>
  <c r="AB16" i="41"/>
  <c r="Z17" i="41"/>
  <c r="AA17" i="41"/>
  <c r="AB17" i="41"/>
  <c r="W18" i="41"/>
  <c r="Z18" i="41"/>
  <c r="AA18" i="41"/>
  <c r="AB18" i="41"/>
  <c r="W19" i="41"/>
  <c r="Y19" i="41"/>
  <c r="Z19" i="41"/>
  <c r="AA19" i="41"/>
  <c r="AB19" i="41"/>
  <c r="X20" i="41"/>
  <c r="F20" i="41" s="1"/>
  <c r="Y20" i="41"/>
  <c r="Z20" i="41"/>
  <c r="AA20" i="41"/>
  <c r="AB20" i="41"/>
  <c r="Z21" i="41"/>
  <c r="AA21" i="41"/>
  <c r="AB21" i="41"/>
  <c r="Z22" i="41"/>
  <c r="AA22" i="41"/>
  <c r="AB22" i="41"/>
  <c r="Z23" i="41"/>
  <c r="AA23" i="41"/>
  <c r="AB23" i="41"/>
  <c r="Z24" i="41"/>
  <c r="AA24" i="41"/>
  <c r="AB24" i="41"/>
  <c r="W25" i="41"/>
  <c r="Z25" i="41"/>
  <c r="AA25" i="41"/>
  <c r="AB25" i="41"/>
  <c r="W26" i="41"/>
  <c r="Z26" i="41"/>
  <c r="AA26" i="41"/>
  <c r="AB26" i="41"/>
  <c r="Y27" i="41"/>
  <c r="Z27" i="41"/>
  <c r="AA27" i="41"/>
  <c r="AB27" i="41"/>
  <c r="Z28" i="41"/>
  <c r="AA28" i="41"/>
  <c r="AB28" i="41"/>
  <c r="X29" i="41"/>
  <c r="F29" i="41" s="1"/>
  <c r="Z29" i="41"/>
  <c r="AA29" i="41"/>
  <c r="AB29" i="41"/>
  <c r="Z30" i="41"/>
  <c r="AA30" i="41"/>
  <c r="AB30" i="41"/>
  <c r="Z31" i="41"/>
  <c r="AA31" i="41"/>
  <c r="AB31" i="41"/>
  <c r="W32" i="41"/>
  <c r="Z32" i="41"/>
  <c r="AA32" i="41"/>
  <c r="AB32" i="41"/>
  <c r="W33" i="41"/>
  <c r="Z33" i="41"/>
  <c r="AA33" i="41"/>
  <c r="AB33" i="41"/>
  <c r="Y34" i="41"/>
  <c r="Z34" i="41"/>
  <c r="AA34" i="41"/>
  <c r="AB34" i="41"/>
  <c r="X35" i="41"/>
  <c r="F35" i="41" s="1"/>
  <c r="S35" i="41"/>
  <c r="Z35" i="41"/>
  <c r="AA35" i="41"/>
  <c r="AB35" i="41"/>
  <c r="X36" i="41"/>
  <c r="F36" i="41" s="1"/>
  <c r="Z36" i="41"/>
  <c r="AA36" i="41"/>
  <c r="AB36" i="41"/>
  <c r="R37" i="41"/>
  <c r="V37" i="41"/>
  <c r="Y37" i="41"/>
  <c r="Z37" i="41"/>
  <c r="AA37" i="41"/>
  <c r="AB37" i="41"/>
  <c r="W7" i="41"/>
  <c r="AK8" i="12"/>
  <c r="AO8" i="12"/>
  <c r="AP8" i="12"/>
  <c r="AK9" i="12"/>
  <c r="AO9" i="12"/>
  <c r="AP9" i="12"/>
  <c r="AJ10" i="12"/>
  <c r="AK10" i="12"/>
  <c r="AN10" i="12"/>
  <c r="AO10" i="12"/>
  <c r="AP10" i="12"/>
  <c r="AK11" i="12"/>
  <c r="AN11" i="12"/>
  <c r="AO11" i="12"/>
  <c r="AP11" i="12"/>
  <c r="AK12" i="12"/>
  <c r="AO12" i="12"/>
  <c r="AP12" i="12"/>
  <c r="AK13" i="12"/>
  <c r="AO13" i="12"/>
  <c r="AP13" i="12"/>
  <c r="AK14" i="12"/>
  <c r="AO14" i="12"/>
  <c r="AP14" i="12"/>
  <c r="AK15" i="12"/>
  <c r="AO15" i="12"/>
  <c r="AP15" i="12"/>
  <c r="AK16" i="12"/>
  <c r="AO16" i="12"/>
  <c r="AP16" i="12"/>
  <c r="AN17" i="12"/>
  <c r="AO17" i="12"/>
  <c r="AP17" i="12"/>
  <c r="AK18" i="12"/>
  <c r="AN18" i="12"/>
  <c r="AO18" i="12"/>
  <c r="AP18" i="12"/>
  <c r="AK19" i="12"/>
  <c r="AM19" i="12"/>
  <c r="AN19" i="12"/>
  <c r="AO19" i="12"/>
  <c r="AP19" i="12"/>
  <c r="AL20" i="12"/>
  <c r="G20" i="12" s="1"/>
  <c r="AM20" i="12"/>
  <c r="AN20" i="12"/>
  <c r="AO20" i="12"/>
  <c r="AP20" i="12"/>
  <c r="AN21" i="12"/>
  <c r="AO21" i="12"/>
  <c r="AP21" i="12"/>
  <c r="AN22" i="12"/>
  <c r="AO22" i="12"/>
  <c r="AP22" i="12"/>
  <c r="AN23" i="12"/>
  <c r="AO23" i="12"/>
  <c r="AP23" i="12"/>
  <c r="AF24" i="12"/>
  <c r="AN24" i="12"/>
  <c r="AO24" i="12"/>
  <c r="AP24" i="12"/>
  <c r="AK25" i="12"/>
  <c r="AN25" i="12"/>
  <c r="AO25" i="12"/>
  <c r="AP25" i="12"/>
  <c r="AK26" i="12"/>
  <c r="AN26" i="12"/>
  <c r="AO26" i="12"/>
  <c r="AP26" i="12"/>
  <c r="AM27" i="12"/>
  <c r="AN27" i="12"/>
  <c r="AO27" i="12"/>
  <c r="AP27" i="12"/>
  <c r="AN28" i="12"/>
  <c r="AO28" i="12"/>
  <c r="AP28" i="12"/>
  <c r="AL29" i="12"/>
  <c r="G29" i="12" s="1"/>
  <c r="AN29" i="12"/>
  <c r="AO29" i="12"/>
  <c r="AP29" i="12"/>
  <c r="AN30" i="12"/>
  <c r="AO30" i="12"/>
  <c r="AP30" i="12"/>
  <c r="AN31" i="12"/>
  <c r="AO31" i="12"/>
  <c r="AP31" i="12"/>
  <c r="AF32" i="12"/>
  <c r="AL32" i="12"/>
  <c r="G32" i="12" s="1"/>
  <c r="AK32" i="12"/>
  <c r="AN32" i="12"/>
  <c r="AO32" i="12"/>
  <c r="AP32" i="12"/>
  <c r="AK33" i="12"/>
  <c r="AN33" i="12"/>
  <c r="AO33" i="12"/>
  <c r="AP33" i="12"/>
  <c r="AM34" i="12"/>
  <c r="AN34" i="12"/>
  <c r="AO34" i="12"/>
  <c r="AP34" i="12"/>
  <c r="AL35" i="12"/>
  <c r="G35" i="12" s="1"/>
  <c r="AG35" i="12"/>
  <c r="AN35" i="12"/>
  <c r="AO35" i="12"/>
  <c r="AP35" i="12"/>
  <c r="AL36" i="12"/>
  <c r="G36" i="12" s="1"/>
  <c r="AN36" i="12"/>
  <c r="AO36" i="12"/>
  <c r="AP36" i="12"/>
  <c r="AF37" i="12"/>
  <c r="AJ37" i="12"/>
  <c r="AM37" i="12"/>
  <c r="AN37" i="12"/>
  <c r="AO37" i="12"/>
  <c r="AP37" i="12"/>
  <c r="AK7" i="12"/>
  <c r="W8" i="12"/>
  <c r="AA8" i="12"/>
  <c r="AB8" i="12"/>
  <c r="W9" i="12"/>
  <c r="AA9" i="12"/>
  <c r="AB9" i="12"/>
  <c r="V10" i="12"/>
  <c r="W10" i="12"/>
  <c r="Z10" i="12"/>
  <c r="AA10" i="12"/>
  <c r="AB10" i="12"/>
  <c r="W11" i="12"/>
  <c r="Z11" i="12"/>
  <c r="AA11" i="12"/>
  <c r="AB11" i="12"/>
  <c r="W12" i="12"/>
  <c r="AA12" i="12"/>
  <c r="AB12" i="12"/>
  <c r="W13" i="12"/>
  <c r="AA13" i="12"/>
  <c r="AB13" i="12"/>
  <c r="W14" i="12"/>
  <c r="AA14" i="12"/>
  <c r="AB14" i="12"/>
  <c r="W15" i="12"/>
  <c r="AA15" i="12"/>
  <c r="AB15" i="12"/>
  <c r="W16" i="12"/>
  <c r="AA16" i="12"/>
  <c r="AB16" i="12"/>
  <c r="Z17" i="12"/>
  <c r="AA17" i="12"/>
  <c r="AB17" i="12"/>
  <c r="W18" i="12"/>
  <c r="Z18" i="12"/>
  <c r="AA18" i="12"/>
  <c r="AB18" i="12"/>
  <c r="W19" i="12"/>
  <c r="Y19" i="12"/>
  <c r="Z19" i="12"/>
  <c r="AA19" i="12"/>
  <c r="AB19" i="12"/>
  <c r="X20" i="12"/>
  <c r="F20" i="12" s="1"/>
  <c r="Y20" i="12"/>
  <c r="Z20" i="12"/>
  <c r="AA20" i="12"/>
  <c r="AB20" i="12"/>
  <c r="Z21" i="12"/>
  <c r="AA21" i="12"/>
  <c r="AB21" i="12"/>
  <c r="Z22" i="12"/>
  <c r="AA22" i="12"/>
  <c r="AB22" i="12"/>
  <c r="Z23" i="12"/>
  <c r="AA23" i="12"/>
  <c r="AB23" i="12"/>
  <c r="Z24" i="12"/>
  <c r="AA24" i="12"/>
  <c r="AB24" i="12"/>
  <c r="W25" i="12"/>
  <c r="Z25" i="12"/>
  <c r="AA25" i="12"/>
  <c r="AB25" i="12"/>
  <c r="W26" i="12"/>
  <c r="Z26" i="12"/>
  <c r="AA26" i="12"/>
  <c r="AB26" i="12"/>
  <c r="Y27" i="12"/>
  <c r="Z27" i="12"/>
  <c r="AA27" i="12"/>
  <c r="AB27" i="12"/>
  <c r="Z28" i="12"/>
  <c r="AA28" i="12"/>
  <c r="AB28" i="12"/>
  <c r="X29" i="12"/>
  <c r="F29" i="12" s="1"/>
  <c r="Z29" i="12"/>
  <c r="AA29" i="12"/>
  <c r="AB29" i="12"/>
  <c r="Z30" i="12"/>
  <c r="AA30" i="12"/>
  <c r="AB30" i="12"/>
  <c r="Z31" i="12"/>
  <c r="AA31" i="12"/>
  <c r="AB31" i="12"/>
  <c r="R32" i="12"/>
  <c r="W32" i="12"/>
  <c r="Z32" i="12"/>
  <c r="AA32" i="12"/>
  <c r="AB32" i="12"/>
  <c r="W33" i="12"/>
  <c r="Z33" i="12"/>
  <c r="AA33" i="12"/>
  <c r="AB33" i="12"/>
  <c r="Y34" i="12"/>
  <c r="Z34" i="12"/>
  <c r="AA34" i="12"/>
  <c r="AB34" i="12"/>
  <c r="X35" i="12"/>
  <c r="F35" i="12" s="1"/>
  <c r="S35" i="12"/>
  <c r="Z35" i="12"/>
  <c r="AA35" i="12"/>
  <c r="AB35" i="12"/>
  <c r="X36" i="12"/>
  <c r="F36" i="12" s="1"/>
  <c r="Z36" i="12"/>
  <c r="AA36" i="12"/>
  <c r="AB36" i="12"/>
  <c r="R37" i="12"/>
  <c r="V37" i="12"/>
  <c r="Y37" i="12"/>
  <c r="Z37" i="12"/>
  <c r="AA37" i="12"/>
  <c r="AB37" i="12"/>
  <c r="W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AK28" i="41"/>
  <c r="W24" i="41"/>
  <c r="V24" i="12"/>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AJ24" i="41"/>
  <c r="AJ24" i="12"/>
  <c r="U20" i="41"/>
  <c r="AI20" i="41"/>
  <c r="U20" i="12"/>
  <c r="AI20"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15" i="30"/>
  <c r="P24" i="27"/>
  <c r="P24" i="25"/>
  <c r="P24" i="33"/>
  <c r="P26" i="24"/>
  <c r="P17" i="30"/>
  <c r="P26" i="25"/>
  <c r="P26" i="32"/>
  <c r="P26" i="31"/>
  <c r="P26" i="26"/>
  <c r="P26" i="33"/>
  <c r="P26" i="28"/>
  <c r="P25" i="33"/>
  <c r="P25" i="31"/>
  <c r="P25" i="24"/>
  <c r="P23" i="33"/>
  <c r="P23" i="25"/>
  <c r="P23" i="27"/>
  <c r="P22" i="24"/>
  <c r="P22" i="34"/>
  <c r="P13" i="30"/>
  <c r="P22" i="29"/>
  <c r="P22" i="25"/>
  <c r="P21" i="13"/>
  <c r="P21" i="34"/>
  <c r="P21" i="31"/>
  <c r="P21" i="27"/>
  <c r="P21" i="26"/>
  <c r="P12" i="30"/>
  <c r="P21" i="33"/>
  <c r="P21" i="32"/>
  <c r="P21" i="29"/>
  <c r="P21" i="28"/>
  <c r="P21" i="25"/>
  <c r="P16"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0" i="30"/>
  <c r="P19" i="29"/>
  <c r="P19" i="28"/>
  <c r="P19" i="27"/>
  <c r="P19" i="26"/>
  <c r="P18" i="13"/>
  <c r="P18" i="24"/>
  <c r="P18" i="31"/>
  <c r="P18" i="27"/>
  <c r="P18" i="34"/>
  <c r="P9" i="30"/>
  <c r="P18" i="26"/>
  <c r="P18" i="33"/>
  <c r="P18" i="29"/>
  <c r="P17" i="25"/>
  <c r="P17" i="27"/>
  <c r="P17" i="29"/>
  <c r="P17" i="31"/>
  <c r="P17" i="33"/>
  <c r="P17" i="24"/>
  <c r="P17" i="13"/>
  <c r="P17" i="26"/>
  <c r="P17" i="28"/>
  <c r="P8" i="30"/>
  <c r="P17" i="32"/>
  <c r="P17" i="34"/>
  <c r="Q7" i="13"/>
  <c r="Q7" i="32"/>
  <c r="Q11" i="32" s="1"/>
  <c r="Q7" i="24"/>
  <c r="Q7" i="31"/>
  <c r="Q7" i="27"/>
  <c r="Q7" i="34"/>
  <c r="Q13" i="13"/>
  <c r="Q7" i="33"/>
  <c r="Q11" i="33" s="1"/>
  <c r="Q7" i="29"/>
  <c r="Q7" i="25"/>
  <c r="U384" i="33"/>
  <c r="T384" i="33"/>
  <c r="U512" i="33"/>
  <c r="T512" i="33"/>
  <c r="U272" i="33"/>
  <c r="T272" i="33"/>
  <c r="U336" i="33"/>
  <c r="T336" i="33"/>
  <c r="U464" i="33"/>
  <c r="T464" i="33"/>
  <c r="U592" i="33"/>
  <c r="T592" i="33"/>
  <c r="U58" i="34"/>
  <c r="T122" i="34"/>
  <c r="U122" i="34"/>
  <c r="T192" i="34"/>
  <c r="U192" i="34"/>
  <c r="T368" i="33"/>
  <c r="U496" i="33"/>
  <c r="T496" i="33"/>
  <c r="U560" i="33"/>
  <c r="T560" i="33"/>
  <c r="U10" i="34"/>
  <c r="T10" i="34"/>
  <c r="T42" i="34"/>
  <c r="U42" i="34"/>
  <c r="U106" i="34"/>
  <c r="T106" i="34"/>
  <c r="U138" i="34"/>
  <c r="T138" i="34"/>
  <c r="T168" i="34"/>
  <c r="T184" i="34"/>
  <c r="U200" i="34"/>
  <c r="T200" i="34"/>
  <c r="U232" i="34"/>
  <c r="T232" i="34"/>
  <c r="U248" i="34"/>
  <c r="T312" i="34"/>
  <c r="U328" i="34"/>
  <c r="T328" i="34"/>
  <c r="U360" i="34"/>
  <c r="T360" i="34"/>
  <c r="U376" i="34"/>
  <c r="U424" i="34"/>
  <c r="U440" i="34"/>
  <c r="T456" i="34"/>
  <c r="U456" i="34"/>
  <c r="T488" i="34"/>
  <c r="U488" i="34"/>
  <c r="T504" i="34"/>
  <c r="T568" i="34"/>
  <c r="T584" i="34"/>
  <c r="U584" i="34"/>
  <c r="T34" i="13"/>
  <c r="U34" i="13"/>
  <c r="T47" i="13"/>
  <c r="U63" i="13"/>
  <c r="U223" i="13"/>
  <c r="U287" i="13"/>
  <c r="T319" i="13"/>
  <c r="U399" i="13"/>
  <c r="T415" i="13"/>
  <c r="T495" i="13"/>
  <c r="T511" i="13"/>
  <c r="T300" i="33"/>
  <c r="U16" i="34"/>
  <c r="T16" i="34"/>
  <c r="U48" i="34"/>
  <c r="T48" i="34"/>
  <c r="T80" i="34"/>
  <c r="U80" i="34"/>
  <c r="T144" i="34"/>
  <c r="U167" i="34"/>
  <c r="T167" i="34"/>
  <c r="T183" i="34"/>
  <c r="U199" i="34"/>
  <c r="T199" i="34"/>
  <c r="U215" i="34"/>
  <c r="T215" i="34"/>
  <c r="U231" i="34"/>
  <c r="T231" i="34"/>
  <c r="U247" i="34"/>
  <c r="T247" i="34"/>
  <c r="U263" i="34"/>
  <c r="T263" i="34"/>
  <c r="U279" i="34"/>
  <c r="T279" i="34"/>
  <c r="U295" i="34"/>
  <c r="T295" i="34"/>
  <c r="T327" i="34"/>
  <c r="U327" i="34"/>
  <c r="U343" i="34"/>
  <c r="T343" i="34"/>
  <c r="U359" i="34"/>
  <c r="T359" i="34"/>
  <c r="T375" i="34"/>
  <c r="U375" i="34"/>
  <c r="U391" i="34"/>
  <c r="T391" i="34"/>
  <c r="T407" i="34"/>
  <c r="U407" i="34"/>
  <c r="T423" i="34"/>
  <c r="U423" i="34"/>
  <c r="U439" i="34"/>
  <c r="U455" i="34"/>
  <c r="T455" i="34"/>
  <c r="U471" i="34"/>
  <c r="T471" i="34"/>
  <c r="U487" i="34"/>
  <c r="T487" i="34"/>
  <c r="U503" i="34"/>
  <c r="T503" i="34"/>
  <c r="U519" i="34"/>
  <c r="T519" i="34"/>
  <c r="U535" i="34"/>
  <c r="T535" i="34"/>
  <c r="U551" i="34"/>
  <c r="T551" i="34"/>
  <c r="U583" i="34"/>
  <c r="T583" i="34"/>
  <c r="U599" i="34"/>
  <c r="T599" i="34"/>
  <c r="T17" i="13"/>
  <c r="U33" i="13"/>
  <c r="T33" i="13"/>
  <c r="T107" i="13"/>
  <c r="T165" i="13"/>
  <c r="T194" i="13"/>
  <c r="T254" i="13"/>
  <c r="U286" i="13"/>
  <c r="U318" i="13"/>
  <c r="T350" i="13"/>
  <c r="U430" i="13"/>
  <c r="T494" i="13"/>
  <c r="T360" i="33"/>
  <c r="U488" i="33"/>
  <c r="T488" i="33"/>
  <c r="T9" i="34"/>
  <c r="U9" i="34"/>
  <c r="U38" i="34"/>
  <c r="T38" i="34"/>
  <c r="U102" i="34"/>
  <c r="T102" i="34"/>
  <c r="U134" i="34"/>
  <c r="T134" i="34"/>
  <c r="U162" i="34"/>
  <c r="T162" i="34"/>
  <c r="U210" i="34"/>
  <c r="T258" i="34"/>
  <c r="U258" i="34"/>
  <c r="T274" i="34"/>
  <c r="U290" i="34"/>
  <c r="T290" i="34"/>
  <c r="U322" i="34"/>
  <c r="U354" i="34"/>
  <c r="U386" i="34"/>
  <c r="T386" i="34"/>
  <c r="U402" i="34"/>
  <c r="U418" i="34"/>
  <c r="T418" i="34"/>
  <c r="U466" i="34"/>
  <c r="U514" i="34"/>
  <c r="T514" i="34"/>
  <c r="U530" i="34"/>
  <c r="T546" i="34"/>
  <c r="U546" i="34"/>
  <c r="U578" i="34"/>
  <c r="U269" i="13"/>
  <c r="T429" i="13"/>
  <c r="U493" i="13"/>
  <c r="T557" i="13"/>
  <c r="U276" i="33"/>
  <c r="T276" i="33"/>
  <c r="U340" i="33"/>
  <c r="T340" i="33"/>
  <c r="U404" i="33"/>
  <c r="T404" i="33"/>
  <c r="U468" i="33"/>
  <c r="T468" i="33"/>
  <c r="U532" i="33"/>
  <c r="T596" i="33"/>
  <c r="U596" i="33"/>
  <c r="U28" i="34"/>
  <c r="T28" i="34"/>
  <c r="U60" i="34"/>
  <c r="T60" i="34"/>
  <c r="U92" i="34"/>
  <c r="T92" i="34"/>
  <c r="U156" i="34"/>
  <c r="U177" i="34"/>
  <c r="T177" i="34"/>
  <c r="U193" i="34"/>
  <c r="T193" i="34"/>
  <c r="U209" i="34"/>
  <c r="T209" i="34"/>
  <c r="T225" i="34"/>
  <c r="U225" i="34"/>
  <c r="U257" i="34"/>
  <c r="T257" i="34"/>
  <c r="U273" i="34"/>
  <c r="T273" i="34"/>
  <c r="T289" i="34"/>
  <c r="U289" i="34"/>
  <c r="T305" i="34"/>
  <c r="U305" i="34"/>
  <c r="U321" i="34"/>
  <c r="T321" i="34"/>
  <c r="T337" i="34"/>
  <c r="U337" i="34"/>
  <c r="U353" i="34"/>
  <c r="T353" i="34"/>
  <c r="U385" i="34"/>
  <c r="T385" i="34"/>
  <c r="U401" i="34"/>
  <c r="T401" i="34"/>
  <c r="T417" i="34"/>
  <c r="U417" i="34"/>
  <c r="U433" i="34"/>
  <c r="T433" i="34"/>
  <c r="T449" i="34"/>
  <c r="U449" i="34"/>
  <c r="T465" i="34"/>
  <c r="U465" i="34"/>
  <c r="U481" i="34"/>
  <c r="T481"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T11" i="34"/>
  <c r="U11" i="34"/>
  <c r="U595" i="33"/>
  <c r="T595" i="33"/>
  <c r="U579" i="33"/>
  <c r="T579" i="33"/>
  <c r="U547" i="33"/>
  <c r="U531" i="33"/>
  <c r="T531" i="33"/>
  <c r="U515" i="33"/>
  <c r="T515" i="33"/>
  <c r="U499" i="33"/>
  <c r="T499" i="33"/>
  <c r="T483" i="33"/>
  <c r="U467" i="33"/>
  <c r="T467" i="33"/>
  <c r="U451" i="33"/>
  <c r="T451" i="33"/>
  <c r="U419" i="33"/>
  <c r="T419" i="33"/>
  <c r="U403" i="33"/>
  <c r="T403" i="33"/>
  <c r="U387" i="33"/>
  <c r="T387" i="33"/>
  <c r="U355" i="33"/>
  <c r="T355" i="33"/>
  <c r="U339" i="33"/>
  <c r="T339" i="33"/>
  <c r="U323" i="33"/>
  <c r="T323" i="33"/>
  <c r="U291" i="33"/>
  <c r="T291" i="33"/>
  <c r="U275" i="33"/>
  <c r="T275" i="33"/>
  <c r="U259" i="33"/>
  <c r="T259" i="33"/>
  <c r="U227" i="33"/>
  <c r="T227" i="33"/>
  <c r="U211" i="33"/>
  <c r="T211" i="33"/>
  <c r="U195" i="33"/>
  <c r="T195" i="33"/>
  <c r="U163" i="33"/>
  <c r="T163" i="33"/>
  <c r="U147" i="33"/>
  <c r="T147" i="33"/>
  <c r="U131" i="33"/>
  <c r="T131" i="33"/>
  <c r="U99" i="33"/>
  <c r="T99" i="33"/>
  <c r="U83" i="33"/>
  <c r="T83" i="33"/>
  <c r="U67" i="33"/>
  <c r="T67" i="33"/>
  <c r="U35" i="33"/>
  <c r="T35" i="33"/>
  <c r="T16" i="33"/>
  <c r="U16" i="33"/>
  <c r="T552" i="32"/>
  <c r="U552" i="32"/>
  <c r="T488" i="32"/>
  <c r="U488" i="32"/>
  <c r="U424" i="32"/>
  <c r="T424" i="32"/>
  <c r="U360" i="32"/>
  <c r="T360" i="32"/>
  <c r="U272" i="32"/>
  <c r="T144" i="32"/>
  <c r="T16" i="32"/>
  <c r="U16" i="32"/>
  <c r="U260" i="33"/>
  <c r="T260" i="33"/>
  <c r="U244" i="33"/>
  <c r="T244" i="33"/>
  <c r="T228" i="33"/>
  <c r="U212" i="33"/>
  <c r="T212" i="33"/>
  <c r="U196" i="33"/>
  <c r="T196" i="33"/>
  <c r="U180" i="33"/>
  <c r="T180" i="33"/>
  <c r="T164" i="33"/>
  <c r="U148" i="33"/>
  <c r="T148" i="33"/>
  <c r="U132" i="33"/>
  <c r="T132" i="33"/>
  <c r="U116" i="33"/>
  <c r="T116" i="33"/>
  <c r="U100" i="33"/>
  <c r="T84" i="33"/>
  <c r="U84" i="33"/>
  <c r="T68" i="33"/>
  <c r="U68" i="33"/>
  <c r="T52" i="33"/>
  <c r="U52" i="33"/>
  <c r="U588" i="32"/>
  <c r="T588" i="32"/>
  <c r="U460" i="32"/>
  <c r="T396" i="32"/>
  <c r="T332" i="32"/>
  <c r="U216" i="32"/>
  <c r="T216" i="32"/>
  <c r="U88" i="32"/>
  <c r="T88" i="32"/>
  <c r="U157" i="34"/>
  <c r="T157" i="34"/>
  <c r="U141" i="34"/>
  <c r="T141" i="34"/>
  <c r="U125" i="34"/>
  <c r="T125" i="34"/>
  <c r="U109" i="34"/>
  <c r="T109" i="34"/>
  <c r="T93" i="34"/>
  <c r="U61" i="34"/>
  <c r="T61" i="34"/>
  <c r="T45" i="34"/>
  <c r="U45" i="34"/>
  <c r="T29" i="34"/>
  <c r="U29" i="34"/>
  <c r="U13" i="34"/>
  <c r="T13" i="34"/>
  <c r="T597" i="33"/>
  <c r="U565" i="33"/>
  <c r="T565" i="33"/>
  <c r="U533" i="33"/>
  <c r="T533" i="33"/>
  <c r="T501" i="33"/>
  <c r="U501" i="33"/>
  <c r="U469" i="33"/>
  <c r="U437" i="33"/>
  <c r="T437" i="33"/>
  <c r="U373" i="33"/>
  <c r="T373" i="33"/>
  <c r="T341" i="33"/>
  <c r="U309" i="33"/>
  <c r="T309" i="33"/>
  <c r="T277" i="33"/>
  <c r="U245" i="33"/>
  <c r="T245" i="33"/>
  <c r="U213" i="33"/>
  <c r="U181" i="33"/>
  <c r="T181" i="33"/>
  <c r="U117" i="33"/>
  <c r="T117"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494" i="33"/>
  <c r="T494" i="33"/>
  <c r="U478" i="33"/>
  <c r="T478" i="33"/>
  <c r="T462" i="33"/>
  <c r="U430" i="33"/>
  <c r="T430" i="33"/>
  <c r="U414" i="33"/>
  <c r="T414" i="33"/>
  <c r="U382" i="33"/>
  <c r="T382" i="33"/>
  <c r="U366" i="33"/>
  <c r="T366" i="33"/>
  <c r="U350" i="33"/>
  <c r="T350" i="33"/>
  <c r="T334" i="33"/>
  <c r="U318" i="33"/>
  <c r="T318" i="33"/>
  <c r="U302" i="33"/>
  <c r="T302" i="33"/>
  <c r="U286" i="33"/>
  <c r="T286" i="33"/>
  <c r="T270" i="33"/>
  <c r="U254" i="33"/>
  <c r="T254" i="33"/>
  <c r="U238" i="33"/>
  <c r="T238" i="33"/>
  <c r="U222" i="33"/>
  <c r="T222" i="33"/>
  <c r="T206" i="33"/>
  <c r="U190" i="33"/>
  <c r="T190" i="33"/>
  <c r="U174" i="33"/>
  <c r="T174" i="33"/>
  <c r="U158" i="33"/>
  <c r="T158" i="33"/>
  <c r="T142" i="33"/>
  <c r="U126" i="33"/>
  <c r="T126" i="33"/>
  <c r="U110" i="33"/>
  <c r="T110" i="33"/>
  <c r="U94" i="33"/>
  <c r="T94"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T359" i="30"/>
  <c r="T231" i="30"/>
  <c r="U103" i="30"/>
  <c r="T103" i="30"/>
  <c r="U39" i="30"/>
  <c r="U584" i="29"/>
  <c r="T584" i="29"/>
  <c r="U520" i="29"/>
  <c r="T414" i="29"/>
  <c r="U414" i="29"/>
  <c r="T106" i="29"/>
  <c r="U106" i="29"/>
  <c r="T597" i="32"/>
  <c r="U597" i="32"/>
  <c r="T581" i="32"/>
  <c r="U581" i="32"/>
  <c r="T565" i="32"/>
  <c r="U565" i="32"/>
  <c r="U549" i="32"/>
  <c r="T549" i="32"/>
  <c r="T533" i="32"/>
  <c r="U533" i="32"/>
  <c r="T517" i="32"/>
  <c r="U517" i="32"/>
  <c r="U485" i="32"/>
  <c r="U437" i="32"/>
  <c r="T405" i="32"/>
  <c r="U373" i="32"/>
  <c r="U341" i="32"/>
  <c r="U301" i="32"/>
  <c r="U237" i="32"/>
  <c r="T173" i="32"/>
  <c r="T109"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U507" i="30"/>
  <c r="T507" i="30"/>
  <c r="U443" i="30"/>
  <c r="T443" i="30"/>
  <c r="U123" i="30"/>
  <c r="T123" i="30"/>
  <c r="T59" i="30"/>
  <c r="U59" i="30"/>
  <c r="T486" i="29"/>
  <c r="U486" i="29"/>
  <c r="T266" i="29"/>
  <c r="U266" i="29"/>
  <c r="T598"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495" i="30"/>
  <c r="T495" i="30"/>
  <c r="T367" i="30"/>
  <c r="T175" i="30"/>
  <c r="T494" i="29"/>
  <c r="U494" i="29"/>
  <c r="T11" i="33"/>
  <c r="U11" i="33"/>
  <c r="U595" i="32"/>
  <c r="T595" i="32"/>
  <c r="T579" i="32"/>
  <c r="U579" i="32"/>
  <c r="U563"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25" i="32"/>
  <c r="U161" i="32"/>
  <c r="U97"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T339" i="30"/>
  <c r="U339" i="30"/>
  <c r="U83" i="30"/>
  <c r="T83"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T560" i="30"/>
  <c r="T544" i="30"/>
  <c r="T480" i="30"/>
  <c r="U448" i="30"/>
  <c r="T416" i="30"/>
  <c r="T384" i="30"/>
  <c r="T352" i="30"/>
  <c r="T336" i="30"/>
  <c r="U304" i="30"/>
  <c r="U288" i="30"/>
  <c r="U256" i="30"/>
  <c r="U240" i="30"/>
  <c r="T224" i="30"/>
  <c r="U192" i="30"/>
  <c r="T176" i="30"/>
  <c r="T160" i="30"/>
  <c r="U128" i="30"/>
  <c r="T64" i="30"/>
  <c r="U593" i="29"/>
  <c r="T593" i="29"/>
  <c r="T504" i="29"/>
  <c r="U504" i="29"/>
  <c r="T472" i="29"/>
  <c r="U472" i="29"/>
  <c r="T440" i="29"/>
  <c r="U440" i="29"/>
  <c r="T408" i="29"/>
  <c r="U408" i="29"/>
  <c r="T274" i="29"/>
  <c r="U274" i="29"/>
  <c r="T146" i="29"/>
  <c r="U146" i="29"/>
  <c r="T310" i="32"/>
  <c r="T246" i="32"/>
  <c r="T182" i="32"/>
  <c r="U134" i="32"/>
  <c r="U86" i="32"/>
  <c r="U54" i="32"/>
  <c r="T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81" i="30"/>
  <c r="T581" i="30"/>
  <c r="T549" i="30"/>
  <c r="T501" i="30"/>
  <c r="T469" i="30"/>
  <c r="U453" i="30"/>
  <c r="T421" i="30"/>
  <c r="U421" i="30"/>
  <c r="T405" i="30"/>
  <c r="U405" i="30"/>
  <c r="T373" i="30"/>
  <c r="U373" i="30"/>
  <c r="T357" i="30"/>
  <c r="U357" i="30"/>
  <c r="T341" i="30"/>
  <c r="T293" i="30"/>
  <c r="U293" i="30"/>
  <c r="U277" i="30"/>
  <c r="T277" i="30"/>
  <c r="U261" i="30"/>
  <c r="U245" i="30"/>
  <c r="T245" i="30"/>
  <c r="U229" i="30"/>
  <c r="T229" i="30"/>
  <c r="U213" i="30"/>
  <c r="T213" i="30"/>
  <c r="U197" i="30"/>
  <c r="T197" i="30"/>
  <c r="U181" i="30"/>
  <c r="T181" i="30"/>
  <c r="U149" i="30"/>
  <c r="T149" i="30"/>
  <c r="U133" i="30"/>
  <c r="T133" i="30"/>
  <c r="U117" i="30"/>
  <c r="T117" i="30"/>
  <c r="T101" i="30"/>
  <c r="U69" i="30"/>
  <c r="T53" i="30"/>
  <c r="U53" i="30"/>
  <c r="U37" i="30"/>
  <c r="U5"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0" i="30"/>
  <c r="T530" i="30"/>
  <c r="U498" i="30"/>
  <c r="U434" i="30"/>
  <c r="T418" i="30"/>
  <c r="U402" i="30"/>
  <c r="T402" i="30"/>
  <c r="T370" i="30"/>
  <c r="U354" i="30"/>
  <c r="T354" i="30"/>
  <c r="U306" i="30"/>
  <c r="T306" i="30"/>
  <c r="U290" i="30"/>
  <c r="U274" i="30"/>
  <c r="T274" i="30"/>
  <c r="U210" i="30"/>
  <c r="T210" i="30"/>
  <c r="U194" i="30"/>
  <c r="T194" i="30"/>
  <c r="U162" i="30"/>
  <c r="T162" i="30"/>
  <c r="U146" i="30"/>
  <c r="T146" i="30"/>
  <c r="U130" i="30"/>
  <c r="T130" i="30"/>
  <c r="U98" i="30"/>
  <c r="T98" i="30"/>
  <c r="U82" i="30"/>
  <c r="T82" i="30"/>
  <c r="T66" i="30"/>
  <c r="U66" i="30"/>
  <c r="U34"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478" i="28"/>
  <c r="U478" i="28"/>
  <c r="T414" i="28"/>
  <c r="T350" i="28"/>
  <c r="U350" i="28"/>
  <c r="T588" i="27"/>
  <c r="U588" i="27"/>
  <c r="U10" i="29"/>
  <c r="T10" i="29"/>
  <c r="T546" i="28"/>
  <c r="T418" i="28"/>
  <c r="T354" i="28"/>
  <c r="U350" i="29"/>
  <c r="U286" i="29"/>
  <c r="T222" i="29"/>
  <c r="T158" i="29"/>
  <c r="U158" i="29"/>
  <c r="U94" i="29"/>
  <c r="T94" i="29"/>
  <c r="T582" i="28"/>
  <c r="T518" i="28"/>
  <c r="U518" i="28"/>
  <c r="T454" i="28"/>
  <c r="U454" i="28"/>
  <c r="T322" i="28"/>
  <c r="U322" i="28"/>
  <c r="T66" i="29"/>
  <c r="U554" i="28"/>
  <c r="T490" i="28"/>
  <c r="U490" i="28"/>
  <c r="T426" i="28"/>
  <c r="U426" i="28"/>
  <c r="T362" i="28"/>
  <c r="U362" i="28"/>
  <c r="U212" i="28"/>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U411" i="28"/>
  <c r="T379" i="28"/>
  <c r="U379" i="28"/>
  <c r="T363" i="28"/>
  <c r="U363" i="28"/>
  <c r="U347" i="28"/>
  <c r="T324" i="28"/>
  <c r="U324" i="28"/>
  <c r="T232" i="28"/>
  <c r="U232" i="28"/>
  <c r="U168" i="28"/>
  <c r="T168" i="28"/>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T588" i="28"/>
  <c r="T572" i="28"/>
  <c r="U572" i="28"/>
  <c r="T556" i="28"/>
  <c r="U556" i="28"/>
  <c r="T540" i="28"/>
  <c r="U540" i="28"/>
  <c r="T476" i="28"/>
  <c r="U476" i="28"/>
  <c r="T444" i="28"/>
  <c r="U444" i="28"/>
  <c r="U396" i="28"/>
  <c r="U204"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01" i="28"/>
  <c r="T485" i="28"/>
  <c r="U485" i="28"/>
  <c r="T469" i="28"/>
  <c r="U469" i="28"/>
  <c r="T453" i="28"/>
  <c r="U453" i="28"/>
  <c r="T437" i="28"/>
  <c r="U437" i="28"/>
  <c r="U389" i="28"/>
  <c r="U373" i="28"/>
  <c r="U192" i="28"/>
  <c r="T192" i="28"/>
  <c r="U128" i="28"/>
  <c r="T128" i="28"/>
  <c r="U64" i="28"/>
  <c r="U600" i="27"/>
  <c r="T600" i="27"/>
  <c r="U408" i="27"/>
  <c r="U74" i="27"/>
  <c r="T74" i="27"/>
  <c r="T297" i="28"/>
  <c r="U297" i="28"/>
  <c r="T265" i="28"/>
  <c r="U265" i="28"/>
  <c r="U233" i="28"/>
  <c r="T233" i="28"/>
  <c r="U201" i="28"/>
  <c r="T201" i="28"/>
  <c r="T121" i="28"/>
  <c r="T89" i="28"/>
  <c r="U89" i="28"/>
  <c r="U73" i="28"/>
  <c r="T73" i="28"/>
  <c r="T57" i="28"/>
  <c r="U57" i="28"/>
  <c r="T41" i="28"/>
  <c r="U25" i="28"/>
  <c r="T25" i="28"/>
  <c r="T5" i="28"/>
  <c r="T561" i="27"/>
  <c r="U561" i="27"/>
  <c r="T465" i="27"/>
  <c r="U465" i="27"/>
  <c r="T433" i="27"/>
  <c r="U433" i="27"/>
  <c r="T417" i="27"/>
  <c r="U417" i="27"/>
  <c r="U401" i="27"/>
  <c r="T401" i="27"/>
  <c r="U385" i="27"/>
  <c r="T385" i="27"/>
  <c r="U369" i="27"/>
  <c r="T369" i="27"/>
  <c r="U321" i="27"/>
  <c r="T321" i="27"/>
  <c r="T274" i="28"/>
  <c r="U274" i="28"/>
  <c r="U258" i="28"/>
  <c r="T258" i="28"/>
  <c r="T226" i="28"/>
  <c r="U226" i="28"/>
  <c r="T194" i="28"/>
  <c r="U194" i="28"/>
  <c r="U178" i="28"/>
  <c r="T162" i="28"/>
  <c r="U162" i="28"/>
  <c r="T114" i="28"/>
  <c r="U114" i="28"/>
  <c r="T98" i="28"/>
  <c r="T34" i="28"/>
  <c r="U34" i="28"/>
  <c r="U574" i="27"/>
  <c r="T574" i="27"/>
  <c r="U558" i="27"/>
  <c r="T558" i="27"/>
  <c r="U526" i="27"/>
  <c r="T526" i="27"/>
  <c r="T494" i="27"/>
  <c r="U398" i="27"/>
  <c r="T398" i="27"/>
  <c r="U222" i="27"/>
  <c r="T222" i="27"/>
  <c r="U166" i="27"/>
  <c r="T166" i="27"/>
  <c r="T327" i="28"/>
  <c r="T279" i="28"/>
  <c r="U215" i="28"/>
  <c r="T215" i="28"/>
  <c r="U199" i="28"/>
  <c r="T199" i="28"/>
  <c r="U183" i="28"/>
  <c r="T183" i="28"/>
  <c r="U151" i="28"/>
  <c r="T151" i="28"/>
  <c r="U119" i="28"/>
  <c r="T119" i="28"/>
  <c r="U103" i="28"/>
  <c r="T103" i="28"/>
  <c r="T71" i="28"/>
  <c r="U55" i="28"/>
  <c r="U39" i="28"/>
  <c r="T7" i="28"/>
  <c r="U7" i="28"/>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81" i="27"/>
  <c r="T81" i="27"/>
  <c r="U49" i="27"/>
  <c r="T49" i="27"/>
  <c r="U284" i="26"/>
  <c r="T284" i="26"/>
  <c r="U448" i="33"/>
  <c r="T448" i="33"/>
  <c r="U576" i="33"/>
  <c r="T576" i="33"/>
  <c r="T18" i="34"/>
  <c r="U82" i="34"/>
  <c r="U146" i="34"/>
  <c r="T172" i="34"/>
  <c r="U172" i="34"/>
  <c r="U188" i="34"/>
  <c r="T188" i="34"/>
  <c r="U204" i="34"/>
  <c r="T204" i="34"/>
  <c r="U220" i="34"/>
  <c r="T220" i="34"/>
  <c r="U236" i="34"/>
  <c r="T236" i="34"/>
  <c r="T300" i="34"/>
  <c r="U300" i="34"/>
  <c r="U316" i="34"/>
  <c r="T316" i="34"/>
  <c r="U332" i="34"/>
  <c r="T332" i="34"/>
  <c r="T348" i="34"/>
  <c r="U348" i="34"/>
  <c r="U364" i="34"/>
  <c r="T364" i="34"/>
  <c r="U396" i="34"/>
  <c r="T428" i="34"/>
  <c r="U428" i="34"/>
  <c r="U444" i="34"/>
  <c r="T444" i="34"/>
  <c r="T460" i="34"/>
  <c r="U460" i="34"/>
  <c r="T476" i="34"/>
  <c r="U476" i="34"/>
  <c r="T492" i="34"/>
  <c r="U492" i="34"/>
  <c r="T556" i="34"/>
  <c r="U556" i="34"/>
  <c r="T572" i="34"/>
  <c r="U572" i="34"/>
  <c r="T588" i="34"/>
  <c r="U588" i="34"/>
  <c r="T604" i="34"/>
  <c r="U604" i="34"/>
  <c r="T51" i="13"/>
  <c r="T67" i="13"/>
  <c r="T154" i="13"/>
  <c r="T199" i="13"/>
  <c r="T227" i="13"/>
  <c r="U275" i="13"/>
  <c r="T275" i="13"/>
  <c r="T387" i="13"/>
  <c r="T403" i="13"/>
  <c r="T467" i="13"/>
  <c r="U483" i="13"/>
  <c r="T531" i="13"/>
  <c r="U547" i="13"/>
  <c r="U380" i="33"/>
  <c r="T380" i="33"/>
  <c r="U508" i="33"/>
  <c r="T508" i="33"/>
  <c r="U56" i="34"/>
  <c r="T88" i="34"/>
  <c r="T120" i="34"/>
  <c r="U171" i="34"/>
  <c r="T171" i="34"/>
  <c r="U187" i="34"/>
  <c r="U203" i="34"/>
  <c r="T203" i="34"/>
  <c r="U219" i="34"/>
  <c r="T219" i="34"/>
  <c r="T235" i="34"/>
  <c r="U235" i="34"/>
  <c r="U251" i="34"/>
  <c r="T251" i="34"/>
  <c r="U267" i="34"/>
  <c r="T267" i="34"/>
  <c r="U283" i="34"/>
  <c r="T283" i="34"/>
  <c r="U299" i="34"/>
  <c r="T299" i="34"/>
  <c r="T315" i="34"/>
  <c r="U331" i="34"/>
  <c r="T331" i="34"/>
  <c r="U347" i="34"/>
  <c r="T347" i="34"/>
  <c r="U363" i="34"/>
  <c r="T363" i="34"/>
  <c r="U379" i="34"/>
  <c r="T379" i="34"/>
  <c r="U395" i="34"/>
  <c r="T395" i="34"/>
  <c r="T411" i="34"/>
  <c r="U411" i="34"/>
  <c r="U427" i="34"/>
  <c r="T427" i="34"/>
  <c r="T443" i="34"/>
  <c r="U459" i="34"/>
  <c r="T459" i="34"/>
  <c r="U475" i="34"/>
  <c r="T475" i="34"/>
  <c r="U491" i="34"/>
  <c r="T491" i="34"/>
  <c r="U507" i="34"/>
  <c r="T507" i="34"/>
  <c r="U523" i="34"/>
  <c r="T523" i="34"/>
  <c r="U539" i="34"/>
  <c r="T539" i="34"/>
  <c r="U555" i="34"/>
  <c r="T555"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U230" i="34"/>
  <c r="U246" i="34"/>
  <c r="T246" i="34"/>
  <c r="T262" i="34"/>
  <c r="U262" i="34"/>
  <c r="T278" i="34"/>
  <c r="U278" i="34"/>
  <c r="U294" i="34"/>
  <c r="T294" i="34"/>
  <c r="U310" i="34"/>
  <c r="T310" i="34"/>
  <c r="T326" i="34"/>
  <c r="T342" i="34"/>
  <c r="T358" i="34"/>
  <c r="U374" i="34"/>
  <c r="T374" i="34"/>
  <c r="T390" i="34"/>
  <c r="U390" i="34"/>
  <c r="U406" i="34"/>
  <c r="T406" i="34"/>
  <c r="U422" i="34"/>
  <c r="T422" i="34"/>
  <c r="U438" i="34"/>
  <c r="T438" i="34"/>
  <c r="T454" i="34"/>
  <c r="U470" i="34"/>
  <c r="T486" i="34"/>
  <c r="T502" i="34"/>
  <c r="U502" i="34"/>
  <c r="T518" i="34"/>
  <c r="U518" i="34"/>
  <c r="T534" i="34"/>
  <c r="U534" i="34"/>
  <c r="T550" i="34"/>
  <c r="U550" i="34"/>
  <c r="T566" i="34"/>
  <c r="U566" i="34"/>
  <c r="T582" i="34"/>
  <c r="U598" i="34"/>
  <c r="U305" i="13"/>
  <c r="U353" i="13"/>
  <c r="U385" i="13"/>
  <c r="U417" i="13"/>
  <c r="U449" i="13"/>
  <c r="T497" i="13"/>
  <c r="U529" i="13"/>
  <c r="U577" i="13"/>
  <c r="U356" i="33"/>
  <c r="U484" i="33"/>
  <c r="T484" i="33"/>
  <c r="U548" i="33"/>
  <c r="T548" i="33"/>
  <c r="U6" i="34"/>
  <c r="U36" i="34"/>
  <c r="T36" i="34"/>
  <c r="U68" i="34"/>
  <c r="T68" i="34"/>
  <c r="U100" i="34"/>
  <c r="T100" i="34"/>
  <c r="T132" i="34"/>
  <c r="T165" i="34"/>
  <c r="T181" i="34"/>
  <c r="U181" i="34"/>
  <c r="U213" i="34"/>
  <c r="T213" i="34"/>
  <c r="T229" i="34"/>
  <c r="U277" i="34"/>
  <c r="T277" i="34"/>
  <c r="T293" i="34"/>
  <c r="U309" i="34"/>
  <c r="T309" i="34"/>
  <c r="U341" i="34"/>
  <c r="T341" i="34"/>
  <c r="T357" i="34"/>
  <c r="U373" i="34"/>
  <c r="U405" i="34"/>
  <c r="T405" i="34"/>
  <c r="T421" i="34"/>
  <c r="U437" i="34"/>
  <c r="T437" i="34"/>
  <c r="U469" i="34"/>
  <c r="T469" i="34"/>
  <c r="T485" i="34"/>
  <c r="U485" i="34"/>
  <c r="T533" i="34"/>
  <c r="U533" i="34"/>
  <c r="T549" i="34"/>
  <c r="U549" i="34"/>
  <c r="T565" i="34"/>
  <c r="U565" i="34"/>
  <c r="U597" i="34"/>
  <c r="T597" i="34"/>
  <c r="U528" i="13"/>
  <c r="U151" i="34"/>
  <c r="T151" i="34"/>
  <c r="U135" i="34"/>
  <c r="T135" i="34"/>
  <c r="U119" i="34"/>
  <c r="T119" i="34"/>
  <c r="U103" i="34"/>
  <c r="T103" i="34"/>
  <c r="U87" i="34"/>
  <c r="T87" i="34"/>
  <c r="T71" i="34"/>
  <c r="U71" i="34"/>
  <c r="U55" i="34"/>
  <c r="T55" i="34"/>
  <c r="U23" i="34"/>
  <c r="T7" i="34"/>
  <c r="U7" i="34"/>
  <c r="U591" i="33"/>
  <c r="T591" i="33"/>
  <c r="U575" i="33"/>
  <c r="T575" i="33"/>
  <c r="T559" i="33"/>
  <c r="U527" i="33"/>
  <c r="T527" i="33"/>
  <c r="T511" i="33"/>
  <c r="U511"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T224" i="33"/>
  <c r="U208" i="33"/>
  <c r="T208" i="33"/>
  <c r="T192" i="33"/>
  <c r="U192" i="33"/>
  <c r="U160" i="33"/>
  <c r="T160" i="33"/>
  <c r="U144" i="33"/>
  <c r="T144" i="33"/>
  <c r="U128" i="33"/>
  <c r="T128" i="33"/>
  <c r="U96" i="33"/>
  <c r="T96" i="33"/>
  <c r="U80" i="33"/>
  <c r="T80" i="33"/>
  <c r="U64" i="33"/>
  <c r="T64" i="33"/>
  <c r="U32" i="33"/>
  <c r="T32" i="33"/>
  <c r="T13" i="33"/>
  <c r="U13" i="33"/>
  <c r="U572" i="32"/>
  <c r="T572" i="32"/>
  <c r="T508" i="32"/>
  <c r="T444" i="32"/>
  <c r="U380" i="32"/>
  <c r="T380" i="32"/>
  <c r="U312" i="32"/>
  <c r="T312" i="32"/>
  <c r="T184" i="32"/>
  <c r="U184" i="32"/>
  <c r="U56" i="32"/>
  <c r="T56" i="32"/>
  <c r="U153" i="34"/>
  <c r="T153" i="34"/>
  <c r="U137" i="34"/>
  <c r="T137" i="34"/>
  <c r="U121" i="34"/>
  <c r="T121" i="34"/>
  <c r="U105" i="34"/>
  <c r="T105" i="34"/>
  <c r="U73" i="34"/>
  <c r="T73" i="34"/>
  <c r="U57" i="34"/>
  <c r="T57" i="34"/>
  <c r="T41" i="34"/>
  <c r="U41" i="34"/>
  <c r="U25" i="34"/>
  <c r="T25" i="34"/>
  <c r="U5" i="34"/>
  <c r="U577" i="33"/>
  <c r="T577" i="33"/>
  <c r="T561" i="33"/>
  <c r="U561" i="33"/>
  <c r="U545" i="33"/>
  <c r="T545" i="33"/>
  <c r="U529" i="33"/>
  <c r="T529" i="33"/>
  <c r="U513" i="33"/>
  <c r="U497" i="33"/>
  <c r="T497" i="33"/>
  <c r="U481" i="33"/>
  <c r="T481" i="33"/>
  <c r="T449" i="33"/>
  <c r="U449" i="33"/>
  <c r="U433" i="33"/>
  <c r="T433" i="33"/>
  <c r="T417" i="33"/>
  <c r="U417" i="33"/>
  <c r="T385" i="33"/>
  <c r="U385" i="33"/>
  <c r="U369" i="33"/>
  <c r="T369" i="33"/>
  <c r="U353" i="33"/>
  <c r="T353" i="33"/>
  <c r="U321" i="33"/>
  <c r="T321" i="33"/>
  <c r="U305" i="33"/>
  <c r="T305" i="33"/>
  <c r="U289" i="33"/>
  <c r="T289" i="33"/>
  <c r="U257" i="33"/>
  <c r="T257" i="33"/>
  <c r="U241" i="33"/>
  <c r="T241" i="33"/>
  <c r="U225" i="33"/>
  <c r="T225" i="33"/>
  <c r="U193" i="33"/>
  <c r="T193" i="33"/>
  <c r="U177" i="33"/>
  <c r="T177" i="33"/>
  <c r="U161" i="33"/>
  <c r="T161" i="33"/>
  <c r="U129" i="33"/>
  <c r="T129" i="33"/>
  <c r="U113" i="33"/>
  <c r="T113" i="33"/>
  <c r="U97" i="33"/>
  <c r="T97"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490" i="33"/>
  <c r="T490" i="33"/>
  <c r="U474" i="33"/>
  <c r="T474" i="33"/>
  <c r="T458" i="33"/>
  <c r="U426" i="33"/>
  <c r="T426" i="33"/>
  <c r="U410" i="33"/>
  <c r="T410" i="33"/>
  <c r="T394" i="33"/>
  <c r="U378" i="33"/>
  <c r="T378" i="33"/>
  <c r="U362" i="33"/>
  <c r="T362" i="33"/>
  <c r="U346" i="33"/>
  <c r="T346" i="33"/>
  <c r="T330" i="33"/>
  <c r="U314" i="33"/>
  <c r="T314" i="33"/>
  <c r="U298" i="33"/>
  <c r="T298" i="33"/>
  <c r="U282" i="33"/>
  <c r="T282" i="33"/>
  <c r="T266" i="33"/>
  <c r="U250" i="33"/>
  <c r="T250" i="33"/>
  <c r="U234" i="33"/>
  <c r="T234" i="33"/>
  <c r="U218" i="33"/>
  <c r="T218" i="33"/>
  <c r="T202" i="33"/>
  <c r="U186" i="33"/>
  <c r="T186" i="33"/>
  <c r="U170" i="33"/>
  <c r="T170" i="33"/>
  <c r="U154" i="33"/>
  <c r="T154" i="33"/>
  <c r="T138" i="33"/>
  <c r="U122" i="33"/>
  <c r="T122" i="33"/>
  <c r="U106" i="33"/>
  <c r="T106" i="33"/>
  <c r="U90" i="33"/>
  <c r="T90"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T343" i="30"/>
  <c r="U343" i="30"/>
  <c r="T279" i="30"/>
  <c r="U279" i="30"/>
  <c r="U151" i="30"/>
  <c r="U87" i="30"/>
  <c r="T87" i="30"/>
  <c r="T23" i="30"/>
  <c r="U23" i="30"/>
  <c r="T510" i="29"/>
  <c r="U510" i="29"/>
  <c r="T382" i="29"/>
  <c r="U382" i="29"/>
  <c r="U593" i="32"/>
  <c r="U577" i="32"/>
  <c r="T577" i="32"/>
  <c r="T561" i="32"/>
  <c r="U545" i="32"/>
  <c r="T545" i="32"/>
  <c r="T529" i="32"/>
  <c r="U513" i="32"/>
  <c r="T513" i="32"/>
  <c r="U465" i="32"/>
  <c r="T433" i="32"/>
  <c r="T401" i="32"/>
  <c r="T369" i="32"/>
  <c r="T337" i="32"/>
  <c r="T293" i="32"/>
  <c r="U229" i="32"/>
  <c r="T165" i="32"/>
  <c r="T101"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491" i="30"/>
  <c r="T491" i="30"/>
  <c r="U363" i="30"/>
  <c r="U43" i="30"/>
  <c r="T604" i="29"/>
  <c r="U604" i="29"/>
  <c r="T540" i="29"/>
  <c r="U540" i="29"/>
  <c r="T454" i="29"/>
  <c r="U454" i="29"/>
  <c r="T138" i="29"/>
  <c r="U138" i="29"/>
  <c r="T9" i="33"/>
  <c r="U9" i="33"/>
  <c r="U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43" i="30"/>
  <c r="U479" i="30"/>
  <c r="T479" i="30"/>
  <c r="T351" i="30"/>
  <c r="U287" i="30"/>
  <c r="U223" i="30"/>
  <c r="U95" i="30"/>
  <c r="T95" i="30"/>
  <c r="U560" i="29"/>
  <c r="T560" i="29"/>
  <c r="T170" i="29"/>
  <c r="U170" i="29"/>
  <c r="T7" i="33"/>
  <c r="U7" i="33"/>
  <c r="T591" i="32"/>
  <c r="U591" i="32"/>
  <c r="T575" i="32"/>
  <c r="U575" i="32"/>
  <c r="T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T249" i="32"/>
  <c r="T185" i="32"/>
  <c r="U121" i="32"/>
  <c r="T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T579" i="30"/>
  <c r="U515" i="30"/>
  <c r="T515" i="30"/>
  <c r="U451" i="30"/>
  <c r="T451" i="30"/>
  <c r="T323" i="30"/>
  <c r="T259" i="30"/>
  <c r="U259" i="30"/>
  <c r="U195" i="30"/>
  <c r="T67" i="30"/>
  <c r="U67"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88" i="30"/>
  <c r="U572" i="30"/>
  <c r="T572" i="30"/>
  <c r="U556" i="30"/>
  <c r="T540" i="30"/>
  <c r="U508" i="30"/>
  <c r="T492" i="30"/>
  <c r="T460" i="30"/>
  <c r="T444" i="30"/>
  <c r="U412" i="30"/>
  <c r="T396" i="30"/>
  <c r="U364" i="30"/>
  <c r="U348" i="30"/>
  <c r="T332" i="30"/>
  <c r="T316" i="30"/>
  <c r="T300" i="30"/>
  <c r="U252" i="30"/>
  <c r="U204" i="30"/>
  <c r="U188" i="30"/>
  <c r="T172" i="30"/>
  <c r="U140" i="30"/>
  <c r="U124" i="30"/>
  <c r="U60"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U34"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593" i="30"/>
  <c r="U577" i="30"/>
  <c r="T577" i="30"/>
  <c r="U561" i="30"/>
  <c r="T561" i="30"/>
  <c r="T529" i="30"/>
  <c r="U513" i="30"/>
  <c r="T513" i="30"/>
  <c r="T497" i="30"/>
  <c r="U481" i="30"/>
  <c r="T481" i="30"/>
  <c r="T465" i="30"/>
  <c r="U449" i="30"/>
  <c r="T449" i="30"/>
  <c r="T433" i="30"/>
  <c r="U433" i="30"/>
  <c r="T417" i="30"/>
  <c r="U417" i="30"/>
  <c r="T401" i="30"/>
  <c r="U401" i="30"/>
  <c r="T385" i="30"/>
  <c r="U385" i="30"/>
  <c r="T353" i="30"/>
  <c r="U353" i="30"/>
  <c r="T321" i="30"/>
  <c r="U321" i="30"/>
  <c r="T305" i="30"/>
  <c r="U305" i="30"/>
  <c r="T289" i="30"/>
  <c r="U289" i="30"/>
  <c r="T273" i="30"/>
  <c r="U273" i="30"/>
  <c r="T257" i="30"/>
  <c r="U257" i="30"/>
  <c r="T241" i="30"/>
  <c r="U241" i="30"/>
  <c r="U225" i="30"/>
  <c r="T225" i="30"/>
  <c r="U209" i="30"/>
  <c r="T209" i="30"/>
  <c r="U193" i="30"/>
  <c r="T193" i="30"/>
  <c r="U161" i="30"/>
  <c r="U145" i="30"/>
  <c r="T145" i="30"/>
  <c r="U129" i="30"/>
  <c r="T129" i="30"/>
  <c r="U113" i="30"/>
  <c r="T113" i="30"/>
  <c r="U97" i="30"/>
  <c r="T97" i="30"/>
  <c r="T65" i="30"/>
  <c r="U65" i="30"/>
  <c r="T49" i="30"/>
  <c r="U49" i="30"/>
  <c r="U33" i="30"/>
  <c r="T17"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0" i="30"/>
  <c r="T590" i="30"/>
  <c r="U574" i="30"/>
  <c r="U542" i="30"/>
  <c r="T542" i="30"/>
  <c r="U526" i="30"/>
  <c r="T526" i="30"/>
  <c r="U494" i="30"/>
  <c r="T462" i="30"/>
  <c r="T430" i="30"/>
  <c r="U414" i="30"/>
  <c r="T414" i="30"/>
  <c r="T398" i="30"/>
  <c r="T382" i="30"/>
  <c r="U366" i="30"/>
  <c r="U350" i="30"/>
  <c r="T350" i="30"/>
  <c r="T318" i="30"/>
  <c r="T302" i="30"/>
  <c r="U286" i="30"/>
  <c r="T286" i="30"/>
  <c r="T270" i="30"/>
  <c r="U270" i="30"/>
  <c r="U238" i="30"/>
  <c r="U222" i="30"/>
  <c r="T222" i="30"/>
  <c r="U206" i="30"/>
  <c r="T206" i="30"/>
  <c r="U190" i="30"/>
  <c r="T190" i="30"/>
  <c r="U174" i="30"/>
  <c r="T174" i="30"/>
  <c r="U158" i="30"/>
  <c r="T158" i="30"/>
  <c r="U142" i="30"/>
  <c r="T142" i="30"/>
  <c r="U126" i="30"/>
  <c r="T126" i="30"/>
  <c r="T110" i="30"/>
  <c r="U110" i="30"/>
  <c r="U94" i="30"/>
  <c r="T94" i="30"/>
  <c r="U78" i="30"/>
  <c r="T78" i="30"/>
  <c r="T62" i="30"/>
  <c r="U62" i="30"/>
  <c r="U46" i="30"/>
  <c r="T46" i="30"/>
  <c r="T30" i="30"/>
  <c r="U30"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26" i="28"/>
  <c r="U526" i="28"/>
  <c r="T462" i="28"/>
  <c r="U462" i="28"/>
  <c r="T398" i="28"/>
  <c r="U398" i="28"/>
  <c r="T338" i="28"/>
  <c r="T164" i="28"/>
  <c r="T524" i="27"/>
  <c r="U524" i="27"/>
  <c r="T58" i="29"/>
  <c r="T594" i="28"/>
  <c r="T530" i="28"/>
  <c r="U530" i="28"/>
  <c r="T466" i="28"/>
  <c r="T402" i="28"/>
  <c r="U402" i="28"/>
  <c r="T314" i="28"/>
  <c r="U314" i="28"/>
  <c r="U52" i="28"/>
  <c r="T52" i="28"/>
  <c r="U334" i="29"/>
  <c r="T78" i="29"/>
  <c r="U78" i="29"/>
  <c r="U566" i="28"/>
  <c r="U260" i="28"/>
  <c r="T260"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U535" i="28"/>
  <c r="T519" i="28"/>
  <c r="U519" i="28"/>
  <c r="U487" i="28"/>
  <c r="T471" i="28"/>
  <c r="U471" i="28"/>
  <c r="U455" i="28"/>
  <c r="T439" i="28"/>
  <c r="U439" i="28"/>
  <c r="T423" i="28"/>
  <c r="U423" i="28"/>
  <c r="T407" i="28"/>
  <c r="U407" i="28"/>
  <c r="T391" i="28"/>
  <c r="U391" i="28"/>
  <c r="T359" i="28"/>
  <c r="U359" i="28"/>
  <c r="T343" i="28"/>
  <c r="U343" i="28"/>
  <c r="T316" i="28"/>
  <c r="U316" i="28"/>
  <c r="T280" i="28"/>
  <c r="U280" i="28"/>
  <c r="U152" i="28"/>
  <c r="T152" i="28"/>
  <c r="T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U488" i="28"/>
  <c r="U472" i="28"/>
  <c r="T440" i="28"/>
  <c r="U440" i="28"/>
  <c r="T408" i="28"/>
  <c r="U408" i="28"/>
  <c r="T376" i="28"/>
  <c r="U376" i="28"/>
  <c r="T344" i="28"/>
  <c r="U344" i="28"/>
  <c r="U188" i="28"/>
  <c r="T188" i="28"/>
  <c r="U60" i="28"/>
  <c r="T60" i="28"/>
  <c r="T596" i="27"/>
  <c r="U596" i="27"/>
  <c r="T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T481" i="28"/>
  <c r="U481" i="28"/>
  <c r="T465" i="28"/>
  <c r="U465" i="28"/>
  <c r="T433" i="28"/>
  <c r="U433" i="28"/>
  <c r="T417" i="28"/>
  <c r="U417" i="28"/>
  <c r="T401" i="28"/>
  <c r="U401"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01" i="28"/>
  <c r="T101" i="28"/>
  <c r="U85" i="28"/>
  <c r="T85" i="28"/>
  <c r="U69" i="28"/>
  <c r="T53" i="28"/>
  <c r="U53" i="28"/>
  <c r="U21" i="28"/>
  <c r="T493" i="27"/>
  <c r="U493" i="27"/>
  <c r="U269" i="27"/>
  <c r="T269" i="27"/>
  <c r="T46" i="27"/>
  <c r="U46" i="27"/>
  <c r="T286" i="28"/>
  <c r="U286" i="28"/>
  <c r="T238" i="28"/>
  <c r="U238" i="28"/>
  <c r="U222" i="28"/>
  <c r="T222" i="28"/>
  <c r="U190" i="28"/>
  <c r="T190" i="28"/>
  <c r="U94" i="28"/>
  <c r="T94" i="28"/>
  <c r="U78" i="28"/>
  <c r="T78" i="28"/>
  <c r="U46" i="28"/>
  <c r="U602" i="27"/>
  <c r="T586" i="27"/>
  <c r="U570" i="27"/>
  <c r="T570" i="27"/>
  <c r="T554" i="27"/>
  <c r="U538" i="27"/>
  <c r="U426" i="27"/>
  <c r="T426" i="27"/>
  <c r="U158" i="27"/>
  <c r="T339" i="28"/>
  <c r="U339" i="28"/>
  <c r="U323" i="28"/>
  <c r="U307" i="28"/>
  <c r="U275" i="28"/>
  <c r="U227" i="28"/>
  <c r="T227" i="28"/>
  <c r="U195" i="28"/>
  <c r="T195" i="28"/>
  <c r="U147" i="28"/>
  <c r="T147" i="28"/>
  <c r="U131" i="28"/>
  <c r="T131" i="28"/>
  <c r="U115" i="28"/>
  <c r="T115" i="28"/>
  <c r="T67" i="28"/>
  <c r="U67" i="28"/>
  <c r="T19" i="28"/>
  <c r="U19" i="28"/>
  <c r="T555" i="27"/>
  <c r="U555" i="27"/>
  <c r="T507" i="27"/>
  <c r="U507" i="27"/>
  <c r="T475" i="27"/>
  <c r="U475" i="27"/>
  <c r="T443" i="27"/>
  <c r="U443" i="27"/>
  <c r="U299" i="27"/>
  <c r="T299" i="27"/>
  <c r="T235" i="27"/>
  <c r="U219" i="27"/>
  <c r="T187" i="27"/>
  <c r="T123" i="27"/>
  <c r="U91" i="27"/>
  <c r="T91" i="27"/>
  <c r="U27" i="27"/>
  <c r="T27" i="27"/>
  <c r="U579" i="26"/>
  <c r="T579" i="26"/>
  <c r="U72" i="27"/>
  <c r="T72" i="27"/>
  <c r="U560" i="26"/>
  <c r="T560" i="26"/>
  <c r="T29" i="27"/>
  <c r="U29" i="27"/>
  <c r="U32" i="34"/>
  <c r="T32" i="34"/>
  <c r="U64" i="34"/>
  <c r="T64" i="34"/>
  <c r="U96" i="34"/>
  <c r="T96" i="34"/>
  <c r="U128" i="34"/>
  <c r="T160" i="34"/>
  <c r="U175" i="34"/>
  <c r="U191" i="34"/>
  <c r="T191" i="34"/>
  <c r="U207" i="34"/>
  <c r="T207" i="34"/>
  <c r="U223" i="34"/>
  <c r="T223" i="34"/>
  <c r="U239" i="34"/>
  <c r="T239" i="34"/>
  <c r="U255" i="34"/>
  <c r="T255" i="34"/>
  <c r="U271" i="34"/>
  <c r="T271" i="34"/>
  <c r="U287" i="34"/>
  <c r="T287" i="34"/>
  <c r="U319" i="34"/>
  <c r="T319" i="34"/>
  <c r="T335" i="34"/>
  <c r="U335" i="34"/>
  <c r="T351" i="34"/>
  <c r="U351" i="34"/>
  <c r="T367" i="34"/>
  <c r="U367" i="34"/>
  <c r="U383" i="34"/>
  <c r="T383" i="34"/>
  <c r="U399" i="34"/>
  <c r="T399" i="34"/>
  <c r="U415" i="34"/>
  <c r="T415" i="34"/>
  <c r="T431" i="34"/>
  <c r="T447" i="34"/>
  <c r="U447" i="34"/>
  <c r="U463" i="34"/>
  <c r="T463" i="34"/>
  <c r="T479" i="34"/>
  <c r="U479" i="34"/>
  <c r="T495" i="34"/>
  <c r="U495" i="34"/>
  <c r="T511" i="34"/>
  <c r="U511" i="34"/>
  <c r="U527" i="34"/>
  <c r="T527" i="34"/>
  <c r="U543" i="34"/>
  <c r="T543" i="34"/>
  <c r="T559" i="34"/>
  <c r="U575" i="34"/>
  <c r="T575" i="34"/>
  <c r="T591" i="34"/>
  <c r="U591" i="34"/>
  <c r="U25" i="13"/>
  <c r="T25" i="13"/>
  <c r="U38" i="13"/>
  <c r="T38" i="13"/>
  <c r="T54" i="13"/>
  <c r="U70" i="13"/>
  <c r="T70" i="13"/>
  <c r="U115" i="13"/>
  <c r="T186" i="13"/>
  <c r="T262" i="13"/>
  <c r="T294" i="13"/>
  <c r="T326" i="13"/>
  <c r="T358" i="13"/>
  <c r="T390" i="13"/>
  <c r="T438" i="13"/>
  <c r="U502" i="13"/>
  <c r="T582" i="13"/>
  <c r="U328" i="33"/>
  <c r="T328" i="33"/>
  <c r="U392" i="33"/>
  <c r="T392" i="33"/>
  <c r="U456" i="33"/>
  <c r="T456" i="33"/>
  <c r="U22" i="34"/>
  <c r="T22" i="34"/>
  <c r="U54" i="34"/>
  <c r="U86" i="34"/>
  <c r="T86" i="34"/>
  <c r="U118" i="34"/>
  <c r="T118" i="34"/>
  <c r="U150" i="34"/>
  <c r="T150" i="34"/>
  <c r="U170" i="34"/>
  <c r="T170" i="34"/>
  <c r="T186" i="34"/>
  <c r="U186" i="34"/>
  <c r="T202" i="34"/>
  <c r="U218" i="34"/>
  <c r="T234" i="34"/>
  <c r="U250" i="34"/>
  <c r="T250" i="34"/>
  <c r="T266" i="34"/>
  <c r="U266" i="34"/>
  <c r="U282" i="34"/>
  <c r="T282" i="34"/>
  <c r="U298" i="34"/>
  <c r="T298" i="34"/>
  <c r="U314" i="34"/>
  <c r="T314" i="34"/>
  <c r="T330" i="34"/>
  <c r="U346" i="34"/>
  <c r="U362" i="34"/>
  <c r="T378" i="34"/>
  <c r="U378" i="34"/>
  <c r="T394" i="34"/>
  <c r="U394" i="34"/>
  <c r="T410" i="34"/>
  <c r="U410" i="34"/>
  <c r="U426" i="34"/>
  <c r="T426" i="34"/>
  <c r="U442" i="34"/>
  <c r="T442" i="34"/>
  <c r="T458" i="34"/>
  <c r="T474" i="34"/>
  <c r="T490" i="34"/>
  <c r="U506" i="34"/>
  <c r="T506" i="34"/>
  <c r="U522" i="34"/>
  <c r="T522" i="34"/>
  <c r="U538" i="34"/>
  <c r="T538" i="34"/>
  <c r="T554" i="34"/>
  <c r="U554" i="34"/>
  <c r="T570" i="34"/>
  <c r="U570" i="34"/>
  <c r="T586" i="34"/>
  <c r="U602" i="34"/>
  <c r="T293" i="13"/>
  <c r="T341" i="13"/>
  <c r="T373" i="13"/>
  <c r="U405" i="13"/>
  <c r="U437" i="13"/>
  <c r="U485" i="13"/>
  <c r="U549" i="13"/>
  <c r="U308" i="33"/>
  <c r="T308" i="33"/>
  <c r="U372" i="33"/>
  <c r="T372" i="33"/>
  <c r="U436" i="33"/>
  <c r="T436" i="33"/>
  <c r="U500" i="33"/>
  <c r="T500" i="33"/>
  <c r="U564" i="33"/>
  <c r="T564" i="33"/>
  <c r="U12" i="34"/>
  <c r="T12" i="34"/>
  <c r="U44" i="34"/>
  <c r="T44" i="34"/>
  <c r="U76" i="34"/>
  <c r="T76" i="34"/>
  <c r="T108" i="34"/>
  <c r="U108" i="34"/>
  <c r="U169" i="34"/>
  <c r="T169" i="34"/>
  <c r="U185" i="34"/>
  <c r="T185" i="34"/>
  <c r="U201" i="34"/>
  <c r="T201" i="34"/>
  <c r="U217" i="34"/>
  <c r="T217" i="34"/>
  <c r="U233" i="34"/>
  <c r="T233" i="34"/>
  <c r="U265" i="34"/>
  <c r="T265" i="34"/>
  <c r="U281" i="34"/>
  <c r="T281" i="34"/>
  <c r="T297" i="34"/>
  <c r="U297" i="34"/>
  <c r="T313" i="34"/>
  <c r="U313" i="34"/>
  <c r="T329" i="34"/>
  <c r="U329" i="34"/>
  <c r="U345" i="34"/>
  <c r="T345" i="34"/>
  <c r="U361" i="34"/>
  <c r="T361" i="34"/>
  <c r="U393" i="34"/>
  <c r="T393" i="34"/>
  <c r="U409" i="34"/>
  <c r="T409" i="34"/>
  <c r="U425" i="34"/>
  <c r="T425" i="34"/>
  <c r="T441" i="34"/>
  <c r="U441" i="34"/>
  <c r="U457" i="34"/>
  <c r="T457" i="34"/>
  <c r="U473" i="34"/>
  <c r="T473" i="34"/>
  <c r="U489" i="34"/>
  <c r="T489" i="34"/>
  <c r="T521" i="34"/>
  <c r="U521" i="34"/>
  <c r="U537" i="34"/>
  <c r="T537" i="34"/>
  <c r="U553" i="34"/>
  <c r="T553" i="34"/>
  <c r="U569" i="34"/>
  <c r="T569" i="34"/>
  <c r="U585" i="34"/>
  <c r="T585" i="34"/>
  <c r="U601" i="34"/>
  <c r="T601" i="34"/>
  <c r="T9" i="13"/>
  <c r="U147" i="34"/>
  <c r="T147" i="34"/>
  <c r="U131" i="34"/>
  <c r="T131" i="34"/>
  <c r="U115" i="34"/>
  <c r="T115" i="34"/>
  <c r="T99" i="34"/>
  <c r="U99" i="34"/>
  <c r="U83" i="34"/>
  <c r="T83" i="34"/>
  <c r="U67" i="34"/>
  <c r="T67" i="34"/>
  <c r="T51" i="34"/>
  <c r="U51" i="34"/>
  <c r="U35" i="34"/>
  <c r="U603" i="33"/>
  <c r="T603" i="33"/>
  <c r="U587" i="33"/>
  <c r="T587" i="33"/>
  <c r="U555" i="33"/>
  <c r="U539" i="33"/>
  <c r="T539" i="33"/>
  <c r="U523" i="33"/>
  <c r="T523" i="33"/>
  <c r="U507" i="33"/>
  <c r="T507" i="33"/>
  <c r="U491" i="33"/>
  <c r="U475" i="33"/>
  <c r="T475" i="33"/>
  <c r="T459" i="33"/>
  <c r="U459" i="33"/>
  <c r="U443" i="33"/>
  <c r="T443" i="33"/>
  <c r="T427" i="33"/>
  <c r="U427" i="33"/>
  <c r="U411" i="33"/>
  <c r="T411" i="33"/>
  <c r="T395" i="33"/>
  <c r="U395" i="33"/>
  <c r="U363" i="33"/>
  <c r="T363" i="33"/>
  <c r="U347" i="33"/>
  <c r="T347" i="33"/>
  <c r="U331" i="33"/>
  <c r="T331" i="33"/>
  <c r="U299" i="33"/>
  <c r="T299" i="33"/>
  <c r="U283" i="33"/>
  <c r="T283" i="33"/>
  <c r="U267" i="33"/>
  <c r="T267" i="33"/>
  <c r="U235" i="33"/>
  <c r="T235" i="33"/>
  <c r="U219" i="33"/>
  <c r="T219" i="33"/>
  <c r="T203" i="33"/>
  <c r="U203" i="33"/>
  <c r="U171" i="33"/>
  <c r="T171" i="33"/>
  <c r="U155" i="33"/>
  <c r="T155" i="33"/>
  <c r="T139" i="33"/>
  <c r="U139" i="33"/>
  <c r="U107" i="33"/>
  <c r="T107" i="33"/>
  <c r="U91" i="33"/>
  <c r="T91" i="33"/>
  <c r="U75" i="33"/>
  <c r="T75" i="33"/>
  <c r="U43" i="33"/>
  <c r="T43" i="33"/>
  <c r="U27" i="33"/>
  <c r="T27" i="33"/>
  <c r="U584" i="32"/>
  <c r="T584" i="32"/>
  <c r="U456" i="32"/>
  <c r="T456" i="32"/>
  <c r="T392" i="32"/>
  <c r="U392" i="32"/>
  <c r="U328" i="32"/>
  <c r="T328" i="32"/>
  <c r="U208" i="32"/>
  <c r="T208" i="32"/>
  <c r="U80" i="32"/>
  <c r="T80" i="32"/>
  <c r="U252" i="33"/>
  <c r="T252" i="33"/>
  <c r="U188" i="33"/>
  <c r="T188" i="33"/>
  <c r="U156" i="33"/>
  <c r="T156" i="33"/>
  <c r="U124" i="33"/>
  <c r="T124" i="33"/>
  <c r="T92" i="33"/>
  <c r="U92" i="33"/>
  <c r="T60" i="33"/>
  <c r="U60" i="33"/>
  <c r="U28" i="33"/>
  <c r="T28" i="33"/>
  <c r="T556" i="32"/>
  <c r="U556" i="32"/>
  <c r="U492" i="32"/>
  <c r="T492" i="32"/>
  <c r="U428" i="32"/>
  <c r="T428" i="32"/>
  <c r="U364" i="32"/>
  <c r="T364" i="32"/>
  <c r="U280" i="32"/>
  <c r="T280" i="32"/>
  <c r="T152" i="32"/>
  <c r="U152" i="32"/>
  <c r="T24" i="32"/>
  <c r="U24" i="32"/>
  <c r="U149" i="34"/>
  <c r="T149" i="34"/>
  <c r="T117" i="34"/>
  <c r="U117" i="34"/>
  <c r="U85" i="34"/>
  <c r="T85" i="34"/>
  <c r="T53" i="34"/>
  <c r="U53" i="34"/>
  <c r="T37" i="34"/>
  <c r="U37" i="34"/>
  <c r="T21" i="34"/>
  <c r="U21" i="34"/>
  <c r="U605" i="33"/>
  <c r="U573" i="33"/>
  <c r="T573" i="33"/>
  <c r="U557" i="33"/>
  <c r="T557" i="33"/>
  <c r="U541" i="33"/>
  <c r="T541"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41" i="33"/>
  <c r="T141" i="33"/>
  <c r="U125" i="33"/>
  <c r="T125" i="33"/>
  <c r="T109" i="33"/>
  <c r="U109" i="33"/>
  <c r="U93" i="33"/>
  <c r="U77" i="33"/>
  <c r="T77" i="33"/>
  <c r="U61" i="33"/>
  <c r="T61" i="33"/>
  <c r="U45" i="33"/>
  <c r="T45" i="33"/>
  <c r="U592" i="32"/>
  <c r="T592" i="32"/>
  <c r="T464" i="32"/>
  <c r="U464" i="32"/>
  <c r="U400" i="32"/>
  <c r="T400" i="32"/>
  <c r="U336" i="32"/>
  <c r="T336" i="32"/>
  <c r="U224" i="32"/>
  <c r="T224" i="32"/>
  <c r="U96" i="32"/>
  <c r="T96" i="32"/>
  <c r="U598" i="33"/>
  <c r="T598" i="33"/>
  <c r="U582" i="33"/>
  <c r="U566" i="33"/>
  <c r="T566" i="33"/>
  <c r="U550" i="33"/>
  <c r="T550" i="33"/>
  <c r="U534" i="33"/>
  <c r="T534" i="33"/>
  <c r="U518" i="33"/>
  <c r="T518" i="33"/>
  <c r="U486" i="33"/>
  <c r="T486" i="33"/>
  <c r="U470" i="33"/>
  <c r="T470" i="33"/>
  <c r="U454" i="33"/>
  <c r="T438" i="33"/>
  <c r="U438" i="33"/>
  <c r="U422" i="33"/>
  <c r="T422" i="33"/>
  <c r="T406" i="33"/>
  <c r="U406" i="33"/>
  <c r="U390" i="33"/>
  <c r="U374" i="33"/>
  <c r="T374" i="33"/>
  <c r="U358" i="33"/>
  <c r="T358" i="33"/>
  <c r="U342" i="33"/>
  <c r="T342" i="33"/>
  <c r="U326" i="33"/>
  <c r="U310" i="33"/>
  <c r="T310" i="33"/>
  <c r="U294" i="33"/>
  <c r="T294" i="33"/>
  <c r="U278" i="33"/>
  <c r="T278" i="33"/>
  <c r="U262" i="33"/>
  <c r="U246" i="33"/>
  <c r="T246" i="33"/>
  <c r="U230" i="33"/>
  <c r="T230" i="33"/>
  <c r="U214" i="33"/>
  <c r="T214" i="33"/>
  <c r="U198" i="33"/>
  <c r="U182" i="33"/>
  <c r="T182" i="33"/>
  <c r="U166" i="33"/>
  <c r="T166" i="33"/>
  <c r="T150" i="33"/>
  <c r="U150" i="33"/>
  <c r="U134" i="33"/>
  <c r="U118" i="33"/>
  <c r="T118" i="33"/>
  <c r="U102" i="33"/>
  <c r="T102" i="33"/>
  <c r="U86" i="33"/>
  <c r="T86" i="33"/>
  <c r="U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19" i="30"/>
  <c r="T519" i="30"/>
  <c r="U455" i="30"/>
  <c r="T455" i="30"/>
  <c r="T391" i="30"/>
  <c r="U391" i="30"/>
  <c r="T263" i="30"/>
  <c r="U71" i="30"/>
  <c r="T71" i="30"/>
  <c r="U552" i="29"/>
  <c r="T478" i="29"/>
  <c r="T362" i="29"/>
  <c r="U362" i="29"/>
  <c r="T605" i="32"/>
  <c r="T589" i="32"/>
  <c r="U589" i="32"/>
  <c r="T573" i="32"/>
  <c r="U573" i="32"/>
  <c r="U557" i="32"/>
  <c r="T557" i="32"/>
  <c r="U541" i="32"/>
  <c r="T541" i="32"/>
  <c r="U525" i="32"/>
  <c r="T525" i="32"/>
  <c r="U509" i="32"/>
  <c r="T509" i="32"/>
  <c r="U461" i="32"/>
  <c r="U429" i="32"/>
  <c r="T397" i="32"/>
  <c r="T365" i="32"/>
  <c r="U333" i="32"/>
  <c r="T285" i="32"/>
  <c r="U221" i="32"/>
  <c r="U157" i="32"/>
  <c r="U93"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475" i="30"/>
  <c r="T475" i="30"/>
  <c r="T347" i="30"/>
  <c r="U347" i="30"/>
  <c r="T283" i="30"/>
  <c r="U155" i="30"/>
  <c r="U91" i="30"/>
  <c r="T91" i="30"/>
  <c r="T588" i="29"/>
  <c r="U588" i="29"/>
  <c r="T524" i="29"/>
  <c r="U524" i="29"/>
  <c r="U422" i="29"/>
  <c r="T18" i="33"/>
  <c r="U18" i="33"/>
  <c r="T8" i="33"/>
  <c r="U8" i="33"/>
  <c r="U590"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T591" i="30"/>
  <c r="U527" i="30"/>
  <c r="T527" i="30"/>
  <c r="T399" i="30"/>
  <c r="U399" i="30"/>
  <c r="T335" i="30"/>
  <c r="U335" i="30"/>
  <c r="T271" i="30"/>
  <c r="U79" i="30"/>
  <c r="T79" i="30"/>
  <c r="T544" i="29"/>
  <c r="U544" i="29"/>
  <c r="T430" i="29"/>
  <c r="U430" i="29"/>
  <c r="T19" i="33"/>
  <c r="U19" i="33"/>
  <c r="U603" i="32"/>
  <c r="T603" i="32"/>
  <c r="T571" i="32"/>
  <c r="U571" i="32"/>
  <c r="U555"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U241" i="32"/>
  <c r="T177" i="32"/>
  <c r="U113"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T563" i="30"/>
  <c r="U499" i="30"/>
  <c r="T499" i="30"/>
  <c r="T435" i="30"/>
  <c r="U435" i="30"/>
  <c r="U371" i="30"/>
  <c r="U243" i="30"/>
  <c r="U115" i="30"/>
  <c r="T115" i="30"/>
  <c r="U51"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84" i="30"/>
  <c r="T584" i="30"/>
  <c r="U568" i="30"/>
  <c r="U552" i="30"/>
  <c r="U536" i="30"/>
  <c r="U504" i="30"/>
  <c r="U488" i="30"/>
  <c r="U472" i="30"/>
  <c r="U456" i="30"/>
  <c r="U440" i="30"/>
  <c r="U424" i="30"/>
  <c r="T408" i="30"/>
  <c r="U376" i="30"/>
  <c r="U360" i="30"/>
  <c r="U344" i="30"/>
  <c r="U328" i="30"/>
  <c r="U312" i="30"/>
  <c r="U296" i="30"/>
  <c r="U264" i="30"/>
  <c r="U248" i="30"/>
  <c r="T232" i="30"/>
  <c r="T216" i="30"/>
  <c r="T200" i="30"/>
  <c r="T168" i="30"/>
  <c r="T152" i="30"/>
  <c r="U136" i="30"/>
  <c r="U120" i="30"/>
  <c r="T72" i="30"/>
  <c r="T40"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U46"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73" i="30"/>
  <c r="T573" i="30"/>
  <c r="U557" i="30"/>
  <c r="T557" i="30"/>
  <c r="U525" i="30"/>
  <c r="T525" i="30"/>
  <c r="U509" i="30"/>
  <c r="U493" i="30"/>
  <c r="T493" i="30"/>
  <c r="T477" i="30"/>
  <c r="T461" i="30"/>
  <c r="U445" i="30"/>
  <c r="T445" i="30"/>
  <c r="T429" i="30"/>
  <c r="U429" i="30"/>
  <c r="T413" i="30"/>
  <c r="U413" i="30"/>
  <c r="T397" i="30"/>
  <c r="T381" i="30"/>
  <c r="U381" i="30"/>
  <c r="T349" i="30"/>
  <c r="U349" i="30"/>
  <c r="U333" i="30"/>
  <c r="T317" i="30"/>
  <c r="T301" i="30"/>
  <c r="U301" i="30"/>
  <c r="T285" i="30"/>
  <c r="U285" i="30"/>
  <c r="U269" i="30"/>
  <c r="T269" i="30"/>
  <c r="U253" i="30"/>
  <c r="T253" i="30"/>
  <c r="U237" i="30"/>
  <c r="T237" i="30"/>
  <c r="T221" i="30"/>
  <c r="U221" i="30"/>
  <c r="U205" i="30"/>
  <c r="T205" i="30"/>
  <c r="U189" i="30"/>
  <c r="T189" i="30"/>
  <c r="T173" i="30"/>
  <c r="U141" i="30"/>
  <c r="T141" i="30"/>
  <c r="U125" i="30"/>
  <c r="T125" i="30"/>
  <c r="U109" i="30"/>
  <c r="T109" i="30"/>
  <c r="U93" i="30"/>
  <c r="T77" i="30"/>
  <c r="T61" i="30"/>
  <c r="U45" i="30"/>
  <c r="T45"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86" i="30"/>
  <c r="T586" i="30"/>
  <c r="U554" i="30"/>
  <c r="T554" i="30"/>
  <c r="T538" i="30"/>
  <c r="U522" i="30"/>
  <c r="T522" i="30"/>
  <c r="T458" i="30"/>
  <c r="U426" i="30"/>
  <c r="T426" i="30"/>
  <c r="U410" i="30"/>
  <c r="U394" i="30"/>
  <c r="T394" i="30"/>
  <c r="U362" i="30"/>
  <c r="U346" i="30"/>
  <c r="T346" i="30"/>
  <c r="T330" i="30"/>
  <c r="U298" i="30"/>
  <c r="T298" i="30"/>
  <c r="U282" i="30"/>
  <c r="T282" i="30"/>
  <c r="U266" i="30"/>
  <c r="T266" i="30"/>
  <c r="U250" i="30"/>
  <c r="T234" i="30"/>
  <c r="U218" i="30"/>
  <c r="T218" i="30"/>
  <c r="U202" i="30"/>
  <c r="T202" i="30"/>
  <c r="U186" i="30"/>
  <c r="T186" i="30"/>
  <c r="U170" i="30"/>
  <c r="T170" i="30"/>
  <c r="T154" i="30"/>
  <c r="U138" i="30"/>
  <c r="T138" i="30"/>
  <c r="U122" i="30"/>
  <c r="T122" i="30"/>
  <c r="U106" i="30"/>
  <c r="T106" i="30"/>
  <c r="T90" i="30"/>
  <c r="U90" i="30"/>
  <c r="U74" i="30"/>
  <c r="T74" i="30"/>
  <c r="U58" i="30"/>
  <c r="U42" i="30"/>
  <c r="T42" i="30"/>
  <c r="U603" i="29"/>
  <c r="T571" i="29"/>
  <c r="U571" i="29"/>
  <c r="T555" i="29"/>
  <c r="U555" i="29"/>
  <c r="U539" i="29"/>
  <c r="U523" i="29"/>
  <c r="T492" i="29"/>
  <c r="U492" i="29"/>
  <c r="T460" i="29"/>
  <c r="U460" i="29"/>
  <c r="T428" i="29"/>
  <c r="U428" i="29"/>
  <c r="U396" i="29"/>
  <c r="T226" i="29"/>
  <c r="U226" i="29"/>
  <c r="U98" i="29"/>
  <c r="T98" i="29"/>
  <c r="T310" i="29"/>
  <c r="T246" i="29"/>
  <c r="T182" i="29"/>
  <c r="U118" i="29"/>
  <c r="T510" i="28"/>
  <c r="U510" i="28"/>
  <c r="T382" i="28"/>
  <c r="U382" i="28"/>
  <c r="T514" i="28"/>
  <c r="U514" i="28"/>
  <c r="T450" i="28"/>
  <c r="U450" i="28"/>
  <c r="U244" i="28"/>
  <c r="T244" i="28"/>
  <c r="U318" i="29"/>
  <c r="T254" i="29"/>
  <c r="U254" i="29"/>
  <c r="T190" i="29"/>
  <c r="U190" i="29"/>
  <c r="T126" i="29"/>
  <c r="U126" i="29"/>
  <c r="T9" i="29"/>
  <c r="U9" i="29"/>
  <c r="T422" i="28"/>
  <c r="U422" i="28"/>
  <c r="T358" i="28"/>
  <c r="U358" i="28"/>
  <c r="U19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387" i="28"/>
  <c r="U387" i="28"/>
  <c r="T340" i="28"/>
  <c r="U340" i="28"/>
  <c r="T308" i="28"/>
  <c r="U308" i="28"/>
  <c r="U264"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16" i="28"/>
  <c r="U516" i="28"/>
  <c r="T484" i="28"/>
  <c r="U484" i="28"/>
  <c r="T468" i="28"/>
  <c r="U468" i="28"/>
  <c r="T420" i="28"/>
  <c r="U420" i="28"/>
  <c r="T404" i="28"/>
  <c r="U404" i="28"/>
  <c r="T388" i="28"/>
  <c r="U388" i="28"/>
  <c r="T372" i="28"/>
  <c r="U372" i="28"/>
  <c r="T356" i="28"/>
  <c r="U356" i="28"/>
  <c r="T334" i="28"/>
  <c r="U334" i="28"/>
  <c r="T302" i="28"/>
  <c r="U302" i="28"/>
  <c r="T236" i="28"/>
  <c r="T452" i="27"/>
  <c r="U45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U477" i="28"/>
  <c r="T429" i="28"/>
  <c r="U429" i="28"/>
  <c r="T413" i="28"/>
  <c r="U413" i="28"/>
  <c r="T397" i="28"/>
  <c r="U397" i="28"/>
  <c r="T365" i="28"/>
  <c r="U365" i="28"/>
  <c r="T349" i="28"/>
  <c r="U349" i="28"/>
  <c r="U96" i="28"/>
  <c r="T96" i="28"/>
  <c r="U568" i="27"/>
  <c r="T568" i="27"/>
  <c r="U337" i="28"/>
  <c r="T321" i="28"/>
  <c r="U321" i="28"/>
  <c r="T289" i="28"/>
  <c r="U289" i="28"/>
  <c r="T273" i="28"/>
  <c r="U273" i="28"/>
  <c r="U257" i="28"/>
  <c r="T241" i="28"/>
  <c r="U241" i="28"/>
  <c r="T209" i="28"/>
  <c r="U161" i="28"/>
  <c r="T161" i="28"/>
  <c r="U145" i="28"/>
  <c r="T145" i="28"/>
  <c r="T49" i="28"/>
  <c r="U17" i="28"/>
  <c r="T17" i="28"/>
  <c r="T537" i="27"/>
  <c r="U537" i="27"/>
  <c r="T505" i="27"/>
  <c r="U505" i="27"/>
  <c r="T489" i="27"/>
  <c r="U489" i="27"/>
  <c r="U345" i="27"/>
  <c r="T345" i="27"/>
  <c r="U298" i="28"/>
  <c r="U266" i="28"/>
  <c r="T266" i="28"/>
  <c r="T250" i="28"/>
  <c r="U170" i="28"/>
  <c r="T138" i="28"/>
  <c r="U138" i="28"/>
  <c r="T106" i="28"/>
  <c r="U106" i="28"/>
  <c r="T10" i="28"/>
  <c r="U598" i="27"/>
  <c r="T598" i="27"/>
  <c r="U582" i="27"/>
  <c r="U550" i="27"/>
  <c r="U438" i="27"/>
  <c r="T438" i="27"/>
  <c r="U374" i="27"/>
  <c r="T374" i="27"/>
  <c r="U326" i="27"/>
  <c r="T326" i="27"/>
  <c r="U214" i="27"/>
  <c r="T214" i="27"/>
  <c r="T18" i="27"/>
  <c r="U18" i="27"/>
  <c r="T255" i="28"/>
  <c r="U255" i="28"/>
  <c r="U207" i="28"/>
  <c r="T207" i="28"/>
  <c r="U159" i="28"/>
  <c r="T159" i="28"/>
  <c r="U127" i="28"/>
  <c r="T127" i="28"/>
  <c r="T95" i="28"/>
  <c r="U31" i="28"/>
  <c r="T31" i="28"/>
  <c r="T15" i="28"/>
  <c r="U15" i="28"/>
  <c r="T567" i="27"/>
  <c r="U567" i="27"/>
  <c r="T551" i="27"/>
  <c r="U551" i="27"/>
  <c r="T503" i="27"/>
  <c r="U503" i="27"/>
  <c r="U391" i="27"/>
  <c r="T391" i="27"/>
  <c r="U359" i="27"/>
  <c r="T359" i="27"/>
  <c r="U87" i="27"/>
  <c r="T87" i="27"/>
  <c r="U201" i="27"/>
  <c r="U137" i="27"/>
  <c r="T137" i="27"/>
  <c r="U57" i="27"/>
  <c r="T340" i="26"/>
  <c r="U320" i="33"/>
  <c r="T320" i="33"/>
  <c r="U400" i="33"/>
  <c r="T400" i="33"/>
  <c r="U26" i="34"/>
  <c r="T26" i="34"/>
  <c r="U90" i="34"/>
  <c r="T90" i="34"/>
  <c r="U154" i="34"/>
  <c r="T154" i="34"/>
  <c r="T176" i="34"/>
  <c r="U176" i="34"/>
  <c r="U208" i="34"/>
  <c r="T208" i="34"/>
  <c r="U224" i="34"/>
  <c r="T224" i="34"/>
  <c r="T240" i="34"/>
  <c r="U240" i="34"/>
  <c r="T272" i="34"/>
  <c r="U304" i="34"/>
  <c r="T304" i="34"/>
  <c r="U320" i="34"/>
  <c r="T320" i="34"/>
  <c r="U336" i="34"/>
  <c r="T336" i="34"/>
  <c r="U352" i="34"/>
  <c r="T352" i="34"/>
  <c r="T368" i="34"/>
  <c r="U368" i="34"/>
  <c r="T384" i="34"/>
  <c r="U400" i="34"/>
  <c r="T416" i="34"/>
  <c r="U432" i="34"/>
  <c r="T432" i="34"/>
  <c r="U448" i="34"/>
  <c r="T448" i="34"/>
  <c r="T464" i="34"/>
  <c r="U464" i="34"/>
  <c r="T480" i="34"/>
  <c r="U480" i="34"/>
  <c r="T496" i="34"/>
  <c r="U496" i="34"/>
  <c r="T560" i="34"/>
  <c r="U560" i="34"/>
  <c r="T576" i="34"/>
  <c r="U576" i="34"/>
  <c r="T592" i="34"/>
  <c r="U592" i="34"/>
  <c r="T26" i="13"/>
  <c r="U26" i="13"/>
  <c r="T39" i="13"/>
  <c r="U129" i="13"/>
  <c r="T174" i="13"/>
  <c r="U203" i="13"/>
  <c r="U247" i="13"/>
  <c r="T263" i="13"/>
  <c r="T359" i="13"/>
  <c r="T391" i="13"/>
  <c r="U455" i="13"/>
  <c r="U471" i="13"/>
  <c r="T519" i="13"/>
  <c r="T551" i="13"/>
  <c r="T288" i="33"/>
  <c r="T416" i="33"/>
  <c r="U544" i="33"/>
  <c r="T544" i="33"/>
  <c r="T8" i="34"/>
  <c r="U34" i="34"/>
  <c r="T34" i="34"/>
  <c r="U66" i="34"/>
  <c r="U98" i="34"/>
  <c r="T98" i="34"/>
  <c r="U130" i="34"/>
  <c r="T130" i="34"/>
  <c r="T164" i="34"/>
  <c r="U180" i="34"/>
  <c r="T180" i="34"/>
  <c r="U196" i="34"/>
  <c r="T196" i="34"/>
  <c r="U212" i="34"/>
  <c r="T212" i="34"/>
  <c r="T228" i="34"/>
  <c r="U228" i="34"/>
  <c r="U244" i="34"/>
  <c r="T244" i="34"/>
  <c r="T276" i="34"/>
  <c r="T308" i="34"/>
  <c r="U308" i="34"/>
  <c r="U324" i="34"/>
  <c r="T324" i="34"/>
  <c r="U340" i="34"/>
  <c r="T340" i="34"/>
  <c r="T356" i="34"/>
  <c r="U356" i="34"/>
  <c r="U372" i="34"/>
  <c r="T372" i="34"/>
  <c r="U388" i="34"/>
  <c r="T404" i="34"/>
  <c r="U420" i="34"/>
  <c r="U436" i="34"/>
  <c r="T436" i="34"/>
  <c r="T452" i="34"/>
  <c r="U452" i="34"/>
  <c r="T468" i="34"/>
  <c r="U468" i="34"/>
  <c r="T484" i="34"/>
  <c r="U484" i="34"/>
  <c r="T500" i="34"/>
  <c r="U500" i="34"/>
  <c r="T564" i="34"/>
  <c r="U564" i="34"/>
  <c r="T580" i="34"/>
  <c r="U580" i="34"/>
  <c r="T596" i="34"/>
  <c r="U596" i="34"/>
  <c r="U14" i="13"/>
  <c r="T30" i="13"/>
  <c r="U30" i="13"/>
  <c r="U59" i="13"/>
  <c r="T59" i="13"/>
  <c r="U88" i="13"/>
  <c r="T117" i="13"/>
  <c r="U149" i="13"/>
  <c r="U207" i="13"/>
  <c r="T207" i="13"/>
  <c r="T251" i="13"/>
  <c r="U267" i="13"/>
  <c r="T315" i="13"/>
  <c r="U379" i="13"/>
  <c r="T427" i="13"/>
  <c r="T459" i="13"/>
  <c r="T507" i="13"/>
  <c r="U507" i="13"/>
  <c r="T571" i="13"/>
  <c r="T284" i="33"/>
  <c r="T540" i="33"/>
  <c r="T604" i="33"/>
  <c r="U604" i="33"/>
  <c r="U40" i="34"/>
  <c r="T40" i="34"/>
  <c r="U72" i="34"/>
  <c r="T72" i="34"/>
  <c r="U104" i="34"/>
  <c r="T104" i="34"/>
  <c r="U136" i="34"/>
  <c r="T163" i="34"/>
  <c r="U163" i="34"/>
  <c r="U179" i="34"/>
  <c r="U195" i="34"/>
  <c r="T195" i="34"/>
  <c r="U211" i="34"/>
  <c r="T211" i="34"/>
  <c r="U227" i="34"/>
  <c r="T227" i="34"/>
  <c r="U243" i="34"/>
  <c r="T243" i="34"/>
  <c r="U259" i="34"/>
  <c r="T259" i="34"/>
  <c r="U275" i="34"/>
  <c r="T275" i="34"/>
  <c r="U291" i="34"/>
  <c r="T291" i="34"/>
  <c r="U323" i="34"/>
  <c r="T323" i="34"/>
  <c r="U339" i="34"/>
  <c r="T339" i="34"/>
  <c r="U355" i="34"/>
  <c r="T355" i="34"/>
  <c r="U371" i="34"/>
  <c r="T371" i="34"/>
  <c r="U387" i="34"/>
  <c r="T387" i="34"/>
  <c r="U403" i="34"/>
  <c r="T403" i="34"/>
  <c r="U419" i="34"/>
  <c r="T419" i="34"/>
  <c r="U435" i="34"/>
  <c r="U451" i="34"/>
  <c r="T451" i="34"/>
  <c r="U467" i="34"/>
  <c r="T467" i="34"/>
  <c r="U483" i="34"/>
  <c r="T483" i="34"/>
  <c r="U499" i="34"/>
  <c r="T499" i="34"/>
  <c r="U515" i="34"/>
  <c r="T515" i="34"/>
  <c r="T531" i="34"/>
  <c r="U531" i="34"/>
  <c r="U547" i="34"/>
  <c r="T547" i="34"/>
  <c r="T563" i="34"/>
  <c r="U579" i="34"/>
  <c r="T579" i="34"/>
  <c r="T595" i="34"/>
  <c r="U595" i="34"/>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600" i="33"/>
  <c r="T600" i="33"/>
  <c r="U30" i="34"/>
  <c r="T30" i="34"/>
  <c r="T62" i="34"/>
  <c r="U94" i="34"/>
  <c r="T94" i="34"/>
  <c r="T126" i="34"/>
  <c r="U126" i="34"/>
  <c r="T158" i="34"/>
  <c r="U158" i="34"/>
  <c r="T190" i="34"/>
  <c r="T206" i="34"/>
  <c r="U222" i="34"/>
  <c r="U254" i="34"/>
  <c r="T254" i="34"/>
  <c r="U270" i="34"/>
  <c r="T270" i="34"/>
  <c r="U286" i="34"/>
  <c r="T286" i="34"/>
  <c r="T302" i="34"/>
  <c r="U334" i="34"/>
  <c r="T334" i="34"/>
  <c r="U382" i="34"/>
  <c r="T382" i="34"/>
  <c r="U398" i="34"/>
  <c r="T398" i="34"/>
  <c r="U414" i="34"/>
  <c r="T414" i="34"/>
  <c r="U462" i="34"/>
  <c r="T462" i="34"/>
  <c r="T510" i="34"/>
  <c r="U510" i="34"/>
  <c r="T526" i="34"/>
  <c r="U526" i="34"/>
  <c r="U542" i="34"/>
  <c r="T542" i="34"/>
  <c r="T590" i="34"/>
  <c r="U590" i="34"/>
  <c r="T57" i="13"/>
  <c r="U205"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48" i="34"/>
  <c r="T173" i="34"/>
  <c r="U173" i="34"/>
  <c r="U189" i="34"/>
  <c r="T189" i="34"/>
  <c r="U205" i="34"/>
  <c r="T205" i="34"/>
  <c r="U221" i="34"/>
  <c r="T221" i="34"/>
  <c r="U253" i="34"/>
  <c r="T253" i="34"/>
  <c r="T269" i="34"/>
  <c r="U269" i="34"/>
  <c r="U285" i="34"/>
  <c r="T285" i="34"/>
  <c r="U301" i="34"/>
  <c r="T301" i="34"/>
  <c r="U317" i="34"/>
  <c r="T317" i="34"/>
  <c r="T333" i="34"/>
  <c r="U333" i="34"/>
  <c r="U349" i="34"/>
  <c r="T349" i="34"/>
  <c r="T365" i="34"/>
  <c r="U381" i="34"/>
  <c r="T381" i="34"/>
  <c r="U397" i="34"/>
  <c r="T397" i="34"/>
  <c r="U413" i="34"/>
  <c r="T413" i="34"/>
  <c r="U429" i="34"/>
  <c r="T429" i="34"/>
  <c r="U445" i="34"/>
  <c r="T445" i="34"/>
  <c r="T461" i="34"/>
  <c r="U461" i="34"/>
  <c r="T477" i="34"/>
  <c r="U477"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U599" i="33"/>
  <c r="T599" i="33"/>
  <c r="U583" i="33"/>
  <c r="T583" i="33"/>
  <c r="T567" i="33"/>
  <c r="U535" i="33"/>
  <c r="T535" i="33"/>
  <c r="T519" i="33"/>
  <c r="U519" i="33"/>
  <c r="U503" i="33"/>
  <c r="T503" i="33"/>
  <c r="U471" i="33"/>
  <c r="T471" i="33"/>
  <c r="U455" i="33"/>
  <c r="T455" i="33"/>
  <c r="U439" i="33"/>
  <c r="U423" i="33"/>
  <c r="T423" i="33"/>
  <c r="U407" i="33"/>
  <c r="T407" i="33"/>
  <c r="U391" i="33"/>
  <c r="T391" i="33"/>
  <c r="T359" i="33"/>
  <c r="U359" i="33"/>
  <c r="T343" i="33"/>
  <c r="U343" i="33"/>
  <c r="T327" i="33"/>
  <c r="U327" i="33"/>
  <c r="T311" i="33"/>
  <c r="T295" i="33"/>
  <c r="U295" i="33"/>
  <c r="T279" i="33"/>
  <c r="U279" i="33"/>
  <c r="T263" i="33"/>
  <c r="U263" i="33"/>
  <c r="T247" i="33"/>
  <c r="T231" i="33"/>
  <c r="U231" i="33"/>
  <c r="U215" i="33"/>
  <c r="T215" i="33"/>
  <c r="U199" i="33"/>
  <c r="T199" i="33"/>
  <c r="T183" i="33"/>
  <c r="T167" i="33"/>
  <c r="U167" i="33"/>
  <c r="U151" i="33"/>
  <c r="T151" i="33"/>
  <c r="U135" i="33"/>
  <c r="T135" i="33"/>
  <c r="T119" i="33"/>
  <c r="U103" i="33"/>
  <c r="T103" i="33"/>
  <c r="U87" i="33"/>
  <c r="T87" i="33"/>
  <c r="U71" i="33"/>
  <c r="T71" i="33"/>
  <c r="U55" i="33"/>
  <c r="U39" i="33"/>
  <c r="T39" i="33"/>
  <c r="U23" i="33"/>
  <c r="T23" i="33"/>
  <c r="U568" i="32"/>
  <c r="T568" i="32"/>
  <c r="T504" i="32"/>
  <c r="T440" i="32"/>
  <c r="U440" i="32"/>
  <c r="T376" i="32"/>
  <c r="U376" i="32"/>
  <c r="T304" i="32"/>
  <c r="U304" i="32"/>
  <c r="T176" i="32"/>
  <c r="U176" i="32"/>
  <c r="U48" i="32"/>
  <c r="T48" i="32"/>
  <c r="U264" i="33"/>
  <c r="T264" i="33"/>
  <c r="U248" i="33"/>
  <c r="T248" i="33"/>
  <c r="T232" i="33"/>
  <c r="U216" i="33"/>
  <c r="T216" i="33"/>
  <c r="U200" i="33"/>
  <c r="T200" i="33"/>
  <c r="U184" i="33"/>
  <c r="T184" i="33"/>
  <c r="U152" i="33"/>
  <c r="T152" i="33"/>
  <c r="U136" i="33"/>
  <c r="T136" i="33"/>
  <c r="U120" i="33"/>
  <c r="T120" i="33"/>
  <c r="T104" i="33"/>
  <c r="U88" i="33"/>
  <c r="T88" i="33"/>
  <c r="U72" i="33"/>
  <c r="T72" i="33"/>
  <c r="U56" i="33"/>
  <c r="T56"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65" i="34"/>
  <c r="T65" i="34"/>
  <c r="U49" i="34"/>
  <c r="T49" i="34"/>
  <c r="T33" i="34"/>
  <c r="U33" i="34"/>
  <c r="U17" i="34"/>
  <c r="T17" i="34"/>
  <c r="U569" i="33"/>
  <c r="T569" i="33"/>
  <c r="U553" i="33"/>
  <c r="T553" i="33"/>
  <c r="U537" i="33"/>
  <c r="T537"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37" i="33"/>
  <c r="T137" i="33"/>
  <c r="U121" i="33"/>
  <c r="T121" i="33"/>
  <c r="U105" i="33"/>
  <c r="T105" i="33"/>
  <c r="U73" i="33"/>
  <c r="T73" i="33"/>
  <c r="U57" i="33"/>
  <c r="T57" i="33"/>
  <c r="U41" i="33"/>
  <c r="T41" i="33"/>
  <c r="T576" i="32"/>
  <c r="U576" i="32"/>
  <c r="U448" i="32"/>
  <c r="T448" i="32"/>
  <c r="T384" i="32"/>
  <c r="U384" i="32"/>
  <c r="U320" i="32"/>
  <c r="T320" i="32"/>
  <c r="T192" i="32"/>
  <c r="U192" i="32"/>
  <c r="T64" i="32"/>
  <c r="U64" i="32"/>
  <c r="U594" i="33"/>
  <c r="T594" i="33"/>
  <c r="U562" i="33"/>
  <c r="T562" i="33"/>
  <c r="U546" i="33"/>
  <c r="T546" i="33"/>
  <c r="T530" i="33"/>
  <c r="U530" i="33"/>
  <c r="U514" i="33"/>
  <c r="T514" i="33"/>
  <c r="T498" i="33"/>
  <c r="U482" i="33"/>
  <c r="T482" i="33"/>
  <c r="U466" i="33"/>
  <c r="T466" i="33"/>
  <c r="U434" i="33"/>
  <c r="T434" i="33"/>
  <c r="U418" i="33"/>
  <c r="T418" i="33"/>
  <c r="U402" i="33"/>
  <c r="T402" i="33"/>
  <c r="U370" i="33"/>
  <c r="T370" i="33"/>
  <c r="U354" i="33"/>
  <c r="T354" i="33"/>
  <c r="U338" i="33"/>
  <c r="T338" i="33"/>
  <c r="U306" i="33"/>
  <c r="T306" i="33"/>
  <c r="U290" i="33"/>
  <c r="T290" i="33"/>
  <c r="U274" i="33"/>
  <c r="T274" i="33"/>
  <c r="T258" i="33"/>
  <c r="U242" i="33"/>
  <c r="T242" i="33"/>
  <c r="U226" i="33"/>
  <c r="T226" i="33"/>
  <c r="U210" i="33"/>
  <c r="T210" i="33"/>
  <c r="T194" i="33"/>
  <c r="U178" i="33"/>
  <c r="T178" i="33"/>
  <c r="U162" i="33"/>
  <c r="T162" i="33"/>
  <c r="U146" i="33"/>
  <c r="T146" i="33"/>
  <c r="U130" i="33"/>
  <c r="U114" i="33"/>
  <c r="T114" i="33"/>
  <c r="U98" i="33"/>
  <c r="T98" i="33"/>
  <c r="U82" i="33"/>
  <c r="T82" i="33"/>
  <c r="T66" i="33"/>
  <c r="U50" i="33"/>
  <c r="T50" i="33"/>
  <c r="U34" i="33"/>
  <c r="T34"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67" i="30"/>
  <c r="U503" i="30"/>
  <c r="T503" i="30"/>
  <c r="T439" i="30"/>
  <c r="T247" i="30"/>
  <c r="U119" i="30"/>
  <c r="T119" i="30"/>
  <c r="T55" i="30"/>
  <c r="U55" i="30"/>
  <c r="T600" i="29"/>
  <c r="T234" i="29"/>
  <c r="U234" i="29"/>
  <c r="T601" i="32"/>
  <c r="U585" i="32"/>
  <c r="T585" i="32"/>
  <c r="T569" i="32"/>
  <c r="U569" i="32"/>
  <c r="U553" i="32"/>
  <c r="T553" i="32"/>
  <c r="U537" i="32"/>
  <c r="T537" i="32"/>
  <c r="U521" i="32"/>
  <c r="T521" i="32"/>
  <c r="U505" i="32"/>
  <c r="T505" i="32"/>
  <c r="U473" i="32"/>
  <c r="T441" i="32"/>
  <c r="U409" i="32"/>
  <c r="T377" i="32"/>
  <c r="U345" i="32"/>
  <c r="T309" i="32"/>
  <c r="T245" i="32"/>
  <c r="U181" i="32"/>
  <c r="U117"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23" i="30"/>
  <c r="T523" i="30"/>
  <c r="T395" i="30"/>
  <c r="U395" i="30"/>
  <c r="T331" i="30"/>
  <c r="U331" i="30"/>
  <c r="U267" i="30"/>
  <c r="T267" i="30"/>
  <c r="U75" i="30"/>
  <c r="T75" i="30"/>
  <c r="U11" i="30"/>
  <c r="T572" i="29"/>
  <c r="T390" i="29"/>
  <c r="U390" i="29"/>
  <c r="T14" i="33"/>
  <c r="T602" i="32"/>
  <c r="U602" i="32"/>
  <c r="U586"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75" i="30"/>
  <c r="U511" i="30"/>
  <c r="T511" i="30"/>
  <c r="U447" i="30"/>
  <c r="T447" i="30"/>
  <c r="T383" i="30"/>
  <c r="U383" i="30"/>
  <c r="T319" i="30"/>
  <c r="U319" i="30"/>
  <c r="U255" i="30"/>
  <c r="T255" i="30"/>
  <c r="U127" i="30"/>
  <c r="T63" i="30"/>
  <c r="U63" i="30"/>
  <c r="U592" i="29"/>
  <c r="T592" i="29"/>
  <c r="U398" i="29"/>
  <c r="U15" i="33"/>
  <c r="T15" i="33"/>
  <c r="U599" i="32"/>
  <c r="T599" i="32"/>
  <c r="T583" i="32"/>
  <c r="U583" i="32"/>
  <c r="U567"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U297" i="32"/>
  <c r="T233" i="32"/>
  <c r="T169" i="32"/>
  <c r="T105"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483" i="30"/>
  <c r="T483" i="30"/>
  <c r="U355" i="30"/>
  <c r="U163" i="30"/>
  <c r="U99" i="30"/>
  <c r="T99"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580" i="30"/>
  <c r="T580" i="30"/>
  <c r="U564" i="30"/>
  <c r="T548" i="30"/>
  <c r="T532" i="30"/>
  <c r="T516" i="30"/>
  <c r="T500" i="30"/>
  <c r="T484" i="30"/>
  <c r="T468" i="30"/>
  <c r="T452" i="30"/>
  <c r="T436" i="30"/>
  <c r="T420" i="30"/>
  <c r="U388" i="30"/>
  <c r="U372" i="30"/>
  <c r="U356" i="30"/>
  <c r="U340" i="30"/>
  <c r="U324" i="30"/>
  <c r="U308" i="30"/>
  <c r="U292" i="30"/>
  <c r="T260" i="30"/>
  <c r="U260" i="30"/>
  <c r="T244" i="30"/>
  <c r="U228" i="30"/>
  <c r="T228" i="30"/>
  <c r="U212" i="30"/>
  <c r="T212" i="30"/>
  <c r="U196" i="30"/>
  <c r="T196" i="30"/>
  <c r="U180" i="30"/>
  <c r="U164" i="30"/>
  <c r="T164" i="30"/>
  <c r="U148" i="30"/>
  <c r="T148" i="30"/>
  <c r="T116" i="30"/>
  <c r="U84" i="30"/>
  <c r="T36"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26"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69" i="30"/>
  <c r="T569" i="30"/>
  <c r="T553" i="30"/>
  <c r="U537" i="30"/>
  <c r="T537" i="30"/>
  <c r="U521" i="30"/>
  <c r="T521" i="30"/>
  <c r="U505" i="30"/>
  <c r="T505" i="30"/>
  <c r="U489" i="30"/>
  <c r="T489" i="30"/>
  <c r="U473" i="30"/>
  <c r="T473" i="30"/>
  <c r="U457" i="30"/>
  <c r="T457" i="30"/>
  <c r="T441" i="30"/>
  <c r="U441" i="30"/>
  <c r="T425" i="30"/>
  <c r="T409" i="30"/>
  <c r="U409" i="30"/>
  <c r="T393" i="30"/>
  <c r="T377" i="30"/>
  <c r="U377" i="30"/>
  <c r="T361" i="30"/>
  <c r="U361" i="30"/>
  <c r="T329" i="30"/>
  <c r="T313" i="30"/>
  <c r="U313" i="30"/>
  <c r="T297" i="30"/>
  <c r="U297" i="30"/>
  <c r="T265" i="30"/>
  <c r="T249" i="30"/>
  <c r="U249" i="30"/>
  <c r="U233" i="30"/>
  <c r="T233" i="30"/>
  <c r="U201" i="30"/>
  <c r="T201" i="30"/>
  <c r="U185" i="30"/>
  <c r="T185" i="30"/>
  <c r="U169" i="30"/>
  <c r="U153" i="30"/>
  <c r="T153" i="30"/>
  <c r="U137" i="30"/>
  <c r="T137" i="30"/>
  <c r="U121" i="30"/>
  <c r="T121" i="30"/>
  <c r="U105" i="30"/>
  <c r="T105" i="30"/>
  <c r="U73" i="30"/>
  <c r="T73" i="30"/>
  <c r="T57" i="30"/>
  <c r="U57" i="30"/>
  <c r="U41" i="30"/>
  <c r="T41"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66" i="30"/>
  <c r="U550" i="30"/>
  <c r="T550" i="30"/>
  <c r="U534" i="30"/>
  <c r="U518" i="30"/>
  <c r="T518" i="30"/>
  <c r="T502" i="30"/>
  <c r="T470" i="30"/>
  <c r="U422" i="30"/>
  <c r="T422" i="30"/>
  <c r="U406" i="30"/>
  <c r="U390" i="30"/>
  <c r="T390" i="30"/>
  <c r="U374" i="30"/>
  <c r="U358" i="30"/>
  <c r="T358" i="30"/>
  <c r="U342" i="30"/>
  <c r="U310" i="30"/>
  <c r="T310" i="30"/>
  <c r="U294" i="30"/>
  <c r="T294" i="30"/>
  <c r="T278" i="30"/>
  <c r="T262" i="30"/>
  <c r="U262" i="30"/>
  <c r="T246" i="30"/>
  <c r="U246" i="30"/>
  <c r="U230" i="30"/>
  <c r="T230" i="30"/>
  <c r="U214" i="30"/>
  <c r="U198" i="30"/>
  <c r="T198" i="30"/>
  <c r="U182" i="30"/>
  <c r="T182" i="30"/>
  <c r="U166" i="30"/>
  <c r="T166" i="30"/>
  <c r="U150" i="30"/>
  <c r="T150" i="30"/>
  <c r="U134" i="30"/>
  <c r="T134" i="30"/>
  <c r="U118" i="30"/>
  <c r="T118" i="30"/>
  <c r="T102" i="30"/>
  <c r="U102" i="30"/>
  <c r="U86" i="30"/>
  <c r="U70" i="30"/>
  <c r="T70" i="30"/>
  <c r="T54" i="30"/>
  <c r="U54" i="30"/>
  <c r="T38" i="30"/>
  <c r="U38" i="30"/>
  <c r="U599" i="29"/>
  <c r="T599" i="29"/>
  <c r="T567" i="29"/>
  <c r="U567" i="29"/>
  <c r="U551" i="29"/>
  <c r="T551" i="29"/>
  <c r="U535" i="29"/>
  <c r="U516" i="29"/>
  <c r="T484" i="29"/>
  <c r="U484" i="29"/>
  <c r="T452" i="29"/>
  <c r="U452" i="29"/>
  <c r="T230" i="29"/>
  <c r="U230" i="29"/>
  <c r="U166" i="29"/>
  <c r="T102" i="29"/>
  <c r="U102" i="29"/>
  <c r="T38" i="29"/>
  <c r="T494" i="28"/>
  <c r="U494" i="28"/>
  <c r="T366" i="28"/>
  <c r="U366" i="28"/>
  <c r="U90" i="29"/>
  <c r="T90" i="29"/>
  <c r="T498" i="28"/>
  <c r="U498" i="28"/>
  <c r="T434" i="28"/>
  <c r="U434" i="28"/>
  <c r="T370" i="28"/>
  <c r="U370" i="28"/>
  <c r="T540" i="27"/>
  <c r="U540" i="27"/>
  <c r="U366" i="29"/>
  <c r="T302" i="29"/>
  <c r="U302" i="29"/>
  <c r="T238" i="29"/>
  <c r="T174" i="29"/>
  <c r="U174" i="29"/>
  <c r="T110" i="29"/>
  <c r="U110" i="29"/>
  <c r="T598" i="28"/>
  <c r="T534" i="28"/>
  <c r="U534" i="28"/>
  <c r="T342" i="28"/>
  <c r="U132" i="28"/>
  <c r="T132" i="28"/>
  <c r="U82" i="29"/>
  <c r="T82" i="29"/>
  <c r="T506" i="28"/>
  <c r="U506" i="28"/>
  <c r="T20" i="28"/>
  <c r="U20" i="28"/>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U528" i="28"/>
  <c r="T512" i="28"/>
  <c r="U512" i="28"/>
  <c r="T464" i="28"/>
  <c r="U464" i="28"/>
  <c r="T448" i="28"/>
  <c r="U448" i="28"/>
  <c r="T432" i="28"/>
  <c r="U432" i="28"/>
  <c r="U400" i="28"/>
  <c r="T384" i="28"/>
  <c r="U384" i="28"/>
  <c r="T368" i="28"/>
  <c r="U368" i="28"/>
  <c r="T352" i="28"/>
  <c r="U352" i="28"/>
  <c r="T326" i="28"/>
  <c r="U32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T505" i="28"/>
  <c r="U505" i="28"/>
  <c r="T473" i="28"/>
  <c r="U473" i="28"/>
  <c r="T457" i="28"/>
  <c r="U457" i="28"/>
  <c r="T441" i="28"/>
  <c r="T393" i="28"/>
  <c r="U393" i="28"/>
  <c r="T377" i="28"/>
  <c r="U377" i="28"/>
  <c r="T361" i="28"/>
  <c r="U361" i="28"/>
  <c r="T320" i="28"/>
  <c r="U320" i="28"/>
  <c r="U208" i="28"/>
  <c r="T208" i="28"/>
  <c r="U80" i="28"/>
  <c r="T80" i="28"/>
  <c r="T16" i="28"/>
  <c r="U552" i="27"/>
  <c r="T552" i="27"/>
  <c r="U424" i="27"/>
  <c r="T424" i="27"/>
  <c r="T317" i="28"/>
  <c r="U317" i="28"/>
  <c r="T269" i="28"/>
  <c r="U269" i="28"/>
  <c r="U237" i="28"/>
  <c r="U205" i="28"/>
  <c r="T205" i="28"/>
  <c r="U173" i="28"/>
  <c r="T173" i="28"/>
  <c r="U141" i="28"/>
  <c r="T141" i="28"/>
  <c r="U125" i="28"/>
  <c r="T125" i="28"/>
  <c r="T93" i="28"/>
  <c r="T77" i="28"/>
  <c r="U45" i="28"/>
  <c r="T45" i="28"/>
  <c r="T29" i="28"/>
  <c r="U13" i="28"/>
  <c r="T13" i="28"/>
  <c r="T565" i="27"/>
  <c r="U565" i="27"/>
  <c r="T533" i="27"/>
  <c r="U533" i="27"/>
  <c r="T501" i="27"/>
  <c r="U501" i="27"/>
  <c r="T437" i="27"/>
  <c r="U437" i="27"/>
  <c r="U293" i="27"/>
  <c r="T293" i="27"/>
  <c r="T294" i="28"/>
  <c r="U294" i="28"/>
  <c r="T246" i="28"/>
  <c r="U246" i="28"/>
  <c r="U182" i="28"/>
  <c r="T182" i="28"/>
  <c r="U134" i="28"/>
  <c r="T134"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U27" i="28"/>
  <c r="T27" i="28"/>
  <c r="U11" i="28"/>
  <c r="T11" i="28"/>
  <c r="T563" i="27"/>
  <c r="U563" i="27"/>
  <c r="T515" i="27"/>
  <c r="U515" i="27"/>
  <c r="T467" i="27"/>
  <c r="U467" i="27"/>
  <c r="T451" i="27"/>
  <c r="U451" i="27"/>
  <c r="T419" i="27"/>
  <c r="U419" i="27"/>
  <c r="U307" i="27"/>
  <c r="T307" i="27"/>
  <c r="U243" i="27"/>
  <c r="T243" i="27"/>
  <c r="U147" i="27"/>
  <c r="T147" i="27"/>
  <c r="U504" i="26"/>
  <c r="T504" i="26"/>
  <c r="U225" i="13" l="1"/>
  <c r="T173" i="13"/>
  <c r="U517" i="13"/>
  <c r="T365" i="13"/>
  <c r="U281" i="13"/>
  <c r="U340" i="13"/>
  <c r="V275" i="13"/>
  <c r="U273" i="13"/>
  <c r="U245" i="13"/>
  <c r="T292" i="30"/>
  <c r="T324" i="30"/>
  <c r="T356" i="30"/>
  <c r="T388" i="30"/>
  <c r="U420" i="30"/>
  <c r="U452" i="30"/>
  <c r="U484" i="30"/>
  <c r="U516" i="30"/>
  <c r="U548" i="30"/>
  <c r="U587" i="30"/>
  <c r="T567" i="30"/>
  <c r="U152" i="30"/>
  <c r="U200" i="30"/>
  <c r="T248" i="30"/>
  <c r="T296" i="30"/>
  <c r="T328" i="30"/>
  <c r="T360" i="30"/>
  <c r="U392" i="30"/>
  <c r="T440" i="30"/>
  <c r="T472" i="30"/>
  <c r="T504" i="30"/>
  <c r="T552" i="30"/>
  <c r="U563" i="30"/>
  <c r="U591" i="30"/>
  <c r="T140" i="30"/>
  <c r="U172" i="30"/>
  <c r="T236" i="30"/>
  <c r="U300" i="30"/>
  <c r="U332" i="30"/>
  <c r="U460" i="30"/>
  <c r="T524" i="30"/>
  <c r="T128" i="30"/>
  <c r="U160" i="30"/>
  <c r="T208" i="30"/>
  <c r="T256" i="30"/>
  <c r="T304" i="30"/>
  <c r="U336" i="30"/>
  <c r="U384" i="30"/>
  <c r="T448" i="30"/>
  <c r="T496" i="30"/>
  <c r="U544" i="30"/>
  <c r="T595" i="30"/>
  <c r="AL37" i="41"/>
  <c r="G37" i="41" s="1"/>
  <c r="T464" i="30"/>
  <c r="U496" i="30"/>
  <c r="U595" i="30"/>
  <c r="X37" i="12"/>
  <c r="F37" i="12" s="1"/>
  <c r="H37" i="12" s="1"/>
  <c r="X37" i="41"/>
  <c r="F37" i="41" s="1"/>
  <c r="AL32" i="41"/>
  <c r="G32" i="41" s="1"/>
  <c r="T308" i="30"/>
  <c r="T340" i="30"/>
  <c r="T372" i="30"/>
  <c r="U436" i="30"/>
  <c r="U468" i="30"/>
  <c r="U500" i="30"/>
  <c r="U532" i="30"/>
  <c r="U168" i="30"/>
  <c r="U216" i="30"/>
  <c r="T264" i="30"/>
  <c r="T312" i="30"/>
  <c r="T344" i="30"/>
  <c r="T376" i="30"/>
  <c r="T424" i="30"/>
  <c r="T456" i="30"/>
  <c r="T488" i="30"/>
  <c r="T536" i="30"/>
  <c r="U156" i="30"/>
  <c r="T204" i="30"/>
  <c r="T252" i="30"/>
  <c r="U316" i="30"/>
  <c r="T364" i="30"/>
  <c r="T412" i="30"/>
  <c r="U444" i="30"/>
  <c r="U492" i="30"/>
  <c r="U540" i="30"/>
  <c r="U579" i="30"/>
  <c r="T5" i="30"/>
  <c r="T32" i="30"/>
  <c r="T144" i="30"/>
  <c r="T192" i="30"/>
  <c r="U224" i="30"/>
  <c r="T288" i="30"/>
  <c r="U352" i="30"/>
  <c r="U416" i="30"/>
  <c r="U464" i="30"/>
  <c r="T512" i="30"/>
  <c r="X32" i="12"/>
  <c r="F32" i="12" s="1"/>
  <c r="H32" i="12" s="1"/>
  <c r="U485" i="30"/>
  <c r="U533" i="30"/>
  <c r="U576" i="30"/>
  <c r="S434" i="30"/>
  <c r="V434" i="30" s="1"/>
  <c r="S287" i="30"/>
  <c r="V287" i="30" s="1"/>
  <c r="V141" i="30"/>
  <c r="AL30" i="41" s="1"/>
  <c r="G30" i="41" s="1"/>
  <c r="V30" i="30"/>
  <c r="V204" i="30"/>
  <c r="V160" i="30"/>
  <c r="V140" i="30"/>
  <c r="V53" i="30"/>
  <c r="U469" i="30"/>
  <c r="U501" i="30"/>
  <c r="U560" i="30"/>
  <c r="V175" i="30"/>
  <c r="U553" i="30"/>
  <c r="T564" i="30"/>
  <c r="T362" i="30"/>
  <c r="T410" i="30"/>
  <c r="U461" i="30"/>
  <c r="T509" i="30"/>
  <c r="U232" i="30"/>
  <c r="T568" i="30"/>
  <c r="U271" i="30"/>
  <c r="U283" i="30"/>
  <c r="U263" i="30"/>
  <c r="U302" i="30"/>
  <c r="T366" i="30"/>
  <c r="U398" i="30"/>
  <c r="U430" i="30"/>
  <c r="U465" i="30"/>
  <c r="U497" i="30"/>
  <c r="U529" i="30"/>
  <c r="T124" i="30"/>
  <c r="T156" i="30"/>
  <c r="T188" i="30"/>
  <c r="V188" i="30" s="1"/>
  <c r="U236" i="30"/>
  <c r="T556" i="30"/>
  <c r="T588" i="30"/>
  <c r="T290" i="30"/>
  <c r="T322" i="30"/>
  <c r="U370" i="30"/>
  <c r="T37" i="30"/>
  <c r="U101" i="30"/>
  <c r="T453" i="30"/>
  <c r="T485" i="30"/>
  <c r="T533" i="30"/>
  <c r="U144" i="30"/>
  <c r="U176" i="30"/>
  <c r="U208" i="30"/>
  <c r="T240" i="30"/>
  <c r="T576" i="30"/>
  <c r="V142" i="30"/>
  <c r="V115" i="30"/>
  <c r="V99" i="30"/>
  <c r="V48" i="29"/>
  <c r="V211" i="29"/>
  <c r="V226" i="29"/>
  <c r="V190" i="29"/>
  <c r="V150" i="29"/>
  <c r="V126" i="29"/>
  <c r="T201" i="27"/>
  <c r="T179" i="27"/>
  <c r="U179" i="27"/>
  <c r="U575" i="27"/>
  <c r="T575" i="27"/>
  <c r="U283" i="27"/>
  <c r="U389" i="27"/>
  <c r="T389" i="27"/>
  <c r="T408" i="27"/>
  <c r="T57" i="27"/>
  <c r="U141" i="13"/>
  <c r="T382" i="13"/>
  <c r="U301" i="13"/>
  <c r="V226" i="28"/>
  <c r="V190" i="28"/>
  <c r="V125" i="28"/>
  <c r="V123" i="28"/>
  <c r="V77" i="28"/>
  <c r="U66" i="28"/>
  <c r="T66" i="28"/>
  <c r="V48" i="28"/>
  <c r="U578" i="28"/>
  <c r="U24" i="28"/>
  <c r="V7" i="28"/>
  <c r="U588" i="28"/>
  <c r="U544" i="28"/>
  <c r="T544" i="28"/>
  <c r="T488" i="28"/>
  <c r="T252" i="28"/>
  <c r="U252" i="28"/>
  <c r="U236" i="28"/>
  <c r="U41" i="28"/>
  <c r="S563" i="34"/>
  <c r="V563" i="34" s="1"/>
  <c r="U563" i="34"/>
  <c r="S552" i="34"/>
  <c r="V552" i="34" s="1"/>
  <c r="T552" i="34"/>
  <c r="U552" i="34"/>
  <c r="S540" i="34"/>
  <c r="V540" i="34" s="1"/>
  <c r="T540" i="34"/>
  <c r="U540" i="34"/>
  <c r="S528" i="34"/>
  <c r="V528" i="34" s="1"/>
  <c r="U528" i="34"/>
  <c r="S307" i="34"/>
  <c r="V307" i="34" s="1"/>
  <c r="T307" i="34"/>
  <c r="S292" i="34"/>
  <c r="V292" i="34" s="1"/>
  <c r="T292" i="34"/>
  <c r="S268" i="34"/>
  <c r="V268" i="34" s="1"/>
  <c r="T268" i="34"/>
  <c r="S256" i="34"/>
  <c r="V256" i="34" s="1"/>
  <c r="U256" i="34"/>
  <c r="S241" i="34"/>
  <c r="V241" i="34" s="1"/>
  <c r="U241" i="34"/>
  <c r="T241" i="34"/>
  <c r="S43" i="34"/>
  <c r="V43" i="34" s="1"/>
  <c r="U43" i="34"/>
  <c r="S31" i="34"/>
  <c r="V31" i="34" s="1"/>
  <c r="T31" i="34"/>
  <c r="U31" i="34"/>
  <c r="S23" i="34"/>
  <c r="V23" i="34" s="1"/>
  <c r="T23" i="34"/>
  <c r="S8" i="34"/>
  <c r="V8" i="34" s="1"/>
  <c r="U8" i="34"/>
  <c r="S602" i="34"/>
  <c r="V602" i="34" s="1"/>
  <c r="T602" i="34"/>
  <c r="S598" i="34"/>
  <c r="V598" i="34" s="1"/>
  <c r="T598" i="34"/>
  <c r="S586" i="34"/>
  <c r="V586" i="34" s="1"/>
  <c r="U586" i="34"/>
  <c r="S582" i="34"/>
  <c r="V582" i="34" s="1"/>
  <c r="U582" i="34"/>
  <c r="S578" i="34"/>
  <c r="V578" i="34" s="1"/>
  <c r="T578" i="34"/>
  <c r="S574" i="34"/>
  <c r="V574" i="34" s="1"/>
  <c r="U574" i="34"/>
  <c r="T574" i="34"/>
  <c r="S362" i="34"/>
  <c r="V362" i="34" s="1"/>
  <c r="T362" i="34"/>
  <c r="S358" i="34"/>
  <c r="V358" i="34" s="1"/>
  <c r="U358" i="34"/>
  <c r="S354" i="34"/>
  <c r="V354" i="34" s="1"/>
  <c r="T354" i="34"/>
  <c r="S350" i="34"/>
  <c r="V350" i="34" s="1"/>
  <c r="U350" i="34"/>
  <c r="T350" i="34"/>
  <c r="S346" i="34"/>
  <c r="V346" i="34" s="1"/>
  <c r="T346" i="34"/>
  <c r="S342" i="34"/>
  <c r="V342" i="34" s="1"/>
  <c r="U342" i="34"/>
  <c r="S330" i="34"/>
  <c r="V330" i="34" s="1"/>
  <c r="U330" i="34"/>
  <c r="S326" i="34"/>
  <c r="V326" i="34" s="1"/>
  <c r="U326" i="34"/>
  <c r="S322" i="34"/>
  <c r="V322" i="34" s="1"/>
  <c r="T322" i="34"/>
  <c r="S318" i="34"/>
  <c r="V318" i="34" s="1"/>
  <c r="U318" i="34"/>
  <c r="T318" i="34"/>
  <c r="S74" i="34"/>
  <c r="V74" i="34" s="1"/>
  <c r="T74" i="34"/>
  <c r="U74" i="34"/>
  <c r="S70" i="34"/>
  <c r="V70" i="34" s="1"/>
  <c r="T70" i="34"/>
  <c r="U70" i="34"/>
  <c r="S66" i="34"/>
  <c r="V66" i="34" s="1"/>
  <c r="T66" i="34"/>
  <c r="S62" i="34"/>
  <c r="V62" i="34" s="1"/>
  <c r="U62" i="34"/>
  <c r="S58" i="34"/>
  <c r="V58" i="34" s="1"/>
  <c r="T58" i="34"/>
  <c r="S54" i="34"/>
  <c r="V54" i="34" s="1"/>
  <c r="T54" i="34"/>
  <c r="S571" i="34"/>
  <c r="V571" i="34" s="1"/>
  <c r="U571" i="34"/>
  <c r="S559" i="34"/>
  <c r="V559" i="34" s="1"/>
  <c r="U559" i="34"/>
  <c r="S548" i="34"/>
  <c r="V548" i="34" s="1"/>
  <c r="T548" i="34"/>
  <c r="S524" i="34"/>
  <c r="V524" i="34" s="1"/>
  <c r="U524" i="34"/>
  <c r="S516" i="34"/>
  <c r="V516" i="34" s="1"/>
  <c r="T516" i="34"/>
  <c r="S508" i="34"/>
  <c r="V508" i="34" s="1"/>
  <c r="T508" i="34"/>
  <c r="U508" i="34"/>
  <c r="S497" i="34"/>
  <c r="V497" i="34" s="1"/>
  <c r="U497" i="34"/>
  <c r="T497" i="34"/>
  <c r="S311" i="34"/>
  <c r="V311" i="34" s="1"/>
  <c r="U311" i="34"/>
  <c r="S288" i="34"/>
  <c r="V288" i="34" s="1"/>
  <c r="U288" i="34"/>
  <c r="S276" i="34"/>
  <c r="V276" i="34" s="1"/>
  <c r="U276" i="34"/>
  <c r="S264" i="34"/>
  <c r="V264" i="34" s="1"/>
  <c r="U264" i="34"/>
  <c r="S249" i="34"/>
  <c r="V249" i="34" s="1"/>
  <c r="U249" i="34"/>
  <c r="T249" i="34"/>
  <c r="S237" i="34"/>
  <c r="V237" i="34" s="1"/>
  <c r="T237" i="34"/>
  <c r="U237" i="34"/>
  <c r="U268" i="34"/>
  <c r="U307" i="34"/>
  <c r="T528" i="34"/>
  <c r="T501" i="34"/>
  <c r="T571" i="34"/>
  <c r="T43" i="34"/>
  <c r="S443" i="34"/>
  <c r="V443" i="34" s="1"/>
  <c r="U443" i="34"/>
  <c r="S439" i="34"/>
  <c r="V439" i="34" s="1"/>
  <c r="T439" i="34"/>
  <c r="S435" i="34"/>
  <c r="V435" i="34" s="1"/>
  <c r="T435" i="34"/>
  <c r="S431" i="34"/>
  <c r="V431" i="34" s="1"/>
  <c r="U431" i="34"/>
  <c r="S424" i="34"/>
  <c r="V424" i="34" s="1"/>
  <c r="T424" i="34"/>
  <c r="S420" i="34"/>
  <c r="V420" i="34" s="1"/>
  <c r="T420" i="34"/>
  <c r="S416" i="34"/>
  <c r="V416" i="34" s="1"/>
  <c r="U416" i="34"/>
  <c r="S412" i="34"/>
  <c r="V412" i="34" s="1"/>
  <c r="U412" i="34"/>
  <c r="T412" i="34"/>
  <c r="S404" i="34"/>
  <c r="V404" i="34" s="1"/>
  <c r="U404" i="34"/>
  <c r="S400" i="34"/>
  <c r="V400" i="34" s="1"/>
  <c r="T400" i="34"/>
  <c r="S396" i="34"/>
  <c r="V396" i="34" s="1"/>
  <c r="T396" i="34"/>
  <c r="S392" i="34"/>
  <c r="V392" i="34" s="1"/>
  <c r="T392" i="34"/>
  <c r="U392" i="34"/>
  <c r="S388" i="34"/>
  <c r="V388" i="34" s="1"/>
  <c r="T388" i="34"/>
  <c r="S384" i="34"/>
  <c r="V384" i="34" s="1"/>
  <c r="U384" i="34"/>
  <c r="S380" i="34"/>
  <c r="V380" i="34" s="1"/>
  <c r="U380" i="34"/>
  <c r="T380" i="34"/>
  <c r="S377" i="34"/>
  <c r="V377" i="34" s="1"/>
  <c r="U377" i="34"/>
  <c r="T377" i="34"/>
  <c r="S373" i="34"/>
  <c r="V373" i="34" s="1"/>
  <c r="T373" i="34"/>
  <c r="S369" i="34"/>
  <c r="V369" i="34" s="1"/>
  <c r="U369" i="34"/>
  <c r="T369" i="34"/>
  <c r="S365" i="34"/>
  <c r="V365" i="34" s="1"/>
  <c r="U365" i="34"/>
  <c r="S187" i="34"/>
  <c r="V187" i="34" s="1"/>
  <c r="T187" i="34"/>
  <c r="S183" i="34"/>
  <c r="V183" i="34" s="1"/>
  <c r="U183" i="34"/>
  <c r="S179" i="34"/>
  <c r="V179" i="34" s="1"/>
  <c r="T179" i="34"/>
  <c r="S175" i="34"/>
  <c r="V175" i="34" s="1"/>
  <c r="T175" i="34"/>
  <c r="S168" i="34"/>
  <c r="V168" i="34" s="1"/>
  <c r="U168" i="34"/>
  <c r="S164" i="34"/>
  <c r="V164" i="34" s="1"/>
  <c r="U164" i="34"/>
  <c r="S160" i="34"/>
  <c r="V160" i="34" s="1"/>
  <c r="U160" i="34"/>
  <c r="S156" i="34"/>
  <c r="V156" i="34" s="1"/>
  <c r="T156" i="34"/>
  <c r="S148" i="34"/>
  <c r="V148" i="34" s="1"/>
  <c r="U148" i="34"/>
  <c r="S144" i="34"/>
  <c r="V144" i="34" s="1"/>
  <c r="U144" i="34"/>
  <c r="S140" i="34"/>
  <c r="V140" i="34" s="1"/>
  <c r="T140" i="34"/>
  <c r="U140" i="34"/>
  <c r="S136" i="34"/>
  <c r="V136" i="34" s="1"/>
  <c r="T136" i="34"/>
  <c r="S132" i="34"/>
  <c r="V132" i="34" s="1"/>
  <c r="U132" i="34"/>
  <c r="S128" i="34"/>
  <c r="V128" i="34" s="1"/>
  <c r="T128" i="34"/>
  <c r="S124" i="34"/>
  <c r="V124" i="34" s="1"/>
  <c r="U124" i="34"/>
  <c r="T124" i="34"/>
  <c r="S116" i="34"/>
  <c r="V116" i="34" s="1"/>
  <c r="T116" i="34"/>
  <c r="S112" i="34"/>
  <c r="V112" i="34" s="1"/>
  <c r="T112" i="34"/>
  <c r="U112" i="34"/>
  <c r="S101" i="34"/>
  <c r="V101" i="34" s="1"/>
  <c r="U101" i="34"/>
  <c r="T101" i="34"/>
  <c r="S93" i="34"/>
  <c r="V93" i="34" s="1"/>
  <c r="U93" i="34"/>
  <c r="S89" i="34"/>
  <c r="V89" i="34" s="1"/>
  <c r="T89" i="34"/>
  <c r="U89" i="34"/>
  <c r="S81" i="34"/>
  <c r="V81" i="34" s="1"/>
  <c r="U81" i="34"/>
  <c r="T81" i="34"/>
  <c r="S77" i="34"/>
  <c r="V77" i="34" s="1"/>
  <c r="T77" i="34"/>
  <c r="U77" i="34"/>
  <c r="S567" i="34"/>
  <c r="V567" i="34" s="1"/>
  <c r="T567" i="34"/>
  <c r="S544" i="34"/>
  <c r="V544" i="34" s="1"/>
  <c r="T544" i="34"/>
  <c r="S532" i="34"/>
  <c r="V532" i="34" s="1"/>
  <c r="U532" i="34"/>
  <c r="S520" i="34"/>
  <c r="V520" i="34" s="1"/>
  <c r="U520" i="34"/>
  <c r="S512" i="34"/>
  <c r="V512" i="34" s="1"/>
  <c r="T512" i="34"/>
  <c r="S505" i="34"/>
  <c r="V505" i="34" s="1"/>
  <c r="T505" i="34"/>
  <c r="U505" i="34"/>
  <c r="S493" i="34"/>
  <c r="V493" i="34" s="1"/>
  <c r="U493" i="34"/>
  <c r="S315" i="34"/>
  <c r="V315" i="34" s="1"/>
  <c r="U315" i="34"/>
  <c r="S303" i="34"/>
  <c r="V303" i="34" s="1"/>
  <c r="U303" i="34"/>
  <c r="S296" i="34"/>
  <c r="V296" i="34" s="1"/>
  <c r="T296" i="34"/>
  <c r="U296" i="34"/>
  <c r="S284" i="34"/>
  <c r="V284" i="34" s="1"/>
  <c r="T284" i="34"/>
  <c r="U284" i="34"/>
  <c r="S272" i="34"/>
  <c r="V272" i="34" s="1"/>
  <c r="U272" i="34"/>
  <c r="S260" i="34"/>
  <c r="V260" i="34" s="1"/>
  <c r="T260" i="34"/>
  <c r="S252" i="34"/>
  <c r="V252" i="34" s="1"/>
  <c r="U252" i="34"/>
  <c r="T252" i="34"/>
  <c r="S245" i="34"/>
  <c r="V245" i="34" s="1"/>
  <c r="U245" i="34"/>
  <c r="S39" i="34"/>
  <c r="V39" i="34" s="1"/>
  <c r="T39" i="34"/>
  <c r="S27" i="34"/>
  <c r="V27" i="34" s="1"/>
  <c r="U27" i="34"/>
  <c r="T27" i="34"/>
  <c r="S19" i="34"/>
  <c r="V19" i="34" s="1"/>
  <c r="U19" i="34"/>
  <c r="T19" i="34"/>
  <c r="U548" i="34"/>
  <c r="U260" i="34"/>
  <c r="U544" i="34"/>
  <c r="T256" i="34"/>
  <c r="U501" i="34"/>
  <c r="T15" i="34"/>
  <c r="U15" i="34"/>
  <c r="T493" i="34"/>
  <c r="U516" i="34"/>
  <c r="U292" i="34"/>
  <c r="U512" i="34"/>
  <c r="T288" i="34"/>
  <c r="T35" i="34"/>
  <c r="T524" i="34"/>
  <c r="T311" i="34"/>
  <c r="T520" i="34"/>
  <c r="S490" i="34"/>
  <c r="V490" i="34" s="1"/>
  <c r="U490" i="34"/>
  <c r="S486" i="34"/>
  <c r="V486" i="34" s="1"/>
  <c r="U486" i="34"/>
  <c r="S482" i="34"/>
  <c r="V482" i="34" s="1"/>
  <c r="U482" i="34"/>
  <c r="T482" i="34"/>
  <c r="S478" i="34"/>
  <c r="V478" i="34" s="1"/>
  <c r="T478" i="34"/>
  <c r="U478" i="34"/>
  <c r="S474" i="34"/>
  <c r="V474" i="34" s="1"/>
  <c r="U474" i="34"/>
  <c r="S470" i="34"/>
  <c r="V470" i="34" s="1"/>
  <c r="T470" i="34"/>
  <c r="S458" i="34"/>
  <c r="V458" i="34" s="1"/>
  <c r="U458" i="34"/>
  <c r="S454" i="34"/>
  <c r="V454" i="34" s="1"/>
  <c r="U454" i="34"/>
  <c r="S450" i="34"/>
  <c r="V450" i="34" s="1"/>
  <c r="U450" i="34"/>
  <c r="T450" i="34"/>
  <c r="S446" i="34"/>
  <c r="V446" i="34" s="1"/>
  <c r="U446" i="34"/>
  <c r="T446" i="34"/>
  <c r="S234" i="34"/>
  <c r="V234" i="34" s="1"/>
  <c r="U234" i="34"/>
  <c r="S230" i="34"/>
  <c r="V230" i="34" s="1"/>
  <c r="T230" i="34"/>
  <c r="S226" i="34"/>
  <c r="V226" i="34" s="1"/>
  <c r="U226" i="34"/>
  <c r="T226" i="34"/>
  <c r="S222" i="34"/>
  <c r="V222" i="34" s="1"/>
  <c r="T222" i="34"/>
  <c r="S218" i="34"/>
  <c r="V218" i="34" s="1"/>
  <c r="T218" i="34"/>
  <c r="S214" i="34"/>
  <c r="V214" i="34" s="1"/>
  <c r="U214" i="34"/>
  <c r="T214" i="34"/>
  <c r="S206" i="34"/>
  <c r="V206" i="34" s="1"/>
  <c r="U206" i="34"/>
  <c r="S202" i="34"/>
  <c r="V202" i="34" s="1"/>
  <c r="U202" i="34"/>
  <c r="S198" i="34"/>
  <c r="V198" i="34" s="1"/>
  <c r="T198" i="34"/>
  <c r="S194" i="34"/>
  <c r="V194" i="34" s="1"/>
  <c r="T194" i="34"/>
  <c r="U194" i="34"/>
  <c r="S190" i="34"/>
  <c r="V190" i="34" s="1"/>
  <c r="U190" i="34"/>
  <c r="S605" i="33"/>
  <c r="V605" i="33" s="1"/>
  <c r="T605" i="33"/>
  <c r="S601" i="33"/>
  <c r="V601" i="33" s="1"/>
  <c r="U601" i="33"/>
  <c r="T601" i="33"/>
  <c r="S597" i="33"/>
  <c r="V597" i="33" s="1"/>
  <c r="U597" i="33"/>
  <c r="S593" i="33"/>
  <c r="V593" i="33" s="1"/>
  <c r="U593" i="33"/>
  <c r="T593" i="33"/>
  <c r="S589" i="33"/>
  <c r="V589" i="33" s="1"/>
  <c r="U589" i="33"/>
  <c r="T589" i="33"/>
  <c r="S585" i="33"/>
  <c r="V585" i="33" s="1"/>
  <c r="U585" i="33"/>
  <c r="S432" i="33"/>
  <c r="V432" i="33" s="1"/>
  <c r="U432" i="33"/>
  <c r="T432" i="33"/>
  <c r="S424" i="33"/>
  <c r="V424" i="33" s="1"/>
  <c r="U424" i="33"/>
  <c r="T424" i="33"/>
  <c r="S420" i="33"/>
  <c r="V420" i="33" s="1"/>
  <c r="U420" i="33"/>
  <c r="T420" i="33"/>
  <c r="S416" i="33"/>
  <c r="V416" i="33" s="1"/>
  <c r="U416" i="33"/>
  <c r="S412" i="33"/>
  <c r="V412" i="33" s="1"/>
  <c r="U412" i="33"/>
  <c r="S405" i="33"/>
  <c r="V405" i="33" s="1"/>
  <c r="U405" i="33"/>
  <c r="S401" i="33"/>
  <c r="V401" i="33" s="1"/>
  <c r="U401" i="33"/>
  <c r="T401" i="33"/>
  <c r="S398" i="33"/>
  <c r="V398" i="33" s="1"/>
  <c r="U398" i="33"/>
  <c r="S394" i="33"/>
  <c r="V394" i="33" s="1"/>
  <c r="U394" i="33"/>
  <c r="S390" i="33"/>
  <c r="V390" i="33" s="1"/>
  <c r="T390" i="33"/>
  <c r="S386" i="33"/>
  <c r="V386" i="33" s="1"/>
  <c r="U386" i="33"/>
  <c r="T386" i="33"/>
  <c r="S379" i="33"/>
  <c r="V379" i="33" s="1"/>
  <c r="U379" i="33"/>
  <c r="T379" i="33"/>
  <c r="S375" i="33"/>
  <c r="V375" i="33" s="1"/>
  <c r="U375" i="33"/>
  <c r="S371" i="33"/>
  <c r="V371" i="33" s="1"/>
  <c r="U371" i="33"/>
  <c r="T371" i="33"/>
  <c r="S176" i="33"/>
  <c r="V176" i="33" s="1"/>
  <c r="U176" i="33"/>
  <c r="T176" i="33"/>
  <c r="S168" i="33"/>
  <c r="V168" i="33" s="1"/>
  <c r="U168" i="33"/>
  <c r="S164" i="33"/>
  <c r="V164" i="33" s="1"/>
  <c r="U164" i="33"/>
  <c r="S157" i="33"/>
  <c r="V157" i="33" s="1"/>
  <c r="T157" i="33"/>
  <c r="S153" i="33"/>
  <c r="V153" i="33" s="1"/>
  <c r="U153" i="33"/>
  <c r="T153" i="33"/>
  <c r="S149" i="33"/>
  <c r="V149" i="33" s="1"/>
  <c r="U149" i="33"/>
  <c r="S145" i="33"/>
  <c r="V145" i="33" s="1"/>
  <c r="U145" i="33"/>
  <c r="T145" i="33"/>
  <c r="S48" i="33"/>
  <c r="V48" i="33" s="1"/>
  <c r="U48" i="33"/>
  <c r="T48" i="33"/>
  <c r="S40" i="33"/>
  <c r="V40" i="33" s="1"/>
  <c r="U40" i="33"/>
  <c r="S36" i="33"/>
  <c r="V36" i="33" s="1"/>
  <c r="T36" i="33"/>
  <c r="S29" i="33"/>
  <c r="V29" i="33" s="1"/>
  <c r="T29" i="33"/>
  <c r="S25" i="33"/>
  <c r="V25" i="33" s="1"/>
  <c r="U25" i="33"/>
  <c r="T25" i="33"/>
  <c r="S17" i="33"/>
  <c r="V17" i="33" s="1"/>
  <c r="T17" i="33"/>
  <c r="S14" i="33"/>
  <c r="V14" i="33" s="1"/>
  <c r="U14" i="33"/>
  <c r="S10" i="33"/>
  <c r="V10" i="33" s="1"/>
  <c r="U10" i="33"/>
  <c r="S6" i="33"/>
  <c r="V6" i="33" s="1"/>
  <c r="U6" i="33"/>
  <c r="T168" i="33"/>
  <c r="T375" i="33"/>
  <c r="U157" i="33"/>
  <c r="T398" i="33"/>
  <c r="S480" i="33"/>
  <c r="V480" i="33" s="1"/>
  <c r="T480" i="33"/>
  <c r="U480" i="33"/>
  <c r="S476" i="33"/>
  <c r="V476" i="33" s="1"/>
  <c r="U476" i="33"/>
  <c r="T476" i="33"/>
  <c r="S469" i="33"/>
  <c r="V469" i="33" s="1"/>
  <c r="T469" i="33"/>
  <c r="S465" i="33"/>
  <c r="V465" i="33" s="1"/>
  <c r="U465" i="33"/>
  <c r="T465" i="33"/>
  <c r="S462" i="33"/>
  <c r="V462" i="33" s="1"/>
  <c r="U462" i="33"/>
  <c r="S458" i="33"/>
  <c r="V458" i="33" s="1"/>
  <c r="U458" i="33"/>
  <c r="S454" i="33"/>
  <c r="V454" i="33" s="1"/>
  <c r="T454" i="33"/>
  <c r="S450" i="33"/>
  <c r="V450" i="33" s="1"/>
  <c r="U450" i="33"/>
  <c r="T450" i="33"/>
  <c r="S446" i="33"/>
  <c r="V446" i="33" s="1"/>
  <c r="U446" i="33"/>
  <c r="T446" i="33"/>
  <c r="S442" i="33"/>
  <c r="V442" i="33" s="1"/>
  <c r="U442" i="33"/>
  <c r="T442" i="33"/>
  <c r="S439" i="33"/>
  <c r="V439" i="33" s="1"/>
  <c r="T439" i="33"/>
  <c r="S435" i="33"/>
  <c r="V435" i="33" s="1"/>
  <c r="U435" i="33"/>
  <c r="T435" i="33"/>
  <c r="S240" i="33"/>
  <c r="V240" i="33" s="1"/>
  <c r="U240" i="33"/>
  <c r="T240" i="33"/>
  <c r="S232" i="33"/>
  <c r="V232" i="33" s="1"/>
  <c r="U232" i="33"/>
  <c r="S228" i="33"/>
  <c r="V228" i="33" s="1"/>
  <c r="U228" i="33"/>
  <c r="S224" i="33"/>
  <c r="V224" i="33" s="1"/>
  <c r="U224" i="33"/>
  <c r="S220" i="33"/>
  <c r="V220" i="33" s="1"/>
  <c r="U220" i="33"/>
  <c r="T220" i="33"/>
  <c r="S213" i="33"/>
  <c r="V213" i="33" s="1"/>
  <c r="T213" i="33"/>
  <c r="S209" i="33"/>
  <c r="V209" i="33" s="1"/>
  <c r="U209" i="33"/>
  <c r="T209" i="33"/>
  <c r="S206" i="33"/>
  <c r="V206" i="33" s="1"/>
  <c r="U206" i="33"/>
  <c r="S202" i="33"/>
  <c r="V202" i="33" s="1"/>
  <c r="U202" i="33"/>
  <c r="S198" i="33"/>
  <c r="V198" i="33" s="1"/>
  <c r="T198" i="33"/>
  <c r="S194" i="33"/>
  <c r="V194" i="33" s="1"/>
  <c r="U194" i="33"/>
  <c r="S187" i="33"/>
  <c r="V187" i="33" s="1"/>
  <c r="U187" i="33"/>
  <c r="T187" i="33"/>
  <c r="S183" i="33"/>
  <c r="V183" i="33" s="1"/>
  <c r="U183" i="33"/>
  <c r="S179" i="33"/>
  <c r="V179" i="33" s="1"/>
  <c r="U179" i="33"/>
  <c r="T179" i="33"/>
  <c r="S78" i="33"/>
  <c r="V78" i="33" s="1"/>
  <c r="U78" i="33"/>
  <c r="S74" i="33"/>
  <c r="V74" i="33" s="1"/>
  <c r="U74" i="33"/>
  <c r="S70" i="33"/>
  <c r="V70" i="33" s="1"/>
  <c r="T70" i="33"/>
  <c r="S66" i="33"/>
  <c r="V66" i="33" s="1"/>
  <c r="U66" i="33"/>
  <c r="S59" i="33"/>
  <c r="V59" i="33" s="1"/>
  <c r="U59" i="33"/>
  <c r="T59" i="33"/>
  <c r="S55" i="33"/>
  <c r="V55" i="33" s="1"/>
  <c r="T55" i="33"/>
  <c r="S51" i="33"/>
  <c r="V51" i="33" s="1"/>
  <c r="U51" i="33"/>
  <c r="T51" i="33"/>
  <c r="T585" i="33"/>
  <c r="T412" i="33"/>
  <c r="T10" i="33"/>
  <c r="T149" i="33"/>
  <c r="T405" i="33"/>
  <c r="U36" i="33"/>
  <c r="S510" i="33"/>
  <c r="V510" i="33" s="1"/>
  <c r="U510" i="33"/>
  <c r="T510" i="33"/>
  <c r="S506" i="33"/>
  <c r="V506" i="33" s="1"/>
  <c r="U506" i="33"/>
  <c r="T506" i="33"/>
  <c r="S502" i="33"/>
  <c r="V502" i="33" s="1"/>
  <c r="U502" i="33"/>
  <c r="T502" i="33"/>
  <c r="S498" i="33"/>
  <c r="V498" i="33" s="1"/>
  <c r="U498" i="33"/>
  <c r="S495" i="33"/>
  <c r="V495" i="33" s="1"/>
  <c r="U495" i="33"/>
  <c r="S491" i="33"/>
  <c r="V491" i="33" s="1"/>
  <c r="T491" i="33"/>
  <c r="S487" i="33"/>
  <c r="V487" i="33" s="1"/>
  <c r="U487" i="33"/>
  <c r="T487" i="33"/>
  <c r="S483" i="33"/>
  <c r="V483" i="33" s="1"/>
  <c r="U483" i="33"/>
  <c r="S304" i="33"/>
  <c r="V304" i="33" s="1"/>
  <c r="U304" i="33"/>
  <c r="T304" i="33"/>
  <c r="S300" i="33"/>
  <c r="V300" i="33" s="1"/>
  <c r="U300" i="33"/>
  <c r="S296" i="33"/>
  <c r="V296" i="33" s="1"/>
  <c r="U296" i="33"/>
  <c r="T296" i="33"/>
  <c r="S292" i="33"/>
  <c r="V292" i="33" s="1"/>
  <c r="U292" i="33"/>
  <c r="T292" i="33"/>
  <c r="S288" i="33"/>
  <c r="V288" i="33" s="1"/>
  <c r="U288" i="33"/>
  <c r="S284" i="33"/>
  <c r="V284" i="33" s="1"/>
  <c r="U284" i="33"/>
  <c r="S277" i="33"/>
  <c r="V277" i="33" s="1"/>
  <c r="U277" i="33"/>
  <c r="S273" i="33"/>
  <c r="V273" i="33" s="1"/>
  <c r="U273" i="33"/>
  <c r="T273" i="33"/>
  <c r="S270" i="33"/>
  <c r="V270" i="33" s="1"/>
  <c r="U270" i="33"/>
  <c r="S266" i="33"/>
  <c r="V266" i="33" s="1"/>
  <c r="U266" i="33"/>
  <c r="S262" i="33"/>
  <c r="V262" i="33" s="1"/>
  <c r="T262" i="33"/>
  <c r="S258" i="33"/>
  <c r="V258" i="33" s="1"/>
  <c r="U258" i="33"/>
  <c r="S251" i="33"/>
  <c r="V251" i="33" s="1"/>
  <c r="U251" i="33"/>
  <c r="T251" i="33"/>
  <c r="S247" i="33"/>
  <c r="V247" i="33" s="1"/>
  <c r="U247" i="33"/>
  <c r="S243" i="33"/>
  <c r="V243" i="33" s="1"/>
  <c r="U243" i="33"/>
  <c r="T243" i="33"/>
  <c r="S112" i="33"/>
  <c r="V112" i="33" s="1"/>
  <c r="U112" i="33"/>
  <c r="T112" i="33"/>
  <c r="S104" i="33"/>
  <c r="V104" i="33" s="1"/>
  <c r="U104" i="33"/>
  <c r="S100" i="33"/>
  <c r="V100" i="33" s="1"/>
  <c r="T100" i="33"/>
  <c r="S93" i="33"/>
  <c r="V93" i="33" s="1"/>
  <c r="T93" i="33"/>
  <c r="S89" i="33"/>
  <c r="V89" i="33" s="1"/>
  <c r="U89" i="33"/>
  <c r="T89" i="33"/>
  <c r="S85" i="33"/>
  <c r="V85" i="33" s="1"/>
  <c r="U85" i="33"/>
  <c r="S81" i="33"/>
  <c r="V81" i="33" s="1"/>
  <c r="U81" i="33"/>
  <c r="T81" i="33"/>
  <c r="U17" i="33"/>
  <c r="T40" i="33"/>
  <c r="U29" i="33"/>
  <c r="S582" i="33"/>
  <c r="V582" i="33" s="1"/>
  <c r="T582" i="33"/>
  <c r="S578" i="33"/>
  <c r="V578" i="33" s="1"/>
  <c r="U578" i="33"/>
  <c r="T578" i="33"/>
  <c r="S571" i="33"/>
  <c r="V571" i="33" s="1"/>
  <c r="U571" i="33"/>
  <c r="T571" i="33"/>
  <c r="S567" i="33"/>
  <c r="V567" i="33" s="1"/>
  <c r="U567" i="33"/>
  <c r="S563" i="33"/>
  <c r="V563" i="33" s="1"/>
  <c r="T563" i="33"/>
  <c r="U563" i="33"/>
  <c r="S559" i="33"/>
  <c r="V559" i="33" s="1"/>
  <c r="U559" i="33"/>
  <c r="S555" i="33"/>
  <c r="V555" i="33" s="1"/>
  <c r="T555" i="33"/>
  <c r="S551" i="33"/>
  <c r="V551" i="33" s="1"/>
  <c r="U551" i="33"/>
  <c r="T551" i="33"/>
  <c r="S547" i="33"/>
  <c r="V547" i="33" s="1"/>
  <c r="T547" i="33"/>
  <c r="S543" i="33"/>
  <c r="V543" i="33" s="1"/>
  <c r="U543" i="33"/>
  <c r="T543" i="33"/>
  <c r="S540" i="33"/>
  <c r="V540" i="33" s="1"/>
  <c r="U540" i="33"/>
  <c r="S536" i="33"/>
  <c r="V536" i="33" s="1"/>
  <c r="U536" i="33"/>
  <c r="T536" i="33"/>
  <c r="S532" i="33"/>
  <c r="V532" i="33" s="1"/>
  <c r="T532" i="33"/>
  <c r="S528" i="33"/>
  <c r="V528" i="33" s="1"/>
  <c r="U528" i="33"/>
  <c r="T528" i="33"/>
  <c r="S525" i="33"/>
  <c r="V525" i="33" s="1"/>
  <c r="U525" i="33"/>
  <c r="T525" i="33"/>
  <c r="S521" i="33"/>
  <c r="V521" i="33" s="1"/>
  <c r="U521" i="33"/>
  <c r="S513" i="33"/>
  <c r="V513" i="33" s="1"/>
  <c r="T513" i="33"/>
  <c r="S368" i="33"/>
  <c r="V368" i="33" s="1"/>
  <c r="U368" i="33"/>
  <c r="S360" i="33"/>
  <c r="V360" i="33" s="1"/>
  <c r="U360" i="33"/>
  <c r="S356" i="33"/>
  <c r="V356" i="33" s="1"/>
  <c r="T356" i="33"/>
  <c r="S352" i="33"/>
  <c r="V352" i="33" s="1"/>
  <c r="U352" i="33"/>
  <c r="T352" i="33"/>
  <c r="S348" i="33"/>
  <c r="V348" i="33" s="1"/>
  <c r="U348" i="33"/>
  <c r="T348" i="33"/>
  <c r="S341" i="33"/>
  <c r="V341" i="33" s="1"/>
  <c r="U341" i="33"/>
  <c r="S337" i="33"/>
  <c r="V337" i="33" s="1"/>
  <c r="U337" i="33"/>
  <c r="T337" i="33"/>
  <c r="S334" i="33"/>
  <c r="V334" i="33" s="1"/>
  <c r="U334" i="33"/>
  <c r="S330" i="33"/>
  <c r="V330" i="33" s="1"/>
  <c r="U330" i="33"/>
  <c r="S326" i="33"/>
  <c r="V326" i="33" s="1"/>
  <c r="T326" i="33"/>
  <c r="S322" i="33"/>
  <c r="V322" i="33" s="1"/>
  <c r="U322" i="33"/>
  <c r="T322" i="33"/>
  <c r="S315" i="33"/>
  <c r="V315" i="33" s="1"/>
  <c r="U315" i="33"/>
  <c r="T315" i="33"/>
  <c r="S311" i="33"/>
  <c r="V311" i="33" s="1"/>
  <c r="U311" i="33"/>
  <c r="S307" i="33"/>
  <c r="V307" i="33" s="1"/>
  <c r="U307" i="33"/>
  <c r="T307" i="33"/>
  <c r="S142" i="33"/>
  <c r="V142" i="33" s="1"/>
  <c r="U142" i="33"/>
  <c r="S138" i="33"/>
  <c r="V138" i="33" s="1"/>
  <c r="U138" i="33"/>
  <c r="S134" i="33"/>
  <c r="V134" i="33" s="1"/>
  <c r="T134" i="33"/>
  <c r="S130" i="33"/>
  <c r="V130" i="33" s="1"/>
  <c r="T130" i="33"/>
  <c r="S123" i="33"/>
  <c r="V123" i="33" s="1"/>
  <c r="U123" i="33"/>
  <c r="T123" i="33"/>
  <c r="S119" i="33"/>
  <c r="V119" i="33" s="1"/>
  <c r="U119" i="33"/>
  <c r="S115" i="33"/>
  <c r="V115" i="33" s="1"/>
  <c r="U115" i="33"/>
  <c r="T115" i="33"/>
  <c r="T42" i="32"/>
  <c r="U169" i="32"/>
  <c r="T297" i="32"/>
  <c r="T570" i="32"/>
  <c r="T117" i="32"/>
  <c r="T181" i="32"/>
  <c r="U309" i="32"/>
  <c r="T345" i="32"/>
  <c r="U377" i="32"/>
  <c r="T409" i="32"/>
  <c r="T473" i="32"/>
  <c r="U601" i="32"/>
  <c r="U512" i="32"/>
  <c r="U14" i="32"/>
  <c r="T46" i="32"/>
  <c r="U81" i="32"/>
  <c r="U145" i="32"/>
  <c r="U209" i="32"/>
  <c r="U273" i="32"/>
  <c r="T539" i="32"/>
  <c r="T574" i="32"/>
  <c r="U61" i="32"/>
  <c r="U125" i="32"/>
  <c r="U189" i="32"/>
  <c r="T253" i="32"/>
  <c r="U317" i="32"/>
  <c r="T349" i="32"/>
  <c r="T381" i="32"/>
  <c r="T413" i="32"/>
  <c r="T445" i="32"/>
  <c r="U477" i="32"/>
  <c r="U528" i="32"/>
  <c r="T34" i="32"/>
  <c r="T89" i="32"/>
  <c r="T153" i="32"/>
  <c r="T217" i="32"/>
  <c r="T281" i="32"/>
  <c r="T559" i="32"/>
  <c r="T594" i="32"/>
  <c r="U101" i="32"/>
  <c r="U165" i="32"/>
  <c r="T229" i="32"/>
  <c r="U293" i="32"/>
  <c r="U369" i="32"/>
  <c r="U401" i="32"/>
  <c r="U433" i="32"/>
  <c r="T465" i="32"/>
  <c r="U508" i="32"/>
  <c r="U65" i="32"/>
  <c r="T129" i="32"/>
  <c r="U193" i="32"/>
  <c r="T257" i="32"/>
  <c r="U547" i="32"/>
  <c r="T582" i="32"/>
  <c r="T77" i="32"/>
  <c r="U141" i="32"/>
  <c r="T205" i="32"/>
  <c r="T269" i="32"/>
  <c r="T325" i="32"/>
  <c r="U357" i="32"/>
  <c r="T389" i="32"/>
  <c r="U421" i="32"/>
  <c r="U453" i="32"/>
  <c r="T485" i="32"/>
  <c r="U524" i="32"/>
  <c r="U337" i="32"/>
  <c r="U10" i="32"/>
  <c r="U42" i="32"/>
  <c r="T73" i="32"/>
  <c r="U137" i="32"/>
  <c r="U201" i="32"/>
  <c r="T265" i="32"/>
  <c r="U551" i="32"/>
  <c r="U570" i="32"/>
  <c r="T85" i="32"/>
  <c r="U149" i="32"/>
  <c r="T213" i="32"/>
  <c r="U277" i="32"/>
  <c r="T329" i="32"/>
  <c r="U361" i="32"/>
  <c r="T393" i="32"/>
  <c r="U425" i="32"/>
  <c r="T457" i="32"/>
  <c r="T489" i="32"/>
  <c r="T512" i="32"/>
  <c r="U30" i="32"/>
  <c r="T81" i="32"/>
  <c r="T145" i="32"/>
  <c r="T209" i="32"/>
  <c r="T273" i="32"/>
  <c r="U539" i="32"/>
  <c r="U574" i="32"/>
  <c r="T61" i="32"/>
  <c r="T125" i="32"/>
  <c r="T189" i="32"/>
  <c r="U253" i="32"/>
  <c r="T317" i="32"/>
  <c r="U349" i="32"/>
  <c r="U381" i="32"/>
  <c r="U413" i="32"/>
  <c r="U445" i="32"/>
  <c r="T477" i="32"/>
  <c r="T528" i="32"/>
  <c r="T520" i="32"/>
  <c r="U18" i="32"/>
  <c r="U50" i="32"/>
  <c r="U89" i="32"/>
  <c r="U153" i="32"/>
  <c r="U217" i="32"/>
  <c r="U281" i="32"/>
  <c r="U559" i="32"/>
  <c r="U594" i="32"/>
  <c r="U69" i="32"/>
  <c r="U133" i="32"/>
  <c r="T197" i="32"/>
  <c r="T261" i="32"/>
  <c r="T321" i="32"/>
  <c r="T353" i="32"/>
  <c r="T385" i="32"/>
  <c r="T417" i="32"/>
  <c r="U449" i="32"/>
  <c r="T481" i="32"/>
  <c r="T65" i="32"/>
  <c r="U129" i="32"/>
  <c r="T193" i="32"/>
  <c r="U257" i="32"/>
  <c r="T547" i="32"/>
  <c r="U582" i="32"/>
  <c r="U77" i="32"/>
  <c r="T141" i="32"/>
  <c r="U205" i="32"/>
  <c r="U269" i="32"/>
  <c r="U325" i="32"/>
  <c r="T357" i="32"/>
  <c r="U389" i="32"/>
  <c r="T421" i="32"/>
  <c r="T453" i="32"/>
  <c r="U501" i="32"/>
  <c r="T524" i="32"/>
  <c r="T10" i="32"/>
  <c r="U105" i="32"/>
  <c r="U233" i="32"/>
  <c r="T567" i="32"/>
  <c r="U245" i="32"/>
  <c r="U441" i="32"/>
  <c r="T26" i="32"/>
  <c r="U73" i="32"/>
  <c r="T137" i="32"/>
  <c r="T201" i="32"/>
  <c r="U265" i="32"/>
  <c r="T551" i="32"/>
  <c r="T586" i="32"/>
  <c r="U85" i="32"/>
  <c r="T149" i="32"/>
  <c r="U213" i="32"/>
  <c r="T277" i="32"/>
  <c r="U329" i="32"/>
  <c r="T361" i="32"/>
  <c r="U393" i="32"/>
  <c r="T425" i="32"/>
  <c r="U457" i="32"/>
  <c r="U489" i="32"/>
  <c r="U504" i="32"/>
  <c r="T30" i="32"/>
  <c r="T113" i="32"/>
  <c r="U177" i="32"/>
  <c r="T241" i="32"/>
  <c r="T305" i="32"/>
  <c r="T555" i="32"/>
  <c r="T590" i="32"/>
  <c r="T93" i="32"/>
  <c r="T157" i="32"/>
  <c r="T221" i="32"/>
  <c r="U285" i="32"/>
  <c r="T333" i="32"/>
  <c r="U365" i="32"/>
  <c r="U397" i="32"/>
  <c r="T429" i="32"/>
  <c r="T461" i="32"/>
  <c r="U605" i="32"/>
  <c r="U520" i="32"/>
  <c r="T18" i="32"/>
  <c r="T50" i="32"/>
  <c r="U57" i="32"/>
  <c r="T121" i="32"/>
  <c r="U185" i="32"/>
  <c r="U249" i="32"/>
  <c r="U313" i="32"/>
  <c r="U543" i="32"/>
  <c r="T578" i="32"/>
  <c r="T69" i="32"/>
  <c r="T133" i="32"/>
  <c r="U197" i="32"/>
  <c r="U261" i="32"/>
  <c r="U321" i="32"/>
  <c r="U353" i="32"/>
  <c r="U385" i="32"/>
  <c r="U417" i="32"/>
  <c r="T449" i="32"/>
  <c r="U481" i="32"/>
  <c r="U22" i="32"/>
  <c r="T97" i="32"/>
  <c r="T161" i="32"/>
  <c r="T225" i="32"/>
  <c r="U289" i="32"/>
  <c r="T563" i="32"/>
  <c r="U598" i="32"/>
  <c r="U109" i="32"/>
  <c r="U173" i="32"/>
  <c r="T237" i="32"/>
  <c r="T301" i="32"/>
  <c r="T341" i="32"/>
  <c r="T373" i="32"/>
  <c r="U405" i="32"/>
  <c r="T437" i="32"/>
  <c r="T501" i="32"/>
  <c r="T326" i="30"/>
  <c r="U470" i="30"/>
  <c r="U502" i="30"/>
  <c r="T582" i="30"/>
  <c r="T52" i="30"/>
  <c r="T84" i="30"/>
  <c r="T227" i="30"/>
  <c r="T355" i="30"/>
  <c r="T547" i="30"/>
  <c r="U311" i="30"/>
  <c r="U330" i="30"/>
  <c r="U458" i="30"/>
  <c r="T570" i="30"/>
  <c r="U56" i="30"/>
  <c r="T88" i="30"/>
  <c r="T243" i="30"/>
  <c r="T371" i="30"/>
  <c r="U411" i="30"/>
  <c r="T539" i="30"/>
  <c r="U318" i="30"/>
  <c r="U382" i="30"/>
  <c r="U462" i="30"/>
  <c r="T60" i="30"/>
  <c r="U396" i="30"/>
  <c r="U524" i="30"/>
  <c r="T171" i="30"/>
  <c r="T363" i="30"/>
  <c r="U407" i="30"/>
  <c r="U322" i="30"/>
  <c r="U450" i="30"/>
  <c r="U48" i="30"/>
  <c r="U80" i="30"/>
  <c r="T400" i="30"/>
  <c r="U175" i="30"/>
  <c r="U315" i="30"/>
  <c r="U231" i="30"/>
  <c r="U345" i="30"/>
  <c r="U100" i="30"/>
  <c r="U227" i="30"/>
  <c r="U547" i="30"/>
  <c r="T311" i="30"/>
  <c r="U10" i="30"/>
  <c r="U570" i="30"/>
  <c r="T589" i="30"/>
  <c r="T56" i="30"/>
  <c r="U88" i="30"/>
  <c r="T179" i="30"/>
  <c r="U307" i="30"/>
  <c r="T143" i="30"/>
  <c r="T411" i="30"/>
  <c r="U539" i="30"/>
  <c r="T334" i="30"/>
  <c r="T478" i="30"/>
  <c r="U44" i="30"/>
  <c r="U76" i="30"/>
  <c r="T159" i="30"/>
  <c r="U171" i="30"/>
  <c r="T407" i="30"/>
  <c r="T386" i="30"/>
  <c r="T482" i="30"/>
  <c r="T48" i="30"/>
  <c r="T80" i="30"/>
  <c r="U400" i="30"/>
  <c r="T315" i="30"/>
  <c r="T167" i="30"/>
  <c r="T551" i="30"/>
  <c r="S11" i="30"/>
  <c r="V11" i="30" s="1"/>
  <c r="U326" i="30"/>
  <c r="T438" i="30"/>
  <c r="T486" i="30"/>
  <c r="U582" i="30"/>
  <c r="U68" i="30"/>
  <c r="T139" i="30"/>
  <c r="T183" i="30"/>
  <c r="T342" i="30"/>
  <c r="T374" i="30"/>
  <c r="U438" i="30"/>
  <c r="U486" i="30"/>
  <c r="T566" i="30"/>
  <c r="U265" i="30"/>
  <c r="T345" i="30"/>
  <c r="U36" i="30"/>
  <c r="T68" i="30"/>
  <c r="T100" i="30"/>
  <c r="T163" i="30"/>
  <c r="T127" i="30"/>
  <c r="U139" i="30"/>
  <c r="U183" i="30"/>
  <c r="T10" i="30"/>
  <c r="T250" i="30"/>
  <c r="U589" i="30"/>
  <c r="U40" i="30"/>
  <c r="U72" i="30"/>
  <c r="U179" i="30"/>
  <c r="T307" i="30"/>
  <c r="U143" i="30"/>
  <c r="T155" i="30"/>
  <c r="T199" i="30"/>
  <c r="U334" i="30"/>
  <c r="U478" i="30"/>
  <c r="T574" i="30"/>
  <c r="U17" i="30"/>
  <c r="T593" i="30"/>
  <c r="T44" i="30"/>
  <c r="T76" i="30"/>
  <c r="U159" i="30"/>
  <c r="U351" i="30"/>
  <c r="T543" i="30"/>
  <c r="U386" i="30"/>
  <c r="U482" i="30"/>
  <c r="U32" i="30"/>
  <c r="U64" i="30"/>
  <c r="U367" i="30"/>
  <c r="U167" i="30"/>
  <c r="U359" i="30"/>
  <c r="U551" i="30"/>
  <c r="T118" i="28"/>
  <c r="U278" i="28"/>
  <c r="T109" i="28"/>
  <c r="U333" i="28"/>
  <c r="U425" i="28"/>
  <c r="U156" i="28"/>
  <c r="T400" i="28"/>
  <c r="T528" i="28"/>
  <c r="U570" i="28"/>
  <c r="U562" i="28"/>
  <c r="U292" i="28"/>
  <c r="U430" i="28"/>
  <c r="U558" i="28"/>
  <c r="U63" i="28"/>
  <c r="T191" i="28"/>
  <c r="T223" i="28"/>
  <c r="U10" i="28"/>
  <c r="T170" i="28"/>
  <c r="U250" i="28"/>
  <c r="T298" i="28"/>
  <c r="U49" i="28"/>
  <c r="U209" i="28"/>
  <c r="T257" i="28"/>
  <c r="T337" i="28"/>
  <c r="T477" i="28"/>
  <c r="T136" i="28"/>
  <c r="U355" i="28"/>
  <c r="U451" i="28"/>
  <c r="U586" i="28"/>
  <c r="U550" i="28"/>
  <c r="T578" i="28"/>
  <c r="T323" i="28"/>
  <c r="T21" i="28"/>
  <c r="T69" i="28"/>
  <c r="U369" i="28"/>
  <c r="U497" i="28"/>
  <c r="T472" i="28"/>
  <c r="T455" i="28"/>
  <c r="T487" i="28"/>
  <c r="T535" i="28"/>
  <c r="U538" i="28"/>
  <c r="T566" i="28"/>
  <c r="U164" i="28"/>
  <c r="U590" i="28"/>
  <c r="T178" i="28"/>
  <c r="U312" i="28"/>
  <c r="U76" i="28"/>
  <c r="T347" i="28"/>
  <c r="T411" i="28"/>
  <c r="T554" i="28"/>
  <c r="U390" i="28"/>
  <c r="U118" i="28"/>
  <c r="T278" i="28"/>
  <c r="U109" i="28"/>
  <c r="T333" i="28"/>
  <c r="T425" i="28"/>
  <c r="U284" i="28"/>
  <c r="U416" i="28"/>
  <c r="T570" i="28"/>
  <c r="T562" i="28"/>
  <c r="T292" i="28"/>
  <c r="T430" i="28"/>
  <c r="T558" i="28"/>
  <c r="T63" i="28"/>
  <c r="U191" i="28"/>
  <c r="U223" i="28"/>
  <c r="U90" i="28"/>
  <c r="U186" i="28"/>
  <c r="T129" i="28"/>
  <c r="U328" i="28"/>
  <c r="U461" i="28"/>
  <c r="U436" i="28"/>
  <c r="U532" i="28"/>
  <c r="U136" i="28"/>
  <c r="T355" i="28"/>
  <c r="T451" i="28"/>
  <c r="T586" i="28"/>
  <c r="T550" i="28"/>
  <c r="U386" i="28"/>
  <c r="U306" i="28"/>
  <c r="U446" i="28"/>
  <c r="U574" i="28"/>
  <c r="T35" i="28"/>
  <c r="T83" i="28"/>
  <c r="T142" i="28"/>
  <c r="U270" i="28"/>
  <c r="T149" i="28"/>
  <c r="T369" i="28"/>
  <c r="T497" i="28"/>
  <c r="T124" i="28"/>
  <c r="U375" i="28"/>
  <c r="T538" i="28"/>
  <c r="U502" i="28"/>
  <c r="T590" i="28"/>
  <c r="T231" i="28"/>
  <c r="T242" i="28"/>
  <c r="T217" i="28"/>
  <c r="T312" i="28"/>
  <c r="T76" i="28"/>
  <c r="U395" i="28"/>
  <c r="T390" i="28"/>
  <c r="U482" i="28"/>
  <c r="T43" i="28"/>
  <c r="U29" i="28"/>
  <c r="T237" i="28"/>
  <c r="U16" i="28"/>
  <c r="U441" i="28"/>
  <c r="U521" i="28"/>
  <c r="T284" i="28"/>
  <c r="T416" i="28"/>
  <c r="U342" i="28"/>
  <c r="U598" i="28"/>
  <c r="U95" i="28"/>
  <c r="T90" i="28"/>
  <c r="T186" i="28"/>
  <c r="U129" i="28"/>
  <c r="T328" i="28"/>
  <c r="T461" i="28"/>
  <c r="T436" i="28"/>
  <c r="T532" i="28"/>
  <c r="T264" i="28"/>
  <c r="T196" i="28"/>
  <c r="T386" i="28"/>
  <c r="T306" i="28"/>
  <c r="T446" i="28"/>
  <c r="T574" i="28"/>
  <c r="U35" i="28"/>
  <c r="U83" i="28"/>
  <c r="U142" i="28"/>
  <c r="T270" i="28"/>
  <c r="U149" i="28"/>
  <c r="U513" i="28"/>
  <c r="U124" i="28"/>
  <c r="T375" i="28"/>
  <c r="T502" i="28"/>
  <c r="U466" i="28"/>
  <c r="U594" i="28"/>
  <c r="U231" i="28"/>
  <c r="U242" i="28"/>
  <c r="U217" i="28"/>
  <c r="T204" i="28"/>
  <c r="T395" i="28"/>
  <c r="U582" i="28"/>
  <c r="T482" i="28"/>
  <c r="U579" i="27"/>
  <c r="T380" i="27"/>
  <c r="U423" i="27"/>
  <c r="U519" i="27"/>
  <c r="T233" i="27"/>
  <c r="T260" i="27"/>
  <c r="T61" i="27"/>
  <c r="T40" i="27"/>
  <c r="T104" i="27"/>
  <c r="U554" i="27"/>
  <c r="U586" i="27"/>
  <c r="U461" i="27"/>
  <c r="T129" i="27"/>
  <c r="U494" i="27"/>
  <c r="U593" i="27"/>
  <c r="U560" i="27"/>
  <c r="T572" i="27"/>
  <c r="U476" i="27"/>
  <c r="U547" i="27"/>
  <c r="U14" i="27"/>
  <c r="T357" i="27"/>
  <c r="T547" i="27"/>
  <c r="T579" i="27"/>
  <c r="T14" i="27"/>
  <c r="U357" i="27"/>
  <c r="U380" i="27"/>
  <c r="T423" i="27"/>
  <c r="T519" i="27"/>
  <c r="U233" i="27"/>
  <c r="U260" i="27"/>
  <c r="U61" i="27"/>
  <c r="U40" i="27"/>
  <c r="U104" i="27"/>
  <c r="T283" i="27"/>
  <c r="T158" i="27"/>
  <c r="T538" i="27"/>
  <c r="T602" i="27"/>
  <c r="T461" i="27"/>
  <c r="U532" i="27"/>
  <c r="U129" i="27"/>
  <c r="T593" i="27"/>
  <c r="T476" i="27"/>
  <c r="U340" i="26"/>
  <c r="T404" i="26"/>
  <c r="U404" i="26"/>
  <c r="Q11" i="26"/>
  <c r="Q11" i="25"/>
  <c r="Q11" i="24"/>
  <c r="T116" i="13"/>
  <c r="T144" i="13"/>
  <c r="V144" i="13" s="1"/>
  <c r="U352" i="13"/>
  <c r="T396" i="13"/>
  <c r="T552" i="13"/>
  <c r="T84" i="13"/>
  <c r="T96" i="13"/>
  <c r="U408" i="13"/>
  <c r="T132" i="13"/>
  <c r="U187" i="13"/>
  <c r="U153" i="13"/>
  <c r="U71" i="13"/>
  <c r="Q5" i="24"/>
  <c r="T103" i="13"/>
  <c r="T555" i="13"/>
  <c r="U491" i="13"/>
  <c r="T395" i="13"/>
  <c r="U315" i="13"/>
  <c r="V315" i="13" s="1"/>
  <c r="T235" i="13"/>
  <c r="U191" i="13"/>
  <c r="T567" i="13"/>
  <c r="U503" i="13"/>
  <c r="T455" i="13"/>
  <c r="T231" i="13"/>
  <c r="T187" i="13"/>
  <c r="V187" i="13" s="1"/>
  <c r="T111" i="13"/>
  <c r="T79" i="13"/>
  <c r="T515" i="13"/>
  <c r="U243" i="13"/>
  <c r="U67" i="13"/>
  <c r="T559" i="13"/>
  <c r="U383" i="13"/>
  <c r="T271" i="13"/>
  <c r="T131" i="13"/>
  <c r="U539" i="13"/>
  <c r="U459" i="13"/>
  <c r="T379" i="13"/>
  <c r="V379" i="13" s="1"/>
  <c r="U283" i="13"/>
  <c r="T219" i="13"/>
  <c r="U75" i="13"/>
  <c r="U551" i="13"/>
  <c r="U487" i="13"/>
  <c r="T279" i="13"/>
  <c r="U231" i="13"/>
  <c r="T71" i="13"/>
  <c r="V71" i="13" s="1"/>
  <c r="U111" i="13"/>
  <c r="T563" i="13"/>
  <c r="T499" i="13"/>
  <c r="U419" i="13"/>
  <c r="T291" i="13"/>
  <c r="T243" i="13"/>
  <c r="V243" i="13" s="1"/>
  <c r="U51" i="13"/>
  <c r="U107" i="13"/>
  <c r="U415" i="13"/>
  <c r="T351" i="13"/>
  <c r="U239" i="13"/>
  <c r="T63" i="13"/>
  <c r="T88" i="13"/>
  <c r="V88" i="13" s="1"/>
  <c r="U100" i="13"/>
  <c r="T468" i="13"/>
  <c r="U292" i="13"/>
  <c r="U128" i="13"/>
  <c r="T320" i="13"/>
  <c r="T124" i="13"/>
  <c r="T80" i="13"/>
  <c r="U348" i="13"/>
  <c r="U92" i="13"/>
  <c r="T520" i="13"/>
  <c r="U376" i="13"/>
  <c r="U148" i="13"/>
  <c r="T488" i="13"/>
  <c r="U344" i="13"/>
  <c r="T148" i="13"/>
  <c r="V148" i="13" s="1"/>
  <c r="U104" i="13"/>
  <c r="T100" i="13"/>
  <c r="T436" i="13"/>
  <c r="U244" i="13"/>
  <c r="T128" i="13"/>
  <c r="T464" i="13"/>
  <c r="U240" i="13"/>
  <c r="U168" i="13"/>
  <c r="T460" i="13"/>
  <c r="U180" i="13"/>
  <c r="T136" i="13"/>
  <c r="V136" i="13" s="1"/>
  <c r="T92" i="13"/>
  <c r="T584" i="13"/>
  <c r="T456" i="13"/>
  <c r="U132" i="13"/>
  <c r="T104" i="13"/>
  <c r="U84" i="13"/>
  <c r="T388" i="13"/>
  <c r="U144" i="13"/>
  <c r="T576" i="13"/>
  <c r="U416" i="13"/>
  <c r="U196" i="13"/>
  <c r="U96" i="13"/>
  <c r="T572" i="13"/>
  <c r="T428" i="13"/>
  <c r="U236" i="13"/>
  <c r="U136" i="13"/>
  <c r="U217" i="13"/>
  <c r="T505" i="13"/>
  <c r="T393" i="13"/>
  <c r="V393" i="13" s="1"/>
  <c r="T129" i="13"/>
  <c r="T549" i="13"/>
  <c r="U373" i="13"/>
  <c r="V373" i="13" s="1"/>
  <c r="U561" i="13"/>
  <c r="U481" i="13"/>
  <c r="T385" i="13"/>
  <c r="V385" i="13" s="1"/>
  <c r="T153" i="13"/>
  <c r="V153" i="13" s="1"/>
  <c r="T125" i="13"/>
  <c r="U15" i="13"/>
  <c r="T541" i="13"/>
  <c r="T413" i="13"/>
  <c r="U333" i="13"/>
  <c r="T301" i="13"/>
  <c r="V301" i="13" s="1"/>
  <c r="T269" i="13"/>
  <c r="V269" i="13" s="1"/>
  <c r="T217" i="13"/>
  <c r="U553" i="13"/>
  <c r="U521" i="13"/>
  <c r="T457" i="13"/>
  <c r="U409" i="13"/>
  <c r="U377" i="13"/>
  <c r="T345" i="13"/>
  <c r="U297" i="13"/>
  <c r="U265" i="13"/>
  <c r="U161" i="13"/>
  <c r="U133" i="13"/>
  <c r="T145" i="13"/>
  <c r="V145" i="13" s="1"/>
  <c r="U565" i="13"/>
  <c r="U533" i="13"/>
  <c r="U501" i="13"/>
  <c r="U453" i="13"/>
  <c r="U421" i="13"/>
  <c r="T389" i="13"/>
  <c r="T309" i="13"/>
  <c r="T157" i="13"/>
  <c r="V157" i="13" s="1"/>
  <c r="T561" i="13"/>
  <c r="T481" i="13"/>
  <c r="U433" i="13"/>
  <c r="U401" i="13"/>
  <c r="U369" i="13"/>
  <c r="T337" i="13"/>
  <c r="U289" i="13"/>
  <c r="U257" i="13"/>
  <c r="U169" i="13"/>
  <c r="U125" i="13"/>
  <c r="U573" i="13"/>
  <c r="T525" i="13"/>
  <c r="T381" i="13"/>
  <c r="T333" i="13"/>
  <c r="V333" i="13" s="1"/>
  <c r="U285" i="13"/>
  <c r="T253" i="13"/>
  <c r="U121" i="13"/>
  <c r="T569" i="13"/>
  <c r="T537" i="13"/>
  <c r="U457" i="13"/>
  <c r="U345" i="13"/>
  <c r="T313" i="13"/>
  <c r="V313" i="13" s="1"/>
  <c r="T281" i="13"/>
  <c r="V281" i="13" s="1"/>
  <c r="T133" i="13"/>
  <c r="T517" i="13"/>
  <c r="T437" i="13"/>
  <c r="T405" i="13"/>
  <c r="U185" i="13"/>
  <c r="U157" i="13"/>
  <c r="T529" i="13"/>
  <c r="T449" i="13"/>
  <c r="T417" i="13"/>
  <c r="U337" i="13"/>
  <c r="T305" i="13"/>
  <c r="V305" i="13" s="1"/>
  <c r="T273" i="13"/>
  <c r="T553" i="13"/>
  <c r="T521" i="13"/>
  <c r="U473" i="13"/>
  <c r="U441" i="13"/>
  <c r="T409" i="13"/>
  <c r="T377" i="13"/>
  <c r="V377" i="13" s="1"/>
  <c r="T297" i="13"/>
  <c r="V297" i="13" s="1"/>
  <c r="T265" i="13"/>
  <c r="V265" i="13" s="1"/>
  <c r="T161" i="13"/>
  <c r="V161" i="13" s="1"/>
  <c r="T149" i="13"/>
  <c r="V149" i="13" s="1"/>
  <c r="U117" i="13"/>
  <c r="U145" i="13"/>
  <c r="T565" i="13"/>
  <c r="T533" i="13"/>
  <c r="T501" i="13"/>
  <c r="T453" i="13"/>
  <c r="T421" i="13"/>
  <c r="U389" i="13"/>
  <c r="U341" i="13"/>
  <c r="V341" i="13" s="1"/>
  <c r="U309" i="13"/>
  <c r="T245" i="13"/>
  <c r="V245" i="13" s="1"/>
  <c r="U173" i="13"/>
  <c r="V173" i="13" s="1"/>
  <c r="U497" i="13"/>
  <c r="T433" i="13"/>
  <c r="T401" i="13"/>
  <c r="T369" i="13"/>
  <c r="V369" i="13" s="1"/>
  <c r="T289" i="13"/>
  <c r="V289" i="13" s="1"/>
  <c r="T257" i="13"/>
  <c r="V257" i="13" s="1"/>
  <c r="T169" i="13"/>
  <c r="V169" i="13" s="1"/>
  <c r="T141" i="13"/>
  <c r="V141" i="13" s="1"/>
  <c r="U557" i="13"/>
  <c r="U445" i="13"/>
  <c r="U365" i="13"/>
  <c r="V365" i="13" s="1"/>
  <c r="T285" i="13"/>
  <c r="U165" i="13"/>
  <c r="V165" i="13" s="1"/>
  <c r="T121" i="13"/>
  <c r="T538" i="13"/>
  <c r="U426" i="13"/>
  <c r="U378" i="13"/>
  <c r="U298" i="13"/>
  <c r="U266" i="13"/>
  <c r="U206" i="13"/>
  <c r="T113" i="13"/>
  <c r="T502" i="13"/>
  <c r="U374" i="13"/>
  <c r="U342" i="13"/>
  <c r="U310" i="13"/>
  <c r="U278" i="13"/>
  <c r="U246" i="13"/>
  <c r="T546" i="13"/>
  <c r="U466" i="13"/>
  <c r="T370" i="13"/>
  <c r="V370" i="13" s="1"/>
  <c r="T338" i="13"/>
  <c r="V338" i="13" s="1"/>
  <c r="T306" i="13"/>
  <c r="V306" i="13" s="1"/>
  <c r="U478" i="13"/>
  <c r="U382" i="13"/>
  <c r="U350" i="13"/>
  <c r="V350" i="13" s="1"/>
  <c r="T318" i="13"/>
  <c r="V318" i="13" s="1"/>
  <c r="T286" i="13"/>
  <c r="V286" i="13" s="1"/>
  <c r="U254" i="13"/>
  <c r="V254" i="13" s="1"/>
  <c r="T56" i="13"/>
  <c r="U586" i="13"/>
  <c r="U522" i="13"/>
  <c r="U442" i="13"/>
  <c r="U410" i="13"/>
  <c r="T378" i="13"/>
  <c r="U330" i="13"/>
  <c r="T298" i="13"/>
  <c r="V298" i="13" s="1"/>
  <c r="T266" i="13"/>
  <c r="V266" i="13" s="1"/>
  <c r="T23" i="13"/>
  <c r="U534" i="13"/>
  <c r="U470" i="13"/>
  <c r="T406" i="13"/>
  <c r="T374" i="13"/>
  <c r="V374" i="13" s="1"/>
  <c r="T342" i="13"/>
  <c r="V342" i="13" s="1"/>
  <c r="T310" i="13"/>
  <c r="V310" i="13" s="1"/>
  <c r="T278" i="13"/>
  <c r="T246" i="13"/>
  <c r="V246" i="13" s="1"/>
  <c r="T48" i="13"/>
  <c r="U578" i="13"/>
  <c r="U514" i="13"/>
  <c r="U450" i="13"/>
  <c r="U402" i="13"/>
  <c r="U354" i="13"/>
  <c r="U322" i="13"/>
  <c r="T198" i="13"/>
  <c r="U542" i="13"/>
  <c r="U446" i="13"/>
  <c r="T398" i="13"/>
  <c r="V398" i="13" s="1"/>
  <c r="U366" i="13"/>
  <c r="T334" i="13"/>
  <c r="U302" i="13"/>
  <c r="U270" i="13"/>
  <c r="T11" i="13"/>
  <c r="T570" i="13"/>
  <c r="U490" i="13"/>
  <c r="T442" i="13"/>
  <c r="T410" i="13"/>
  <c r="U362" i="13"/>
  <c r="V362" i="13" s="1"/>
  <c r="T330" i="13"/>
  <c r="V330" i="13" s="1"/>
  <c r="U282" i="13"/>
  <c r="V282" i="13" s="1"/>
  <c r="U250" i="13"/>
  <c r="V250" i="13" s="1"/>
  <c r="T534" i="13"/>
  <c r="T470" i="13"/>
  <c r="U406" i="13"/>
  <c r="U358" i="13"/>
  <c r="V358" i="13" s="1"/>
  <c r="U326" i="13"/>
  <c r="V326" i="13" s="1"/>
  <c r="U294" i="13"/>
  <c r="V294" i="13" s="1"/>
  <c r="U262" i="13"/>
  <c r="V262" i="13" s="1"/>
  <c r="U202" i="13"/>
  <c r="T578" i="13"/>
  <c r="T514" i="13"/>
  <c r="U434" i="13"/>
  <c r="T402" i="13"/>
  <c r="T354" i="13"/>
  <c r="V354" i="13" s="1"/>
  <c r="T322" i="13"/>
  <c r="V322" i="13" s="1"/>
  <c r="U118" i="13"/>
  <c r="T542" i="13"/>
  <c r="T446" i="13"/>
  <c r="U398" i="13"/>
  <c r="T366" i="13"/>
  <c r="V366" i="13" s="1"/>
  <c r="U334" i="13"/>
  <c r="T302" i="13"/>
  <c r="T270" i="13"/>
  <c r="V270" i="13" s="1"/>
  <c r="U194" i="13"/>
  <c r="T539" i="13"/>
  <c r="T347" i="13"/>
  <c r="T267" i="13"/>
  <c r="V267" i="13" s="1"/>
  <c r="U235" i="13"/>
  <c r="T191" i="13"/>
  <c r="U519" i="13"/>
  <c r="T487" i="13"/>
  <c r="U439" i="13"/>
  <c r="U327" i="13"/>
  <c r="U263" i="13"/>
  <c r="V263" i="13" s="1"/>
  <c r="T203" i="13"/>
  <c r="U563" i="13"/>
  <c r="U515" i="13"/>
  <c r="T483" i="13"/>
  <c r="U403" i="13"/>
  <c r="U323" i="13"/>
  <c r="U259" i="13"/>
  <c r="U199" i="13"/>
  <c r="T575" i="13"/>
  <c r="U511" i="13"/>
  <c r="U463" i="13"/>
  <c r="T383" i="13"/>
  <c r="V383" i="13" s="1"/>
  <c r="U319" i="13"/>
  <c r="V319" i="13" s="1"/>
  <c r="T239" i="13"/>
  <c r="V239" i="13" s="1"/>
  <c r="U559" i="13"/>
  <c r="U568" i="13"/>
  <c r="U536" i="13"/>
  <c r="U504" i="13"/>
  <c r="U472" i="13"/>
  <c r="T408" i="13"/>
  <c r="T376" i="13"/>
  <c r="V376" i="13" s="1"/>
  <c r="T344" i="13"/>
  <c r="V344" i="13" s="1"/>
  <c r="T232" i="13"/>
  <c r="V232" i="13" s="1"/>
  <c r="U188" i="13"/>
  <c r="T40" i="13"/>
  <c r="U11" i="13"/>
  <c r="U580" i="13"/>
  <c r="U532" i="13"/>
  <c r="U484" i="13"/>
  <c r="U452" i="13"/>
  <c r="U420" i="13"/>
  <c r="U372" i="13"/>
  <c r="T340" i="13"/>
  <c r="V340" i="13" s="1"/>
  <c r="T292" i="13"/>
  <c r="V292" i="13" s="1"/>
  <c r="T244" i="13"/>
  <c r="V244" i="13" s="1"/>
  <c r="U81" i="13"/>
  <c r="T528" i="13"/>
  <c r="U480" i="13"/>
  <c r="U448" i="13"/>
  <c r="T416" i="13"/>
  <c r="T352" i="13"/>
  <c r="V352" i="13" s="1"/>
  <c r="T240" i="13"/>
  <c r="V240" i="13" s="1"/>
  <c r="T196" i="13"/>
  <c r="U48" i="13"/>
  <c r="T524" i="13"/>
  <c r="U476" i="13"/>
  <c r="U444" i="13"/>
  <c r="U412" i="13"/>
  <c r="U380" i="13"/>
  <c r="T236" i="13"/>
  <c r="V236" i="13" s="1"/>
  <c r="T89" i="13"/>
  <c r="T15" i="13"/>
  <c r="T568" i="13"/>
  <c r="T536" i="13"/>
  <c r="T504" i="13"/>
  <c r="T472" i="13"/>
  <c r="U424" i="13"/>
  <c r="U392" i="13"/>
  <c r="U360" i="13"/>
  <c r="U328" i="13"/>
  <c r="U248" i="13"/>
  <c r="T27" i="13"/>
  <c r="T580" i="13"/>
  <c r="T532" i="13"/>
  <c r="T484" i="13"/>
  <c r="T452" i="13"/>
  <c r="T420" i="13"/>
  <c r="T372" i="13"/>
  <c r="V372" i="13" s="1"/>
  <c r="U308" i="13"/>
  <c r="U260" i="13"/>
  <c r="T228" i="13"/>
  <c r="T52" i="13"/>
  <c r="U544" i="13"/>
  <c r="U512" i="13"/>
  <c r="T480" i="13"/>
  <c r="T448" i="13"/>
  <c r="U256" i="13"/>
  <c r="U224" i="13"/>
  <c r="T183" i="13"/>
  <c r="U540" i="13"/>
  <c r="U508" i="13"/>
  <c r="T476" i="13"/>
  <c r="T444" i="13"/>
  <c r="T412" i="13"/>
  <c r="T380" i="13"/>
  <c r="V380" i="13" s="1"/>
  <c r="T316" i="13"/>
  <c r="U60" i="13"/>
  <c r="U584" i="13"/>
  <c r="U552" i="13"/>
  <c r="U520" i="13"/>
  <c r="U488" i="13"/>
  <c r="U456" i="13"/>
  <c r="T424" i="13"/>
  <c r="T392" i="13"/>
  <c r="V392" i="13" s="1"/>
  <c r="T360" i="13"/>
  <c r="V360" i="13" s="1"/>
  <c r="T328" i="13"/>
  <c r="V328" i="13" s="1"/>
  <c r="T248" i="13"/>
  <c r="V248" i="13" s="1"/>
  <c r="U101" i="13"/>
  <c r="U27" i="13"/>
  <c r="T216" i="13"/>
  <c r="U468" i="13"/>
  <c r="U436" i="13"/>
  <c r="U388" i="13"/>
  <c r="T356" i="13"/>
  <c r="T308" i="13"/>
  <c r="V308" i="13" s="1"/>
  <c r="T260" i="13"/>
  <c r="V260" i="13" s="1"/>
  <c r="T155" i="13"/>
  <c r="V155" i="13" s="1"/>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V283" i="13" s="1"/>
  <c r="U251" i="13"/>
  <c r="V251" i="13" s="1"/>
  <c r="U219" i="13"/>
  <c r="U567" i="13"/>
  <c r="T503" i="13"/>
  <c r="T471" i="13"/>
  <c r="T423" i="13"/>
  <c r="U359" i="13"/>
  <c r="V359" i="13" s="1"/>
  <c r="U279" i="13"/>
  <c r="T247" i="13"/>
  <c r="V247" i="13" s="1"/>
  <c r="U216" i="13"/>
  <c r="T184" i="13"/>
  <c r="U52" i="13"/>
  <c r="U23" i="13"/>
  <c r="T212" i="13"/>
  <c r="V212" i="13" s="1"/>
  <c r="U138" i="13"/>
  <c r="T547" i="13"/>
  <c r="U499" i="13"/>
  <c r="U467" i="13"/>
  <c r="T419" i="13"/>
  <c r="U291" i="13"/>
  <c r="T259" i="13"/>
  <c r="V259" i="13" s="1"/>
  <c r="U227" i="13"/>
  <c r="V227" i="13" s="1"/>
  <c r="U163" i="13"/>
  <c r="U44" i="13"/>
  <c r="U575" i="13"/>
  <c r="T543" i="13"/>
  <c r="U495" i="13"/>
  <c r="T463" i="13"/>
  <c r="T399" i="13"/>
  <c r="U351" i="13"/>
  <c r="U271" i="13"/>
  <c r="T223" i="13"/>
  <c r="V223" i="13" s="1"/>
  <c r="U312" i="13"/>
  <c r="T312" i="13"/>
  <c r="U228" i="13"/>
  <c r="T224" i="13"/>
  <c r="V224" i="13" s="1"/>
  <c r="U177" i="13"/>
  <c r="T177" i="13"/>
  <c r="V177" i="13" s="1"/>
  <c r="U56" i="13"/>
  <c r="T19" i="13"/>
  <c r="U19" i="13"/>
  <c r="T348" i="13"/>
  <c r="V348" i="13" s="1"/>
  <c r="U288" i="13"/>
  <c r="T288" i="13"/>
  <c r="U220" i="13"/>
  <c r="T220" i="13"/>
  <c r="V220" i="13" s="1"/>
  <c r="U116" i="13"/>
  <c r="U368" i="13"/>
  <c r="U356" i="13"/>
  <c r="U324" i="13"/>
  <c r="T324" i="13"/>
  <c r="V324" i="13" s="1"/>
  <c r="U40" i="13"/>
  <c r="AB507" i="39"/>
  <c r="AC47" i="40"/>
  <c r="AB817" i="39"/>
  <c r="AB812" i="39"/>
  <c r="U82" i="13"/>
  <c r="T82" i="13"/>
  <c r="U31" i="13"/>
  <c r="U233" i="13"/>
  <c r="U176" i="13"/>
  <c r="T143" i="13"/>
  <c r="V143" i="13" s="1"/>
  <c r="U197" i="13"/>
  <c r="U110" i="13"/>
  <c r="U209" i="13"/>
  <c r="T205" i="13"/>
  <c r="T185" i="13"/>
  <c r="T225" i="13"/>
  <c r="V225" i="13" s="1"/>
  <c r="T168" i="13"/>
  <c r="V168" i="13" s="1"/>
  <c r="U237" i="13"/>
  <c r="T180" i="13"/>
  <c r="V180" i="13" s="1"/>
  <c r="T233" i="13"/>
  <c r="V233" i="13" s="1"/>
  <c r="T176" i="13"/>
  <c r="V176" i="13" s="1"/>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T9" i="30"/>
  <c r="U9" i="30"/>
  <c r="W31" i="25"/>
  <c r="W520" i="25"/>
  <c r="W83" i="26"/>
  <c r="W211" i="26"/>
  <c r="W289" i="26"/>
  <c r="W314" i="26"/>
  <c r="W344" i="26"/>
  <c r="W378" i="26"/>
  <c r="W408" i="26"/>
  <c r="W442" i="26"/>
  <c r="W472" i="26"/>
  <c r="W507" i="26"/>
  <c r="W529" i="26"/>
  <c r="W550" i="26"/>
  <c r="W562" i="26"/>
  <c r="W585" i="26"/>
  <c r="W594" i="26"/>
  <c r="W6" i="27"/>
  <c r="W12" i="27"/>
  <c r="T12" i="27" s="1"/>
  <c r="W16" i="27"/>
  <c r="W19" i="27"/>
  <c r="W22" i="27"/>
  <c r="W28" i="27"/>
  <c r="W32" i="27"/>
  <c r="W35" i="27"/>
  <c r="W38" i="27"/>
  <c r="W44" i="27"/>
  <c r="W48" i="27"/>
  <c r="W51" i="27"/>
  <c r="W54" i="27"/>
  <c r="W60" i="27"/>
  <c r="W64" i="27"/>
  <c r="W67" i="27"/>
  <c r="W70" i="27"/>
  <c r="W76" i="27"/>
  <c r="U76" i="27" s="1"/>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T47" i="27" s="1"/>
  <c r="W56" i="27"/>
  <c r="W65" i="27"/>
  <c r="W68" i="27"/>
  <c r="T68" i="27" s="1"/>
  <c r="W73" i="27"/>
  <c r="W77" i="27"/>
  <c r="W85" i="27"/>
  <c r="W90" i="27"/>
  <c r="W94" i="27"/>
  <c r="W98" i="27"/>
  <c r="W103" i="27"/>
  <c r="W107" i="27"/>
  <c r="W111" i="27"/>
  <c r="U111" i="27" s="1"/>
  <c r="W117" i="27"/>
  <c r="W122" i="27"/>
  <c r="W127" i="27"/>
  <c r="W133" i="27"/>
  <c r="W138" i="27"/>
  <c r="W143" i="27"/>
  <c r="W149" i="27"/>
  <c r="W154" i="27"/>
  <c r="W159" i="27"/>
  <c r="W165" i="27"/>
  <c r="W170" i="27"/>
  <c r="W175" i="27"/>
  <c r="U175" i="27" s="1"/>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W383" i="25"/>
  <c r="W126" i="26"/>
  <c r="W300" i="26"/>
  <c r="W357" i="26"/>
  <c r="W421" i="26"/>
  <c r="W485" i="26"/>
  <c r="W533" i="26"/>
  <c r="W567" i="26"/>
  <c r="W599" i="26"/>
  <c r="W10" i="27"/>
  <c r="W15" i="27"/>
  <c r="S15" i="27" s="1"/>
  <c r="V15" i="27" s="1"/>
  <c r="W24" i="27"/>
  <c r="W33" i="27"/>
  <c r="W36" i="27"/>
  <c r="T36" i="27" s="1"/>
  <c r="W41" i="27"/>
  <c r="W45" i="27"/>
  <c r="W53" i="27"/>
  <c r="W58" i="27"/>
  <c r="W62" i="27"/>
  <c r="W66" i="27"/>
  <c r="W71" i="27"/>
  <c r="W75" i="27"/>
  <c r="W79" i="27"/>
  <c r="T79" i="27" s="1"/>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S352" i="27" s="1"/>
  <c r="V352" i="27" s="1"/>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U20" i="27" s="1"/>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S544" i="27" s="1"/>
  <c r="V544" i="27" s="1"/>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V172" i="13" s="1"/>
  <c r="U114" i="13"/>
  <c r="U37" i="13"/>
  <c r="U550" i="13"/>
  <c r="U518" i="13"/>
  <c r="U486" i="13"/>
  <c r="U272" i="13"/>
  <c r="U241" i="13"/>
  <c r="U213" i="13"/>
  <c r="U78" i="13"/>
  <c r="U562" i="13"/>
  <c r="U530" i="13"/>
  <c r="U498" i="13"/>
  <c r="T466" i="13"/>
  <c r="U386" i="13"/>
  <c r="T355" i="13"/>
  <c r="T323" i="13"/>
  <c r="V323" i="13" s="1"/>
  <c r="T237" i="13"/>
  <c r="V237" i="13" s="1"/>
  <c r="U193" i="13"/>
  <c r="U164" i="13"/>
  <c r="T119" i="13"/>
  <c r="V119" i="13" s="1"/>
  <c r="U558" i="13"/>
  <c r="T478" i="13"/>
  <c r="U431" i="13"/>
  <c r="U367" i="13"/>
  <c r="U335" i="13"/>
  <c r="U303" i="13"/>
  <c r="T249" i="13"/>
  <c r="V249" i="13" s="1"/>
  <c r="T218" i="13"/>
  <c r="T189" i="13"/>
  <c r="V189" i="13" s="1"/>
  <c r="T160" i="13"/>
  <c r="V160" i="13" s="1"/>
  <c r="T86" i="13"/>
  <c r="U570" i="13"/>
  <c r="U538" i="13"/>
  <c r="T474" i="13"/>
  <c r="U394" i="13"/>
  <c r="V394" i="13" s="1"/>
  <c r="U427" i="13"/>
  <c r="T363" i="13"/>
  <c r="V363" i="13" s="1"/>
  <c r="U331" i="13"/>
  <c r="U299" i="13"/>
  <c r="U423" i="13"/>
  <c r="T327" i="13"/>
  <c r="V327" i="13" s="1"/>
  <c r="T295" i="13"/>
  <c r="T276" i="13"/>
  <c r="V276" i="13" s="1"/>
  <c r="U229" i="13"/>
  <c r="U201" i="13"/>
  <c r="U172" i="13"/>
  <c r="T114" i="13"/>
  <c r="V114" i="13" s="1"/>
  <c r="U582" i="13"/>
  <c r="T550" i="13"/>
  <c r="T518" i="13"/>
  <c r="T486" i="13"/>
  <c r="U390" i="13"/>
  <c r="V390" i="13" s="1"/>
  <c r="T272" i="13"/>
  <c r="T241" i="13"/>
  <c r="T213" i="13"/>
  <c r="V213" i="13" s="1"/>
  <c r="U139" i="13"/>
  <c r="T78" i="13"/>
  <c r="T562" i="13"/>
  <c r="T530" i="13"/>
  <c r="T498" i="13"/>
  <c r="T450" i="13"/>
  <c r="T386" i="13"/>
  <c r="V386" i="13" s="1"/>
  <c r="U355" i="13"/>
  <c r="T573" i="13"/>
  <c r="U525" i="13"/>
  <c r="T493" i="13"/>
  <c r="T445" i="13"/>
  <c r="U253" i="13"/>
  <c r="T193" i="13"/>
  <c r="T164" i="13"/>
  <c r="V164" i="13" s="1"/>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U544" i="27"/>
  <c r="T544" i="27"/>
  <c r="S512" i="27"/>
  <c r="V512" i="27" s="1"/>
  <c r="U512" i="27"/>
  <c r="T512" i="27"/>
  <c r="S480" i="27"/>
  <c r="V480" i="27" s="1"/>
  <c r="U480" i="27"/>
  <c r="T480" i="27"/>
  <c r="S448" i="27"/>
  <c r="V448" i="27" s="1"/>
  <c r="T448" i="27"/>
  <c r="U448" i="27"/>
  <c r="S416" i="27"/>
  <c r="V416" i="27" s="1"/>
  <c r="U416" i="27"/>
  <c r="T416" i="27"/>
  <c r="S384" i="27"/>
  <c r="V384" i="27" s="1"/>
  <c r="U384" i="27"/>
  <c r="T352" i="27"/>
  <c r="S320" i="27"/>
  <c r="V320" i="27" s="1"/>
  <c r="T320" i="27"/>
  <c r="U320" i="27"/>
  <c r="S288" i="27"/>
  <c r="V288" i="27" s="1"/>
  <c r="U288" i="27"/>
  <c r="T288" i="27"/>
  <c r="S256" i="27"/>
  <c r="V256" i="27" s="1"/>
  <c r="U256" i="27"/>
  <c r="T256" i="27"/>
  <c r="S100" i="27"/>
  <c r="V100" i="27" s="1"/>
  <c r="U100" i="27"/>
  <c r="S84" i="27"/>
  <c r="V84" i="27" s="1"/>
  <c r="T84" i="27"/>
  <c r="U84" i="27"/>
  <c r="S68" i="27"/>
  <c r="V68" i="27" s="1"/>
  <c r="S52" i="27"/>
  <c r="V52" i="27" s="1"/>
  <c r="U52" i="27"/>
  <c r="T52" i="27"/>
  <c r="S36" i="27"/>
  <c r="V36" i="27" s="1"/>
  <c r="T20"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T76" i="27"/>
  <c r="S44" i="27"/>
  <c r="V44" i="27" s="1"/>
  <c r="U44" i="27"/>
  <c r="T44"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1" i="27"/>
  <c r="V171" i="27" s="1"/>
  <c r="S155" i="27"/>
  <c r="V155" i="27" s="1"/>
  <c r="U155" i="27"/>
  <c r="S143" i="27"/>
  <c r="V143" i="27" s="1"/>
  <c r="U143" i="27"/>
  <c r="T143" i="27"/>
  <c r="S139" i="27"/>
  <c r="V139" i="27" s="1"/>
  <c r="T139" i="27"/>
  <c r="S123" i="27"/>
  <c r="V123" i="27" s="1"/>
  <c r="U123" i="27"/>
  <c r="S79" i="27"/>
  <c r="V79" i="27" s="1"/>
  <c r="U79" i="27"/>
  <c r="U47"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V156" i="13" s="1"/>
  <c r="T127" i="13"/>
  <c r="T98" i="13"/>
  <c r="U69" i="13"/>
  <c r="T139" i="13"/>
  <c r="V139" i="13" s="1"/>
  <c r="U94" i="13"/>
  <c r="U135" i="13"/>
  <c r="U131" i="13"/>
  <c r="V131" i="13" s="1"/>
  <c r="U73" i="13"/>
  <c r="U156" i="13"/>
  <c r="U127" i="13"/>
  <c r="U98" i="13"/>
  <c r="T69" i="13"/>
  <c r="T94" i="13"/>
  <c r="T36" i="13"/>
  <c r="T135" i="13"/>
  <c r="T90" i="13"/>
  <c r="V90" i="13" s="1"/>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T31" i="13"/>
  <c r="V31" i="13" s="1"/>
  <c r="V23" i="13"/>
  <c r="V22" i="13"/>
  <c r="V15" i="13"/>
  <c r="U12" i="13"/>
  <c r="T188" i="13"/>
  <c r="V188" i="13" s="1"/>
  <c r="T159" i="13"/>
  <c r="V159" i="13" s="1"/>
  <c r="U85" i="13"/>
  <c r="U41" i="13"/>
  <c r="T12" i="13"/>
  <c r="T206" i="13"/>
  <c r="U171" i="13"/>
  <c r="U142" i="13"/>
  <c r="U113" i="13"/>
  <c r="V113" i="13" s="1"/>
  <c r="T81" i="13"/>
  <c r="V81" i="13" s="1"/>
  <c r="U53" i="13"/>
  <c r="T202" i="13"/>
  <c r="U167" i="13"/>
  <c r="T138" i="13"/>
  <c r="V138" i="13" s="1"/>
  <c r="U93" i="13"/>
  <c r="T64" i="13"/>
  <c r="V64" i="13" s="1"/>
  <c r="U36" i="13"/>
  <c r="V36" i="13" s="1"/>
  <c r="T179" i="13"/>
  <c r="V179" i="13" s="1"/>
  <c r="U150" i="13"/>
  <c r="T118" i="13"/>
  <c r="V118" i="13" s="1"/>
  <c r="U89" i="13"/>
  <c r="V89" i="13" s="1"/>
  <c r="U45" i="13"/>
  <c r="U175" i="13"/>
  <c r="U146" i="13"/>
  <c r="T85" i="13"/>
  <c r="V85" i="13" s="1"/>
  <c r="T41" i="13"/>
  <c r="V41" i="13" s="1"/>
  <c r="T171" i="13"/>
  <c r="V171" i="13" s="1"/>
  <c r="T142" i="13"/>
  <c r="V142" i="13" s="1"/>
  <c r="T97" i="13"/>
  <c r="U68" i="13"/>
  <c r="T53" i="13"/>
  <c r="V53" i="13" s="1"/>
  <c r="T167" i="13"/>
  <c r="V167" i="13" s="1"/>
  <c r="U122" i="13"/>
  <c r="T93" i="13"/>
  <c r="V93" i="13" s="1"/>
  <c r="U49" i="13"/>
  <c r="U179" i="13"/>
  <c r="T150" i="13"/>
  <c r="V150" i="13" s="1"/>
  <c r="T105" i="13"/>
  <c r="T195" i="13"/>
  <c r="T175" i="13"/>
  <c r="V175" i="13" s="1"/>
  <c r="T146" i="13"/>
  <c r="V146" i="13" s="1"/>
  <c r="T101" i="13"/>
  <c r="V101" i="13" s="1"/>
  <c r="U184" i="13"/>
  <c r="U155" i="13"/>
  <c r="U97" i="13"/>
  <c r="T68" i="13"/>
  <c r="V68" i="13" s="1"/>
  <c r="T37" i="13"/>
  <c r="U183" i="13"/>
  <c r="T122" i="13"/>
  <c r="V122" i="13" s="1"/>
  <c r="T49" i="13"/>
  <c r="V49" i="13" s="1"/>
  <c r="U198" i="13"/>
  <c r="T192" i="13"/>
  <c r="V192" i="13" s="1"/>
  <c r="T163" i="13"/>
  <c r="V163" i="13" s="1"/>
  <c r="U105" i="13"/>
  <c r="T60" i="13"/>
  <c r="V60" i="13" s="1"/>
  <c r="U195" i="13"/>
  <c r="S558" i="30"/>
  <c r="V558" i="30" s="1"/>
  <c r="T558" i="30"/>
  <c r="S487" i="30"/>
  <c r="V487" i="30" s="1"/>
  <c r="U487" i="30"/>
  <c r="T487" i="30"/>
  <c r="S471" i="30"/>
  <c r="V471" i="30" s="1"/>
  <c r="U471" i="30"/>
  <c r="S463" i="30"/>
  <c r="V463" i="30" s="1"/>
  <c r="U463" i="30"/>
  <c r="T463" i="30"/>
  <c r="S446" i="30"/>
  <c r="V446" i="30" s="1"/>
  <c r="T446" i="30"/>
  <c r="S219" i="30"/>
  <c r="V219" i="30" s="1"/>
  <c r="U219" i="30"/>
  <c r="T219" i="30"/>
  <c r="S211" i="30"/>
  <c r="V211" i="30" s="1"/>
  <c r="T211" i="30"/>
  <c r="S203" i="30"/>
  <c r="V203" i="30" s="1"/>
  <c r="T203" i="30"/>
  <c r="S187" i="30"/>
  <c r="U187" i="30"/>
  <c r="S173" i="30"/>
  <c r="V173" i="30" s="1"/>
  <c r="U173" i="30"/>
  <c r="S165" i="30"/>
  <c r="V165" i="30" s="1"/>
  <c r="T165" i="30"/>
  <c r="S157" i="30"/>
  <c r="V157" i="30" s="1"/>
  <c r="T157" i="30"/>
  <c r="S39" i="30"/>
  <c r="V39" i="30" s="1"/>
  <c r="T39" i="30"/>
  <c r="S35" i="30"/>
  <c r="V35" i="30" s="1"/>
  <c r="U35" i="30"/>
  <c r="T454" i="30"/>
  <c r="U203" i="30"/>
  <c r="T51" i="30"/>
  <c r="U199" i="30"/>
  <c r="U446" i="30"/>
  <c r="T471" i="30"/>
  <c r="S535" i="30"/>
  <c r="V535" i="30" s="1"/>
  <c r="T535" i="30"/>
  <c r="S528" i="30"/>
  <c r="V528" i="30" s="1"/>
  <c r="U528" i="30"/>
  <c r="T528" i="30"/>
  <c r="S520" i="30"/>
  <c r="V520" i="30" s="1"/>
  <c r="U520" i="30"/>
  <c r="S517" i="30"/>
  <c r="V517" i="30" s="1"/>
  <c r="T517" i="30"/>
  <c r="S514" i="30"/>
  <c r="V514" i="30" s="1"/>
  <c r="U514" i="30"/>
  <c r="T514" i="30"/>
  <c r="S510" i="30"/>
  <c r="V510" i="30" s="1"/>
  <c r="U510" i="30"/>
  <c r="S498" i="30"/>
  <c r="V498" i="30" s="1"/>
  <c r="T498" i="30"/>
  <c r="S494" i="30"/>
  <c r="V494" i="30" s="1"/>
  <c r="T494" i="30"/>
  <c r="S490" i="30"/>
  <c r="V490" i="30" s="1"/>
  <c r="U490" i="30"/>
  <c r="S474" i="30"/>
  <c r="V474" i="30" s="1"/>
  <c r="T474" i="30"/>
  <c r="S251" i="30"/>
  <c r="V251" i="30" s="1"/>
  <c r="U251" i="30"/>
  <c r="T251" i="30"/>
  <c r="S247" i="30"/>
  <c r="V247" i="30" s="1"/>
  <c r="U247" i="30"/>
  <c r="S244" i="30"/>
  <c r="V244" i="30" s="1"/>
  <c r="U244" i="30"/>
  <c r="S238" i="30"/>
  <c r="V238" i="30" s="1"/>
  <c r="T238" i="30"/>
  <c r="S234" i="30"/>
  <c r="V234" i="30" s="1"/>
  <c r="U234" i="30"/>
  <c r="S226" i="30"/>
  <c r="V226" i="30" s="1"/>
  <c r="U226" i="30"/>
  <c r="T226" i="30"/>
  <c r="S58" i="30"/>
  <c r="V58" i="30" s="1"/>
  <c r="T58" i="30"/>
  <c r="T12" i="30"/>
  <c r="U12" i="30"/>
  <c r="S562" i="30"/>
  <c r="V562" i="30" s="1"/>
  <c r="U562" i="30"/>
  <c r="T562" i="30"/>
  <c r="S467" i="30"/>
  <c r="V467" i="30" s="1"/>
  <c r="T467" i="30"/>
  <c r="S459" i="30"/>
  <c r="V459" i="30" s="1"/>
  <c r="U459" i="30"/>
  <c r="S442" i="30"/>
  <c r="V442" i="30" s="1"/>
  <c r="U442" i="30"/>
  <c r="S215" i="30"/>
  <c r="V215" i="30" s="1"/>
  <c r="U215" i="30"/>
  <c r="S207" i="30"/>
  <c r="V207" i="30" s="1"/>
  <c r="U207" i="30"/>
  <c r="T207" i="30"/>
  <c r="S191" i="30"/>
  <c r="V191" i="30" s="1"/>
  <c r="U191" i="30"/>
  <c r="S184" i="30"/>
  <c r="V184" i="30" s="1"/>
  <c r="U184" i="30"/>
  <c r="T184" i="30"/>
  <c r="S177" i="30"/>
  <c r="V177" i="30" s="1"/>
  <c r="U177" i="30"/>
  <c r="T177" i="30"/>
  <c r="S169" i="30"/>
  <c r="V169" i="30" s="1"/>
  <c r="T169" i="30"/>
  <c r="S43" i="30"/>
  <c r="V43" i="30" s="1"/>
  <c r="T43" i="30"/>
  <c r="S31" i="30"/>
  <c r="V31" i="30" s="1"/>
  <c r="T31" i="30"/>
  <c r="U31" i="30"/>
  <c r="U454" i="30"/>
  <c r="T35" i="30"/>
  <c r="T191" i="30"/>
  <c r="U157" i="30"/>
  <c r="T161" i="30"/>
  <c r="T195" i="30"/>
  <c r="U323" i="30"/>
  <c r="T223" i="30"/>
  <c r="T215" i="30"/>
  <c r="U165" i="30"/>
  <c r="T187" i="30"/>
  <c r="S583" i="30"/>
  <c r="V583" i="30" s="1"/>
  <c r="U583" i="30"/>
  <c r="T583" i="30"/>
  <c r="S575" i="30"/>
  <c r="V575" i="30" s="1"/>
  <c r="U575" i="30"/>
  <c r="S571" i="30"/>
  <c r="V571" i="30" s="1"/>
  <c r="U571" i="30"/>
  <c r="S538" i="30"/>
  <c r="V538" i="30" s="1"/>
  <c r="U538" i="30"/>
  <c r="S477" i="30"/>
  <c r="V477" i="30" s="1"/>
  <c r="U477" i="30"/>
  <c r="S408" i="30"/>
  <c r="V408" i="30" s="1"/>
  <c r="U408" i="30"/>
  <c r="S404" i="30"/>
  <c r="V404" i="30" s="1"/>
  <c r="T404" i="30"/>
  <c r="S397" i="30"/>
  <c r="V397" i="30" s="1"/>
  <c r="U397" i="30"/>
  <c r="S393" i="30"/>
  <c r="V393" i="30" s="1"/>
  <c r="U393" i="30"/>
  <c r="S387" i="30"/>
  <c r="V387" i="30" s="1"/>
  <c r="T387" i="30"/>
  <c r="U387" i="30"/>
  <c r="S379" i="30"/>
  <c r="V379" i="30" s="1"/>
  <c r="T379" i="30"/>
  <c r="U379" i="30"/>
  <c r="S368" i="30"/>
  <c r="V368" i="30" s="1"/>
  <c r="U368" i="30"/>
  <c r="T368" i="30"/>
  <c r="S341" i="30"/>
  <c r="V341" i="30" s="1"/>
  <c r="U341" i="30"/>
  <c r="S337" i="30"/>
  <c r="V337" i="30" s="1"/>
  <c r="T337" i="30"/>
  <c r="U337" i="30"/>
  <c r="S333" i="30"/>
  <c r="V333" i="30" s="1"/>
  <c r="T333" i="30"/>
  <c r="S329" i="30"/>
  <c r="V329" i="30" s="1"/>
  <c r="U329" i="30"/>
  <c r="S325" i="30"/>
  <c r="V325" i="30" s="1"/>
  <c r="T325" i="30"/>
  <c r="U325" i="30"/>
  <c r="S303" i="30"/>
  <c r="V303" i="30" s="1"/>
  <c r="T303" i="30"/>
  <c r="S299" i="30"/>
  <c r="V299" i="30" s="1"/>
  <c r="U299" i="30"/>
  <c r="S295" i="30"/>
  <c r="V295" i="30" s="1"/>
  <c r="T295" i="30"/>
  <c r="S291" i="30"/>
  <c r="V291" i="30" s="1"/>
  <c r="U291" i="30"/>
  <c r="S280" i="30"/>
  <c r="V280" i="30" s="1"/>
  <c r="U280" i="30"/>
  <c r="T280" i="30"/>
  <c r="S276" i="30"/>
  <c r="V276" i="30" s="1"/>
  <c r="U276" i="30"/>
  <c r="S272" i="30"/>
  <c r="V272" i="30" s="1"/>
  <c r="U272" i="30"/>
  <c r="T272" i="30"/>
  <c r="S268" i="30"/>
  <c r="V268" i="30" s="1"/>
  <c r="U268" i="30"/>
  <c r="S261" i="30"/>
  <c r="V261" i="30" s="1"/>
  <c r="T261" i="30"/>
  <c r="S258" i="30"/>
  <c r="V258" i="30" s="1"/>
  <c r="T258" i="30"/>
  <c r="S254" i="30"/>
  <c r="V254" i="30" s="1"/>
  <c r="T254" i="30"/>
  <c r="S151" i="30"/>
  <c r="V151" i="30" s="1"/>
  <c r="T151" i="30"/>
  <c r="S135" i="30"/>
  <c r="V135" i="30" s="1"/>
  <c r="U135" i="30"/>
  <c r="T135" i="30"/>
  <c r="S131" i="30"/>
  <c r="V131" i="30" s="1"/>
  <c r="U131" i="30"/>
  <c r="T131" i="30"/>
  <c r="S120" i="30"/>
  <c r="V120" i="30" s="1"/>
  <c r="T120" i="30"/>
  <c r="S116" i="30"/>
  <c r="V116" i="30" s="1"/>
  <c r="U116" i="30"/>
  <c r="S112" i="30"/>
  <c r="T112" i="30"/>
  <c r="U112" i="30"/>
  <c r="S108" i="30"/>
  <c r="V108" i="30" s="1"/>
  <c r="U108" i="30"/>
  <c r="S104" i="30"/>
  <c r="V104" i="30" s="1"/>
  <c r="U104" i="30"/>
  <c r="S96" i="30"/>
  <c r="V96" i="30" s="1"/>
  <c r="U96" i="30"/>
  <c r="S93" i="30"/>
  <c r="V93" i="30" s="1"/>
  <c r="T93" i="30"/>
  <c r="S85" i="30"/>
  <c r="V85" i="30" s="1"/>
  <c r="U85" i="30"/>
  <c r="T85" i="30"/>
  <c r="S81" i="30"/>
  <c r="V81" i="30" s="1"/>
  <c r="U81" i="30"/>
  <c r="T81" i="30"/>
  <c r="S77" i="30"/>
  <c r="V77" i="30" s="1"/>
  <c r="U77" i="30"/>
  <c r="S69" i="30"/>
  <c r="V69" i="30" s="1"/>
  <c r="T69" i="30"/>
  <c r="S61" i="30"/>
  <c r="V61" i="30" s="1"/>
  <c r="U61" i="30"/>
  <c r="S19" i="30"/>
  <c r="V19" i="30" s="1"/>
  <c r="T19" i="30"/>
  <c r="U19" i="30"/>
  <c r="S596" i="30"/>
  <c r="V596" i="30" s="1"/>
  <c r="T596" i="30"/>
  <c r="S592" i="30"/>
  <c r="V592" i="30" s="1"/>
  <c r="U592" i="30"/>
  <c r="T592" i="30"/>
  <c r="S585" i="30"/>
  <c r="V585" i="30" s="1"/>
  <c r="T585" i="30"/>
  <c r="S549" i="30"/>
  <c r="V549" i="30" s="1"/>
  <c r="U549" i="30"/>
  <c r="S545" i="30"/>
  <c r="V545" i="30" s="1"/>
  <c r="U545" i="30"/>
  <c r="T545" i="30"/>
  <c r="S541" i="30"/>
  <c r="V541" i="30" s="1"/>
  <c r="U541" i="30"/>
  <c r="S480" i="30"/>
  <c r="V480" i="30" s="1"/>
  <c r="U480" i="30"/>
  <c r="S439" i="30"/>
  <c r="V439" i="30" s="1"/>
  <c r="U439" i="30"/>
  <c r="S432" i="30"/>
  <c r="V432" i="30" s="1"/>
  <c r="U432" i="30"/>
  <c r="T432" i="30"/>
  <c r="S428" i="30"/>
  <c r="V428" i="30" s="1"/>
  <c r="T428" i="30"/>
  <c r="S425" i="30"/>
  <c r="V425" i="30" s="1"/>
  <c r="U425" i="30"/>
  <c r="S423" i="30"/>
  <c r="V423" i="30" s="1"/>
  <c r="T423" i="30"/>
  <c r="S419" i="30"/>
  <c r="V419" i="30" s="1"/>
  <c r="U419" i="30"/>
  <c r="S415" i="30"/>
  <c r="V415" i="30" s="1"/>
  <c r="T415" i="30"/>
  <c r="U415" i="30"/>
  <c r="S320" i="30"/>
  <c r="V320" i="30" s="1"/>
  <c r="U320" i="30"/>
  <c r="S317" i="30"/>
  <c r="V317" i="30" s="1"/>
  <c r="U317" i="30"/>
  <c r="S314" i="30"/>
  <c r="V314" i="30" s="1"/>
  <c r="U314" i="30"/>
  <c r="S154" i="30"/>
  <c r="V154" i="30" s="1"/>
  <c r="U154" i="30"/>
  <c r="T13" i="30"/>
  <c r="U512" i="30"/>
  <c r="U467" i="30"/>
  <c r="U29" i="30"/>
  <c r="S20" i="30"/>
  <c r="S9" i="30"/>
  <c r="V9" i="30" s="1"/>
  <c r="S6" i="30"/>
  <c r="V6" i="30" s="1"/>
  <c r="T25" i="30"/>
  <c r="S12" i="30"/>
  <c r="V12" i="30" s="1"/>
  <c r="S476" i="30"/>
  <c r="V476" i="30" s="1"/>
  <c r="T476" i="30"/>
  <c r="S284" i="30"/>
  <c r="V284" i="30" s="1"/>
  <c r="T284" i="30"/>
  <c r="S111" i="30"/>
  <c r="V111" i="30" s="1"/>
  <c r="U111" i="30"/>
  <c r="T111" i="30"/>
  <c r="S107" i="30"/>
  <c r="V107" i="30" s="1"/>
  <c r="U107" i="30"/>
  <c r="T107" i="30"/>
  <c r="T89" i="30"/>
  <c r="U217" i="30"/>
  <c r="U281" i="30"/>
  <c r="T132" i="30"/>
  <c r="U375" i="30"/>
  <c r="T378" i="30"/>
  <c r="T506" i="30"/>
  <c r="U365" i="30"/>
  <c r="U327" i="30"/>
  <c r="U369" i="30"/>
  <c r="U418" i="30"/>
  <c r="T450" i="30"/>
  <c r="U517" i="30"/>
  <c r="S594" i="30"/>
  <c r="V594" i="30" s="1"/>
  <c r="U594" i="30"/>
  <c r="T594" i="30"/>
  <c r="S565" i="30"/>
  <c r="V565" i="30" s="1"/>
  <c r="U565" i="30"/>
  <c r="T565" i="30"/>
  <c r="S508" i="30"/>
  <c r="V508" i="30" s="1"/>
  <c r="T508" i="30"/>
  <c r="S466" i="30"/>
  <c r="V466" i="30" s="1"/>
  <c r="U466" i="30"/>
  <c r="T466" i="30"/>
  <c r="S437" i="30"/>
  <c r="V437" i="30" s="1"/>
  <c r="T437" i="30"/>
  <c r="U437" i="30"/>
  <c r="S380" i="30"/>
  <c r="V380" i="30" s="1"/>
  <c r="T380" i="30"/>
  <c r="S338" i="30"/>
  <c r="V338" i="30" s="1"/>
  <c r="U338" i="30"/>
  <c r="T338" i="30"/>
  <c r="S147" i="30"/>
  <c r="V147" i="30" s="1"/>
  <c r="U147" i="30"/>
  <c r="T147" i="30"/>
  <c r="S114" i="30"/>
  <c r="V114" i="30" s="1"/>
  <c r="U114" i="30"/>
  <c r="T114" i="30"/>
  <c r="S309" i="30"/>
  <c r="V309" i="30" s="1"/>
  <c r="T309" i="30"/>
  <c r="U309" i="30"/>
  <c r="S239" i="30"/>
  <c r="V239" i="30" s="1"/>
  <c r="U239" i="30"/>
  <c r="T239" i="30"/>
  <c r="S235" i="30"/>
  <c r="V235" i="30" s="1"/>
  <c r="U235" i="30"/>
  <c r="T235" i="30"/>
  <c r="U89" i="30"/>
  <c r="T217" i="30"/>
  <c r="T281" i="30"/>
  <c r="U132" i="30"/>
  <c r="T375" i="30"/>
  <c r="U378" i="30"/>
  <c r="U506" i="30"/>
  <c r="T365" i="30"/>
  <c r="T327" i="30"/>
  <c r="T369" i="30"/>
  <c r="T92" i="30"/>
  <c r="T220" i="30"/>
  <c r="U284" i="30"/>
  <c r="U427" i="30"/>
  <c r="T555" i="30"/>
  <c r="T546" i="30"/>
  <c r="T578" i="30"/>
  <c r="U389" i="30"/>
  <c r="U431" i="30"/>
  <c r="T559" i="30"/>
  <c r="T86" i="30"/>
  <c r="T214" i="30"/>
  <c r="U278" i="30"/>
  <c r="T406" i="30"/>
  <c r="T534" i="30"/>
  <c r="U52" i="30"/>
  <c r="T180" i="30"/>
  <c r="T459" i="30"/>
  <c r="T587" i="30"/>
  <c r="T136" i="30"/>
  <c r="T392" i="30"/>
  <c r="T520" i="30"/>
  <c r="U92" i="30"/>
  <c r="U220" i="30"/>
  <c r="U476" i="30"/>
  <c r="T427" i="30"/>
  <c r="U555" i="30"/>
  <c r="U546" i="30"/>
  <c r="U578" i="30"/>
  <c r="T389" i="30"/>
  <c r="T431" i="30"/>
  <c r="U559" i="30"/>
  <c r="S531" i="30"/>
  <c r="V531" i="30" s="1"/>
  <c r="U531" i="30"/>
  <c r="T531" i="30"/>
  <c r="S403" i="30"/>
  <c r="V403" i="30" s="1"/>
  <c r="T403" i="30"/>
  <c r="U403" i="30"/>
  <c r="S348" i="30"/>
  <c r="V348" i="30" s="1"/>
  <c r="T348" i="30"/>
  <c r="S275" i="30"/>
  <c r="V275" i="30" s="1"/>
  <c r="T275" i="30"/>
  <c r="U275" i="30"/>
  <c r="S242" i="30"/>
  <c r="V242" i="30" s="1"/>
  <c r="U242" i="30"/>
  <c r="T242" i="30"/>
  <c r="S178" i="30"/>
  <c r="V178" i="30" s="1"/>
  <c r="X27" i="12" s="1"/>
  <c r="F27" i="12" s="1"/>
  <c r="U178" i="30"/>
  <c r="T178" i="30"/>
  <c r="S50" i="30"/>
  <c r="V50" i="30" s="1"/>
  <c r="T50" i="30"/>
  <c r="U50" i="30"/>
  <c r="S29" i="30"/>
  <c r="V29" i="30" s="1"/>
  <c r="S26" i="30"/>
  <c r="S25" i="30"/>
  <c r="V25" i="30" s="1"/>
  <c r="S14" i="30"/>
  <c r="S13" i="30"/>
  <c r="V13" i="30" s="1"/>
  <c r="U24" i="30"/>
  <c r="V24" i="30" s="1"/>
  <c r="AB212" i="39"/>
  <c r="O222" i="20"/>
  <c r="AC9" i="40"/>
  <c r="AC20" i="40"/>
  <c r="AB227" i="39"/>
  <c r="AB309" i="39"/>
  <c r="AB301" i="39"/>
  <c r="AB299" i="39"/>
  <c r="AB304" i="39"/>
  <c r="P222" i="20"/>
  <c r="P299" i="20"/>
  <c r="AB300" i="39"/>
  <c r="AC23" i="40"/>
  <c r="S541" i="13"/>
  <c r="V541" i="13" s="1"/>
  <c r="AB616" i="39"/>
  <c r="Y14" i="39" s="1"/>
  <c r="C62" i="40" s="1"/>
  <c r="S8" i="30"/>
  <c r="T8" i="30"/>
  <c r="U8" i="30"/>
  <c r="T6" i="33"/>
  <c r="T18" i="30"/>
  <c r="S28" i="30"/>
  <c r="T28" i="30"/>
  <c r="S16" i="30"/>
  <c r="V16" i="30" s="1"/>
  <c r="T16" i="30"/>
  <c r="S7" i="29"/>
  <c r="T7" i="29"/>
  <c r="S22" i="30"/>
  <c r="T22" i="30"/>
  <c r="U18" i="30"/>
  <c r="V18" i="30" s="1"/>
  <c r="S8" i="29"/>
  <c r="V8" i="29" s="1"/>
  <c r="S5" i="29"/>
  <c r="V5" i="29" s="1"/>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47" i="30"/>
  <c r="T34" i="30"/>
  <c r="T33" i="30"/>
  <c r="V33" i="30" s="1"/>
  <c r="T27" i="30"/>
  <c r="U26" i="30"/>
  <c r="V26" i="30" s="1"/>
  <c r="T21" i="30"/>
  <c r="U20" i="30"/>
  <c r="V20" i="30" s="1"/>
  <c r="T15" i="30"/>
  <c r="U14" i="30"/>
  <c r="V14" i="30" s="1"/>
  <c r="T7" i="30"/>
  <c r="U6" i="30"/>
  <c r="S47" i="30"/>
  <c r="S27" i="30"/>
  <c r="S21" i="30"/>
  <c r="V21" i="30" s="1"/>
  <c r="S15" i="30"/>
  <c r="S7" i="30"/>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V12" i="13"/>
  <c r="V11" i="13"/>
  <c r="V10" i="13"/>
  <c r="Q11" i="29"/>
  <c r="V9" i="29"/>
  <c r="Q11" i="28"/>
  <c r="U6" i="28"/>
  <c r="V6" i="28" s="1"/>
  <c r="U5" i="28"/>
  <c r="V5" i="28" s="1"/>
  <c r="H29" i="12"/>
  <c r="H36" i="41"/>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T397" i="13"/>
  <c r="S336" i="13"/>
  <c r="V336" i="13" s="1"/>
  <c r="U336" i="13"/>
  <c r="S332" i="13"/>
  <c r="V332" i="13" s="1"/>
  <c r="T332" i="13"/>
  <c r="S284" i="13"/>
  <c r="U284" i="13"/>
  <c r="S280" i="13"/>
  <c r="U280" i="13"/>
  <c r="S211" i="13"/>
  <c r="V211" i="13" s="1"/>
  <c r="T211" i="13"/>
  <c r="S151" i="13"/>
  <c r="V151" i="13" s="1"/>
  <c r="T151" i="13"/>
  <c r="S147" i="13"/>
  <c r="U147" i="13"/>
  <c r="S140" i="13"/>
  <c r="V140" i="13" s="1"/>
  <c r="T140" i="13"/>
  <c r="S134" i="13"/>
  <c r="V134" i="13" s="1"/>
  <c r="U134" i="13"/>
  <c r="S130" i="13"/>
  <c r="U130" i="13"/>
  <c r="S126" i="13"/>
  <c r="U126" i="13"/>
  <c r="S99" i="13"/>
  <c r="T99" i="13"/>
  <c r="S95" i="13"/>
  <c r="V95" i="13" s="1"/>
  <c r="T95" i="13"/>
  <c r="S87" i="13"/>
  <c r="U87" i="13"/>
  <c r="S83" i="13"/>
  <c r="V83" i="13" s="1"/>
  <c r="T83" i="13"/>
  <c r="S77" i="13"/>
  <c r="V77" i="13" s="1"/>
  <c r="T77" i="13"/>
  <c r="S76" i="13"/>
  <c r="U76" i="13"/>
  <c r="S72" i="13"/>
  <c r="V72" i="13" s="1"/>
  <c r="U72" i="13"/>
  <c r="S65" i="13"/>
  <c r="U65" i="13"/>
  <c r="S61" i="13"/>
  <c r="T61" i="13"/>
  <c r="S57" i="13"/>
  <c r="U57" i="13"/>
  <c r="S54" i="13"/>
  <c r="V54" i="13" s="1"/>
  <c r="U54" i="13"/>
  <c r="S50" i="13"/>
  <c r="T50" i="13"/>
  <c r="S46" i="13"/>
  <c r="V46" i="13" s="1"/>
  <c r="U46" i="13"/>
  <c r="S17" i="13"/>
  <c r="U17" i="13"/>
  <c r="S13" i="13"/>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U357" i="13"/>
  <c r="S353" i="13"/>
  <c r="V353" i="13" s="1"/>
  <c r="T353" i="13"/>
  <c r="S346" i="13"/>
  <c r="U346" i="13"/>
  <c r="S343" i="13"/>
  <c r="U343" i="13"/>
  <c r="S339" i="13"/>
  <c r="V339" i="13" s="1"/>
  <c r="T339" i="13"/>
  <c r="S290" i="13"/>
  <c r="V290" i="13" s="1"/>
  <c r="T290" i="13"/>
  <c r="S252" i="13"/>
  <c r="V252" i="13" s="1"/>
  <c r="U252" i="13"/>
  <c r="S242" i="13"/>
  <c r="T242" i="13"/>
  <c r="S238" i="13"/>
  <c r="V238" i="13" s="1"/>
  <c r="T238" i="13"/>
  <c r="S234" i="13"/>
  <c r="U234" i="13"/>
  <c r="S230" i="13"/>
  <c r="U230" i="13"/>
  <c r="S226" i="13"/>
  <c r="V226" i="13" s="1"/>
  <c r="T226" i="13"/>
  <c r="S222" i="13"/>
  <c r="V222" i="13" s="1"/>
  <c r="T222" i="13"/>
  <c r="S215" i="13"/>
  <c r="V215" i="13" s="1"/>
  <c r="U215" i="13"/>
  <c r="S214" i="13"/>
  <c r="V214" i="13" s="1"/>
  <c r="T214" i="13"/>
  <c r="S106" i="13"/>
  <c r="T106" i="13"/>
  <c r="S102" i="13"/>
  <c r="V102" i="13" s="1"/>
  <c r="U102" i="13"/>
  <c r="S32" i="13"/>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U371" i="13"/>
  <c r="S364" i="13"/>
  <c r="T364" i="13"/>
  <c r="S304" i="13"/>
  <c r="U304" i="13"/>
  <c r="S300" i="13"/>
  <c r="V300" i="13" s="1"/>
  <c r="U300" i="13"/>
  <c r="S296" i="13"/>
  <c r="U296" i="13"/>
  <c r="S293" i="13"/>
  <c r="U293" i="13"/>
  <c r="S268" i="13"/>
  <c r="U268" i="13"/>
  <c r="S264" i="13"/>
  <c r="V264" i="13" s="1"/>
  <c r="U264" i="13"/>
  <c r="S261" i="13"/>
  <c r="V261" i="13" s="1"/>
  <c r="U261" i="13"/>
  <c r="S258" i="13"/>
  <c r="V258" i="13" s="1"/>
  <c r="T258" i="13"/>
  <c r="S182" i="13"/>
  <c r="V182" i="13" s="1"/>
  <c r="T182" i="13"/>
  <c r="S178" i="13"/>
  <c r="T178" i="13"/>
  <c r="S174" i="13"/>
  <c r="V174" i="13" s="1"/>
  <c r="U174" i="13"/>
  <c r="S170" i="13"/>
  <c r="V170" i="13" s="1"/>
  <c r="T170" i="13"/>
  <c r="S162" i="13"/>
  <c r="V162" i="13" s="1"/>
  <c r="T162" i="13"/>
  <c r="S158" i="13"/>
  <c r="V158" i="13" s="1"/>
  <c r="U158" i="13"/>
  <c r="S154" i="13"/>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U391" i="13"/>
  <c r="S387" i="13"/>
  <c r="U387" i="13"/>
  <c r="S329" i="13"/>
  <c r="U329" i="13"/>
  <c r="S325" i="13"/>
  <c r="U325" i="13"/>
  <c r="S321" i="13"/>
  <c r="V321" i="13" s="1"/>
  <c r="T321" i="13"/>
  <c r="S314" i="13"/>
  <c r="U314" i="13"/>
  <c r="S311" i="13"/>
  <c r="U311" i="13"/>
  <c r="S307" i="13"/>
  <c r="U307" i="13"/>
  <c r="S277" i="13"/>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U43" i="13"/>
  <c r="S39" i="13"/>
  <c r="V39" i="13" s="1"/>
  <c r="U39" i="13"/>
  <c r="H35" i="41"/>
  <c r="S543" i="13"/>
  <c r="V543" i="13" s="1"/>
  <c r="S526" i="13"/>
  <c r="V526" i="13" s="1"/>
  <c r="U526" i="13"/>
  <c r="S509" i="13"/>
  <c r="V509" i="13" s="1"/>
  <c r="U509" i="13"/>
  <c r="S462" i="13"/>
  <c r="V462" i="13" s="1"/>
  <c r="U462" i="13"/>
  <c r="S413" i="13"/>
  <c r="V413" i="13" s="1"/>
  <c r="S447" i="13"/>
  <c r="V447" i="13" s="1"/>
  <c r="U447" i="13"/>
  <c r="S349" i="13"/>
  <c r="U349" i="13"/>
  <c r="S221" i="13"/>
  <c r="V221" i="13" s="1"/>
  <c r="U221" i="13"/>
  <c r="S137" i="13"/>
  <c r="V137" i="13" s="1"/>
  <c r="T137" i="13"/>
  <c r="S120" i="13"/>
  <c r="U120" i="13"/>
  <c r="S16" i="13"/>
  <c r="U16" i="13"/>
  <c r="S494" i="13"/>
  <c r="V494" i="13" s="1"/>
  <c r="U494" i="13"/>
  <c r="S477" i="13"/>
  <c r="V477" i="13" s="1"/>
  <c r="U477" i="13"/>
  <c r="S381" i="13"/>
  <c r="V381" i="13" s="1"/>
  <c r="S210" i="13"/>
  <c r="V210" i="13" s="1"/>
  <c r="T210" i="13"/>
  <c r="S181" i="13"/>
  <c r="V181" i="13" s="1"/>
  <c r="U181" i="13"/>
  <c r="S317" i="13"/>
  <c r="U317" i="13"/>
  <c r="S287" i="13"/>
  <c r="V287" i="13" s="1"/>
  <c r="T287" i="13"/>
  <c r="S255" i="13"/>
  <c r="V255" i="13" s="1"/>
  <c r="T255" i="13"/>
  <c r="S166" i="13"/>
  <c r="V166" i="13" s="1"/>
  <c r="T166" i="13"/>
  <c r="S152" i="13"/>
  <c r="V152" i="13" s="1"/>
  <c r="U152" i="13"/>
  <c r="S108" i="13"/>
  <c r="T108" i="13"/>
  <c r="S91" i="13"/>
  <c r="V91" i="13" s="1"/>
  <c r="U91" i="13"/>
  <c r="S62" i="13"/>
  <c r="T62" i="13"/>
  <c r="S47" i="13"/>
  <c r="V47" i="13" s="1"/>
  <c r="U47" i="13"/>
  <c r="H32" i="41"/>
  <c r="S585" i="13"/>
  <c r="V585" i="13" s="1"/>
  <c r="T585" i="13"/>
  <c r="U585" i="13"/>
  <c r="S581" i="13"/>
  <c r="V581" i="13" s="1"/>
  <c r="U581" i="13"/>
  <c r="S566" i="13"/>
  <c r="V566" i="13" s="1"/>
  <c r="U566" i="13"/>
  <c r="S583" i="13"/>
  <c r="V583" i="13" s="1"/>
  <c r="T583" i="13"/>
  <c r="U583" i="13"/>
  <c r="S579" i="13"/>
  <c r="V579" i="13" s="1"/>
  <c r="T579" i="13"/>
  <c r="H35" i="12"/>
  <c r="S7" i="13"/>
  <c r="T7" i="13"/>
  <c r="Q11" i="13"/>
  <c r="T8" i="13"/>
  <c r="U6" i="13"/>
  <c r="T14" i="13"/>
  <c r="V14" i="13" s="1"/>
  <c r="S6" i="13"/>
  <c r="H20" i="12"/>
  <c r="S5" i="13"/>
  <c r="T5" i="13"/>
  <c r="U5" i="13"/>
  <c r="S8" i="13"/>
  <c r="V8" i="13" s="1"/>
  <c r="H29" i="41"/>
  <c r="H20" i="41"/>
  <c r="H36" i="12"/>
  <c r="V396" i="13" l="1"/>
  <c r="V395" i="13"/>
  <c r="V389" i="13"/>
  <c r="V388" i="13"/>
  <c r="V382" i="13"/>
  <c r="V378" i="13"/>
  <c r="V371" i="13"/>
  <c r="V368" i="13"/>
  <c r="V367" i="13"/>
  <c r="V356" i="13"/>
  <c r="V355" i="13"/>
  <c r="V351" i="13"/>
  <c r="V347" i="13"/>
  <c r="V345" i="13"/>
  <c r="V337" i="13"/>
  <c r="V335" i="13"/>
  <c r="V334" i="13"/>
  <c r="V331" i="13"/>
  <c r="V329" i="13"/>
  <c r="V325" i="13"/>
  <c r="V320" i="13"/>
  <c r="V316" i="13"/>
  <c r="V312" i="13"/>
  <c r="V309" i="13"/>
  <c r="V307" i="13"/>
  <c r="V303" i="13"/>
  <c r="V302" i="13"/>
  <c r="V299" i="13"/>
  <c r="V295" i="13"/>
  <c r="V291" i="13"/>
  <c r="V288" i="13"/>
  <c r="V285" i="13"/>
  <c r="V279" i="13"/>
  <c r="V278" i="13"/>
  <c r="V277" i="13"/>
  <c r="V273" i="13"/>
  <c r="V272" i="13"/>
  <c r="V271" i="13"/>
  <c r="V268" i="13"/>
  <c r="V256" i="13"/>
  <c r="V253" i="13"/>
  <c r="V241" i="13"/>
  <c r="V235" i="13"/>
  <c r="V231" i="13"/>
  <c r="V229" i="13"/>
  <c r="V228" i="13"/>
  <c r="V397" i="13"/>
  <c r="V391" i="13"/>
  <c r="V387" i="13"/>
  <c r="V364" i="13"/>
  <c r="V357" i="13"/>
  <c r="V349" i="13"/>
  <c r="V346" i="13"/>
  <c r="V343" i="13"/>
  <c r="V317" i="13"/>
  <c r="V314" i="13"/>
  <c r="V311" i="13"/>
  <c r="V304" i="13"/>
  <c r="V296" i="13"/>
  <c r="V293" i="13"/>
  <c r="V284" i="13"/>
  <c r="V280" i="13"/>
  <c r="V242" i="13"/>
  <c r="V234" i="13"/>
  <c r="V230" i="13"/>
  <c r="V178" i="13"/>
  <c r="V154" i="13"/>
  <c r="V147" i="13"/>
  <c r="V135" i="13"/>
  <c r="V127" i="13"/>
  <c r="V126" i="13"/>
  <c r="V98" i="13"/>
  <c r="V87" i="13"/>
  <c r="V76" i="13"/>
  <c r="V69" i="13"/>
  <c r="V65" i="13"/>
  <c r="V62" i="13"/>
  <c r="V57" i="13"/>
  <c r="V50" i="13"/>
  <c r="V45" i="13"/>
  <c r="V43" i="13"/>
  <c r="V37" i="13"/>
  <c r="V32" i="13"/>
  <c r="V17" i="13"/>
  <c r="V16" i="13"/>
  <c r="V13" i="13"/>
  <c r="H37" i="41"/>
  <c r="AL25" i="41"/>
  <c r="G25" i="41" s="1"/>
  <c r="X25" i="41"/>
  <c r="F25" i="41" s="1"/>
  <c r="X25" i="12"/>
  <c r="F25" i="12" s="1"/>
  <c r="AL25" i="12"/>
  <c r="G25" i="12" s="1"/>
  <c r="X17" i="41"/>
  <c r="F17" i="41" s="1"/>
  <c r="AL17" i="12"/>
  <c r="G17" i="12" s="1"/>
  <c r="X17" i="12"/>
  <c r="F17" i="12" s="1"/>
  <c r="AL17" i="41"/>
  <c r="G17" i="41" s="1"/>
  <c r="AL18" i="41"/>
  <c r="G18" i="41" s="1"/>
  <c r="AL18" i="12"/>
  <c r="G18" i="12" s="1"/>
  <c r="AL27" i="12"/>
  <c r="G27" i="12" s="1"/>
  <c r="H27" i="12" s="1"/>
  <c r="AL27" i="41"/>
  <c r="G27" i="41" s="1"/>
  <c r="AL16" i="41"/>
  <c r="G16" i="41" s="1"/>
  <c r="AL16" i="12"/>
  <c r="G16" i="12" s="1"/>
  <c r="X16" i="41"/>
  <c r="F16" i="41" s="1"/>
  <c r="X16" i="12"/>
  <c r="F16" i="12" s="1"/>
  <c r="V112" i="30"/>
  <c r="X26" i="41"/>
  <c r="F26" i="41" s="1"/>
  <c r="AL26" i="41"/>
  <c r="G26" i="41" s="1"/>
  <c r="X28" i="41"/>
  <c r="F28" i="41" s="1"/>
  <c r="AL28" i="41"/>
  <c r="G28" i="41" s="1"/>
  <c r="AL28" i="12"/>
  <c r="G28" i="12" s="1"/>
  <c r="X28" i="12"/>
  <c r="F28" i="12" s="1"/>
  <c r="AL33" i="41"/>
  <c r="G33" i="41" s="1"/>
  <c r="X33" i="41"/>
  <c r="F33" i="41" s="1"/>
  <c r="AL33" i="12"/>
  <c r="G33" i="12" s="1"/>
  <c r="X33" i="12"/>
  <c r="F33" i="12" s="1"/>
  <c r="X23" i="12"/>
  <c r="F23" i="12" s="1"/>
  <c r="AL23" i="41"/>
  <c r="G23" i="41" s="1"/>
  <c r="X23" i="41"/>
  <c r="F23" i="41" s="1"/>
  <c r="AL23" i="12"/>
  <c r="G23" i="12" s="1"/>
  <c r="AL34" i="12"/>
  <c r="G34" i="12" s="1"/>
  <c r="X34" i="41"/>
  <c r="F34" i="41" s="1"/>
  <c r="X34" i="12"/>
  <c r="F34" i="12" s="1"/>
  <c r="AL34" i="41"/>
  <c r="G34" i="41" s="1"/>
  <c r="X18" i="41"/>
  <c r="F18" i="41" s="1"/>
  <c r="X18" i="12"/>
  <c r="F18" i="12" s="1"/>
  <c r="AL12" i="41"/>
  <c r="G12" i="41" s="1"/>
  <c r="AL12" i="12"/>
  <c r="G12" i="12" s="1"/>
  <c r="X12" i="41"/>
  <c r="F12" i="41" s="1"/>
  <c r="X12" i="12"/>
  <c r="F12" i="12" s="1"/>
  <c r="AL24" i="41"/>
  <c r="G24" i="41" s="1"/>
  <c r="X24" i="41"/>
  <c r="F24" i="41" s="1"/>
  <c r="AL24" i="12"/>
  <c r="G24" i="12" s="1"/>
  <c r="X24" i="12"/>
  <c r="F24" i="12" s="1"/>
  <c r="X30" i="12"/>
  <c r="F30" i="12" s="1"/>
  <c r="AL30" i="12"/>
  <c r="G30" i="12" s="1"/>
  <c r="AL26" i="12"/>
  <c r="G26" i="12" s="1"/>
  <c r="X21" i="41"/>
  <c r="F21" i="41" s="1"/>
  <c r="X21" i="12"/>
  <c r="F21" i="12" s="1"/>
  <c r="AL21" i="41"/>
  <c r="G21" i="41" s="1"/>
  <c r="AL21" i="12"/>
  <c r="G21" i="12" s="1"/>
  <c r="X22" i="12"/>
  <c r="F22" i="12" s="1"/>
  <c r="AL22" i="41"/>
  <c r="G22" i="41" s="1"/>
  <c r="X22" i="41"/>
  <c r="F22" i="41" s="1"/>
  <c r="AL22" i="12"/>
  <c r="G22" i="12" s="1"/>
  <c r="V187" i="30"/>
  <c r="AL31" i="12" s="1"/>
  <c r="G31" i="12" s="1"/>
  <c r="X30" i="41"/>
  <c r="F30" i="41" s="1"/>
  <c r="H30" i="41" s="1"/>
  <c r="X26" i="12"/>
  <c r="F26" i="12" s="1"/>
  <c r="X27" i="41"/>
  <c r="F27" i="41" s="1"/>
  <c r="H27" i="41" s="1"/>
  <c r="V77" i="29"/>
  <c r="T171" i="27"/>
  <c r="U470" i="27"/>
  <c r="U352" i="27"/>
  <c r="U15" i="27"/>
  <c r="U68" i="27"/>
  <c r="S76" i="27"/>
  <c r="V76" i="27" s="1"/>
  <c r="S47" i="27"/>
  <c r="V47" i="27" s="1"/>
  <c r="S175" i="27"/>
  <c r="V175" i="27" s="1"/>
  <c r="S111" i="27"/>
  <c r="V111" i="27" s="1"/>
  <c r="U36" i="27"/>
  <c r="U12" i="27"/>
  <c r="T111" i="27"/>
  <c r="T175" i="27"/>
  <c r="U13" i="41"/>
  <c r="U13" i="12"/>
  <c r="AI13" i="41"/>
  <c r="AI13" i="12"/>
  <c r="S12" i="27"/>
  <c r="V12" i="27" s="1"/>
  <c r="S20" i="27"/>
  <c r="V20" i="27" s="1"/>
  <c r="V23" i="12"/>
  <c r="AJ23" i="41"/>
  <c r="V23" i="41"/>
  <c r="AJ23" i="12"/>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AE30" i="41"/>
  <c r="Q30" i="41"/>
  <c r="AE30" i="12"/>
  <c r="Q30"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V34" i="41"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V14" i="41"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Q18" i="12" s="1"/>
  <c r="V99" i="13"/>
  <c r="V130" i="13"/>
  <c r="AE24" i="12" s="1"/>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V35" i="12"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AI10" i="41"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AJ35" i="41"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AJ7" i="41"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286" i="22"/>
  <c r="O544" i="20"/>
  <c r="O599" i="20"/>
  <c r="O69" i="20"/>
  <c r="O112" i="22"/>
  <c r="O41" i="22"/>
  <c r="O25" i="20"/>
  <c r="O107" i="22"/>
  <c r="O592" i="20"/>
  <c r="O177" i="20"/>
  <c r="O76" i="20"/>
  <c r="O1062" i="20"/>
  <c r="O263" i="22"/>
  <c r="O53" i="20"/>
  <c r="O175" i="20"/>
  <c r="O288" i="22"/>
  <c r="O138" i="20"/>
  <c r="AE32" i="41"/>
  <c r="AE32" i="12"/>
  <c r="Q32" i="12"/>
  <c r="Q32" i="41"/>
  <c r="V61" i="13"/>
  <c r="Q16" i="41" s="1"/>
  <c r="AE12" i="41"/>
  <c r="Q12" i="41"/>
  <c r="Q12" i="12"/>
  <c r="AE12" i="12"/>
  <c r="AE27" i="12"/>
  <c r="AE27" i="41"/>
  <c r="Q27" i="41"/>
  <c r="Q27" i="12"/>
  <c r="Q23" i="41"/>
  <c r="Q23" i="12"/>
  <c r="AE23" i="41"/>
  <c r="AE23" i="12"/>
  <c r="Q33" i="12"/>
  <c r="AE33" i="41"/>
  <c r="Q33" i="41"/>
  <c r="AE33" i="12"/>
  <c r="AE22" i="12"/>
  <c r="AE22" i="41"/>
  <c r="Q22" i="41"/>
  <c r="Q22" i="12"/>
  <c r="V7" i="29"/>
  <c r="V6" i="29"/>
  <c r="K14" i="21" s="1"/>
  <c r="AE29" i="41"/>
  <c r="Q29" i="41"/>
  <c r="AE29" i="12"/>
  <c r="Q29" i="12"/>
  <c r="V7" i="13"/>
  <c r="AE20" i="41"/>
  <c r="Q20" i="12"/>
  <c r="Q20" i="41"/>
  <c r="AE20" i="12"/>
  <c r="AE19" i="41"/>
  <c r="Q19" i="41"/>
  <c r="Q19" i="12"/>
  <c r="AE19" i="12"/>
  <c r="AE31" i="41"/>
  <c r="Q31" i="12"/>
  <c r="Q31" i="41"/>
  <c r="AE31" i="12"/>
  <c r="AE36" i="41"/>
  <c r="AE36" i="12"/>
  <c r="Q36" i="12"/>
  <c r="Q36" i="41"/>
  <c r="Q28" i="41"/>
  <c r="AE28" i="12"/>
  <c r="Q28" i="12"/>
  <c r="AE28" i="41"/>
  <c r="AE16" i="12"/>
  <c r="V28" i="30"/>
  <c r="V22" i="30"/>
  <c r="V7" i="30"/>
  <c r="V47"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AL8" i="12"/>
  <c r="G8" i="12" s="1"/>
  <c r="V8"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T87" i="25"/>
  <c r="U87" i="25"/>
  <c r="S23" i="25"/>
  <c r="T23" i="25"/>
  <c r="U23" i="25"/>
  <c r="S223" i="25"/>
  <c r="V223" i="25" s="1"/>
  <c r="U223" i="25"/>
  <c r="T223" i="25"/>
  <c r="S207" i="25"/>
  <c r="V207" i="25" s="1"/>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V231" i="25" s="1"/>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15"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T58" i="24"/>
  <c r="U58" i="24"/>
  <c r="S178" i="24"/>
  <c r="V178" i="24" s="1"/>
  <c r="U178" i="24"/>
  <c r="T178" i="24"/>
  <c r="S162" i="24"/>
  <c r="T162" i="24"/>
  <c r="U162" i="24"/>
  <c r="S146" i="24"/>
  <c r="U146" i="24"/>
  <c r="T146" i="24"/>
  <c r="S130" i="24"/>
  <c r="V130" i="24" s="1"/>
  <c r="T130" i="24"/>
  <c r="U130" i="24"/>
  <c r="S113" i="24"/>
  <c r="T113" i="24"/>
  <c r="U113" i="24"/>
  <c r="S81" i="24"/>
  <c r="V81" i="24" s="1"/>
  <c r="U81" i="24"/>
  <c r="T81" i="24"/>
  <c r="S49" i="24"/>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27" i="30"/>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AE14" i="41"/>
  <c r="V6" i="13"/>
  <c r="V5" i="13"/>
  <c r="AK36" i="41"/>
  <c r="W36" i="41"/>
  <c r="W36" i="12"/>
  <c r="AK36" i="12"/>
  <c r="K10" i="21"/>
  <c r="K26" i="21"/>
  <c r="K42" i="21"/>
  <c r="K58" i="21"/>
  <c r="K74" i="21"/>
  <c r="K90" i="21"/>
  <c r="K106" i="21"/>
  <c r="K123" i="21"/>
  <c r="K139" i="21"/>
  <c r="K155" i="21"/>
  <c r="K171" i="21"/>
  <c r="K187" i="21"/>
  <c r="K203" i="21"/>
  <c r="K219" i="21"/>
  <c r="K235" i="21"/>
  <c r="K251" i="21"/>
  <c r="K267" i="21"/>
  <c r="K283" i="21"/>
  <c r="K299" i="21"/>
  <c r="K315" i="21"/>
  <c r="K19" i="21"/>
  <c r="K35" i="21"/>
  <c r="K51" i="21"/>
  <c r="K67" i="21"/>
  <c r="K83" i="21"/>
  <c r="K99" i="21"/>
  <c r="K116" i="21"/>
  <c r="K132" i="21"/>
  <c r="K148" i="21"/>
  <c r="K164" i="21"/>
  <c r="K180" i="21"/>
  <c r="K196" i="21"/>
  <c r="K216" i="21"/>
  <c r="K232" i="21"/>
  <c r="K248" i="21"/>
  <c r="K264" i="21"/>
  <c r="K280" i="21"/>
  <c r="K296" i="21"/>
  <c r="K316" i="21"/>
  <c r="K332" i="21"/>
  <c r="K12" i="21"/>
  <c r="K28" i="21"/>
  <c r="K44" i="21"/>
  <c r="K60" i="21"/>
  <c r="K76" i="21"/>
  <c r="K92" i="21"/>
  <c r="K109" i="21"/>
  <c r="K125" i="21"/>
  <c r="K141" i="21"/>
  <c r="K157" i="21"/>
  <c r="K173" i="21"/>
  <c r="K189" i="21"/>
  <c r="K205" i="21"/>
  <c r="K221" i="21"/>
  <c r="K237" i="21"/>
  <c r="K253" i="21"/>
  <c r="K269" i="21"/>
  <c r="K285" i="21"/>
  <c r="K301" i="21"/>
  <c r="K317" i="21"/>
  <c r="K21" i="21"/>
  <c r="K85" i="21"/>
  <c r="K150" i="21"/>
  <c r="K214" i="21"/>
  <c r="K278" i="21"/>
  <c r="K331" i="21"/>
  <c r="K351" i="21"/>
  <c r="K367" i="21"/>
  <c r="K383" i="21"/>
  <c r="K399" i="21"/>
  <c r="K415" i="21"/>
  <c r="K431" i="21"/>
  <c r="K443" i="21"/>
  <c r="K447" i="21"/>
  <c r="K451" i="21"/>
  <c r="K459" i="21"/>
  <c r="K463" i="21"/>
  <c r="K467" i="21"/>
  <c r="K475" i="21"/>
  <c r="K479" i="21"/>
  <c r="K483" i="21"/>
  <c r="K491" i="21"/>
  <c r="K495" i="21"/>
  <c r="K499" i="21"/>
  <c r="K507" i="21"/>
  <c r="K511" i="21"/>
  <c r="K515" i="21"/>
  <c r="K523" i="21"/>
  <c r="K527" i="21"/>
  <c r="K531" i="21"/>
  <c r="K539" i="21"/>
  <c r="K543" i="21"/>
  <c r="K547" i="21"/>
  <c r="K555" i="21"/>
  <c r="K559" i="21"/>
  <c r="K563" i="21"/>
  <c r="K571" i="21"/>
  <c r="K575" i="21"/>
  <c r="K579" i="21"/>
  <c r="K587" i="21"/>
  <c r="K9" i="21"/>
  <c r="K25" i="21"/>
  <c r="K57" i="21"/>
  <c r="K73" i="21"/>
  <c r="K89" i="21"/>
  <c r="K122" i="21"/>
  <c r="K138" i="21"/>
  <c r="K154"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J36" i="12"/>
  <c r="AJ36" i="41"/>
  <c r="V36" i="12"/>
  <c r="V36" i="41"/>
  <c r="AE15" i="41"/>
  <c r="AE15" i="12"/>
  <c r="Q15" i="41"/>
  <c r="Q15" i="12"/>
  <c r="Q10" i="12"/>
  <c r="AE10" i="12"/>
  <c r="Q10" i="41"/>
  <c r="AE10" i="41"/>
  <c r="AE35" i="41"/>
  <c r="AE35" i="12"/>
  <c r="Q35" i="41"/>
  <c r="Q35" i="12"/>
  <c r="AE26" i="41"/>
  <c r="AE26" i="12"/>
  <c r="Q26" i="41"/>
  <c r="Q26" i="12"/>
  <c r="Q21" i="12" l="1"/>
  <c r="Q17" i="12"/>
  <c r="H18" i="12"/>
  <c r="H26" i="12"/>
  <c r="H34" i="12"/>
  <c r="H12" i="41"/>
  <c r="H18" i="41"/>
  <c r="H28" i="41"/>
  <c r="H30" i="12"/>
  <c r="H23" i="41"/>
  <c r="H26" i="41"/>
  <c r="H25" i="41"/>
  <c r="H12" i="12"/>
  <c r="L16" i="21"/>
  <c r="X19" i="41"/>
  <c r="F19" i="41" s="1"/>
  <c r="AL19" i="12"/>
  <c r="G19" i="12" s="1"/>
  <c r="AL19" i="41"/>
  <c r="G19" i="41" s="1"/>
  <c r="X19" i="12"/>
  <c r="F19" i="12" s="1"/>
  <c r="AL15" i="41"/>
  <c r="G15" i="41" s="1"/>
  <c r="AL15" i="12"/>
  <c r="G15" i="12" s="1"/>
  <c r="X15" i="12"/>
  <c r="F15" i="12" s="1"/>
  <c r="X15" i="41"/>
  <c r="F15" i="41" s="1"/>
  <c r="H22" i="41"/>
  <c r="H24" i="41"/>
  <c r="X31" i="12"/>
  <c r="F31" i="12" s="1"/>
  <c r="H31" i="12" s="1"/>
  <c r="H33" i="12"/>
  <c r="H28" i="12"/>
  <c r="H16" i="41"/>
  <c r="H17" i="12"/>
  <c r="H25" i="12"/>
  <c r="H21" i="12"/>
  <c r="AL31" i="41"/>
  <c r="G31" i="41" s="1"/>
  <c r="H22" i="12"/>
  <c r="H21" i="41"/>
  <c r="H24" i="12"/>
  <c r="X31" i="41"/>
  <c r="F31" i="41" s="1"/>
  <c r="H34" i="41"/>
  <c r="H33" i="41"/>
  <c r="H17" i="41"/>
  <c r="H23" i="12"/>
  <c r="H16" i="12"/>
  <c r="K427" i="21"/>
  <c r="K411" i="21"/>
  <c r="K395" i="21"/>
  <c r="K379" i="21"/>
  <c r="K363" i="21"/>
  <c r="K347" i="21"/>
  <c r="K323" i="21"/>
  <c r="K262" i="21"/>
  <c r="K198" i="21"/>
  <c r="K134" i="21"/>
  <c r="K69" i="21"/>
  <c r="K329" i="21"/>
  <c r="K313" i="21"/>
  <c r="K297" i="21"/>
  <c r="K281" i="21"/>
  <c r="K265" i="21"/>
  <c r="K249" i="21"/>
  <c r="K233" i="21"/>
  <c r="K217" i="21"/>
  <c r="K201" i="21"/>
  <c r="K185" i="21"/>
  <c r="K169" i="21"/>
  <c r="K153" i="21"/>
  <c r="K137" i="21"/>
  <c r="K121" i="21"/>
  <c r="K104" i="21"/>
  <c r="K88" i="21"/>
  <c r="K72" i="21"/>
  <c r="K56" i="21"/>
  <c r="K40" i="21"/>
  <c r="K24" i="21"/>
  <c r="K344" i="21"/>
  <c r="K328" i="21"/>
  <c r="K312" i="21"/>
  <c r="K292" i="21"/>
  <c r="K276" i="21"/>
  <c r="K260" i="21"/>
  <c r="K244" i="21"/>
  <c r="K228" i="21"/>
  <c r="K212" i="21"/>
  <c r="K192" i="21"/>
  <c r="K176" i="21"/>
  <c r="K160" i="21"/>
  <c r="K144" i="21"/>
  <c r="K128" i="21"/>
  <c r="K112" i="21"/>
  <c r="K95" i="21"/>
  <c r="K79" i="21"/>
  <c r="K63" i="21"/>
  <c r="K47" i="21"/>
  <c r="K31" i="21"/>
  <c r="K15" i="21"/>
  <c r="K311" i="21"/>
  <c r="K295" i="21"/>
  <c r="K279" i="21"/>
  <c r="K263" i="21"/>
  <c r="K247" i="21"/>
  <c r="K231" i="21"/>
  <c r="K215" i="21"/>
  <c r="K199" i="21"/>
  <c r="K183" i="21"/>
  <c r="K167" i="21"/>
  <c r="K151" i="21"/>
  <c r="K135" i="21"/>
  <c r="K119" i="21"/>
  <c r="K102" i="21"/>
  <c r="K86" i="21"/>
  <c r="K70" i="21"/>
  <c r="K54" i="21"/>
  <c r="K38" i="21"/>
  <c r="K22" i="21"/>
  <c r="K170" i="21"/>
  <c r="K105" i="21"/>
  <c r="K41" i="21"/>
  <c r="K583" i="21"/>
  <c r="K567" i="21"/>
  <c r="K551" i="21"/>
  <c r="K535" i="21"/>
  <c r="K519" i="21"/>
  <c r="K503" i="21"/>
  <c r="K487" i="21"/>
  <c r="K471" i="21"/>
  <c r="K455" i="21"/>
  <c r="K439" i="21"/>
  <c r="K423" i="21"/>
  <c r="K407" i="21"/>
  <c r="K391" i="21"/>
  <c r="K375" i="21"/>
  <c r="K359" i="21"/>
  <c r="K342" i="21"/>
  <c r="K310" i="21"/>
  <c r="K246" i="21"/>
  <c r="K182" i="21"/>
  <c r="K118" i="21"/>
  <c r="K53" i="21"/>
  <c r="K325" i="21"/>
  <c r="K309" i="21"/>
  <c r="K293" i="21"/>
  <c r="K277" i="21"/>
  <c r="K261" i="21"/>
  <c r="K245" i="21"/>
  <c r="K229" i="21"/>
  <c r="K213" i="21"/>
  <c r="K197" i="21"/>
  <c r="K181" i="21"/>
  <c r="K165" i="21"/>
  <c r="K149" i="21"/>
  <c r="K133" i="21"/>
  <c r="K117" i="21"/>
  <c r="K100" i="21"/>
  <c r="K84" i="21"/>
  <c r="K68" i="21"/>
  <c r="K52" i="21"/>
  <c r="K36" i="21"/>
  <c r="K20" i="21"/>
  <c r="K340" i="21"/>
  <c r="K324" i="21"/>
  <c r="K304" i="21"/>
  <c r="K288" i="21"/>
  <c r="K272" i="21"/>
  <c r="K256" i="21"/>
  <c r="K240" i="21"/>
  <c r="K224" i="21"/>
  <c r="K204" i="21"/>
  <c r="K188" i="21"/>
  <c r="K172" i="21"/>
  <c r="K156" i="21"/>
  <c r="K140" i="21"/>
  <c r="K124" i="21"/>
  <c r="K107" i="21"/>
  <c r="K91" i="21"/>
  <c r="K75" i="21"/>
  <c r="K59" i="21"/>
  <c r="K43" i="21"/>
  <c r="K27" i="21"/>
  <c r="K11" i="21"/>
  <c r="K307" i="21"/>
  <c r="K291" i="21"/>
  <c r="K275" i="21"/>
  <c r="K259" i="21"/>
  <c r="K243" i="21"/>
  <c r="K227" i="21"/>
  <c r="K211" i="21"/>
  <c r="K195" i="21"/>
  <c r="K179" i="21"/>
  <c r="K163" i="21"/>
  <c r="K147" i="21"/>
  <c r="K131" i="21"/>
  <c r="K115" i="21"/>
  <c r="K98" i="21"/>
  <c r="K82" i="21"/>
  <c r="K66" i="21"/>
  <c r="K50" i="21"/>
  <c r="K34" i="21"/>
  <c r="K18" i="21"/>
  <c r="K435" i="21"/>
  <c r="K419" i="21"/>
  <c r="K403" i="21"/>
  <c r="K387" i="21"/>
  <c r="K371" i="21"/>
  <c r="K355" i="21"/>
  <c r="K337" i="21"/>
  <c r="K294" i="21"/>
  <c r="K230" i="21"/>
  <c r="K166" i="21"/>
  <c r="K101" i="21"/>
  <c r="K37" i="21"/>
  <c r="K321" i="21"/>
  <c r="K305" i="21"/>
  <c r="K289" i="21"/>
  <c r="K273" i="21"/>
  <c r="K257" i="21"/>
  <c r="K241" i="21"/>
  <c r="K225" i="21"/>
  <c r="K209" i="21"/>
  <c r="K193" i="21"/>
  <c r="K177" i="21"/>
  <c r="K161" i="21"/>
  <c r="K145" i="21"/>
  <c r="K129" i="21"/>
  <c r="K113" i="21"/>
  <c r="K96" i="21"/>
  <c r="K80" i="21"/>
  <c r="K64" i="21"/>
  <c r="K48" i="21"/>
  <c r="K32" i="21"/>
  <c r="K16" i="21"/>
  <c r="K336" i="21"/>
  <c r="K320" i="21"/>
  <c r="K300" i="21"/>
  <c r="K284" i="21"/>
  <c r="K268" i="21"/>
  <c r="K252" i="21"/>
  <c r="K236" i="21"/>
  <c r="K220" i="21"/>
  <c r="K200" i="21"/>
  <c r="K184" i="21"/>
  <c r="K168" i="21"/>
  <c r="K152" i="21"/>
  <c r="K136" i="21"/>
  <c r="K120" i="21"/>
  <c r="K103" i="21"/>
  <c r="K87" i="21"/>
  <c r="K71" i="21"/>
  <c r="K55" i="21"/>
  <c r="K39" i="21"/>
  <c r="K23" i="21"/>
  <c r="K319" i="21"/>
  <c r="K303" i="21"/>
  <c r="K287" i="21"/>
  <c r="K271" i="21"/>
  <c r="K255" i="21"/>
  <c r="K239" i="21"/>
  <c r="K223" i="21"/>
  <c r="K207" i="21"/>
  <c r="K191" i="21"/>
  <c r="K175" i="21"/>
  <c r="K159" i="21"/>
  <c r="K143" i="21"/>
  <c r="K127" i="21"/>
  <c r="K111" i="21"/>
  <c r="K94" i="21"/>
  <c r="K78" i="21"/>
  <c r="K62" i="21"/>
  <c r="K46" i="21"/>
  <c r="K30" i="21"/>
  <c r="Q24" i="12"/>
  <c r="AE24" i="41"/>
  <c r="Q21" i="41"/>
  <c r="AE21" i="41"/>
  <c r="AE21" i="12"/>
  <c r="AE16" i="41"/>
  <c r="Q16" i="12"/>
  <c r="E869" i="20"/>
  <c r="V26" i="27"/>
  <c r="V212" i="27"/>
  <c r="V173" i="27"/>
  <c r="U33" i="12"/>
  <c r="AI33" i="41"/>
  <c r="U33" i="41"/>
  <c r="AI33" i="12"/>
  <c r="AI31" i="41"/>
  <c r="AI37" i="12"/>
  <c r="AI37" i="41"/>
  <c r="U37" i="41"/>
  <c r="U37" i="12"/>
  <c r="AI31" i="12"/>
  <c r="U31" i="12"/>
  <c r="U31" i="41"/>
  <c r="U27" i="41"/>
  <c r="U27" i="12"/>
  <c r="AI27" i="41"/>
  <c r="AI27" i="12"/>
  <c r="AI25" i="41"/>
  <c r="AI25" i="12"/>
  <c r="U25" i="41"/>
  <c r="U25" i="12"/>
  <c r="U28" i="12"/>
  <c r="AI28" i="12"/>
  <c r="U28" i="41"/>
  <c r="AI28" i="41"/>
  <c r="U24" i="41"/>
  <c r="AI24" i="12"/>
  <c r="U24" i="12"/>
  <c r="AI24" i="41"/>
  <c r="V114" i="27"/>
  <c r="U22" i="12"/>
  <c r="AI22" i="41"/>
  <c r="U22" i="41"/>
  <c r="AI22" i="12"/>
  <c r="V98" i="27"/>
  <c r="AI35" i="41"/>
  <c r="U35" i="12"/>
  <c r="U35" i="41"/>
  <c r="AI35" i="12"/>
  <c r="AI32" i="12"/>
  <c r="AI32" i="41"/>
  <c r="U32" i="12"/>
  <c r="U32" i="41"/>
  <c r="U18" i="41"/>
  <c r="AI18" i="12"/>
  <c r="AI18" i="41"/>
  <c r="U18" i="12"/>
  <c r="AI16" i="12"/>
  <c r="AI17" i="41"/>
  <c r="AI17" i="12"/>
  <c r="U17" i="12"/>
  <c r="U17" i="41"/>
  <c r="AI15" i="12"/>
  <c r="U15" i="12"/>
  <c r="AI15" i="41"/>
  <c r="U15" i="41"/>
  <c r="V62" i="27"/>
  <c r="U16" i="12"/>
  <c r="U16" i="41"/>
  <c r="AI16" i="41"/>
  <c r="U12" i="41"/>
  <c r="U12" i="12"/>
  <c r="AI12" i="41"/>
  <c r="AI12" i="12"/>
  <c r="U26" i="12"/>
  <c r="AI26" i="12"/>
  <c r="AI26" i="41"/>
  <c r="U26" i="41"/>
  <c r="AI14" i="12"/>
  <c r="U14" i="12"/>
  <c r="U14" i="41"/>
  <c r="AI14" i="41"/>
  <c r="U10" i="12"/>
  <c r="AI10" i="12"/>
  <c r="U10" i="41"/>
  <c r="AI19" i="12"/>
  <c r="U19" i="12"/>
  <c r="AI19" i="41"/>
  <c r="U19" i="41"/>
  <c r="AI30" i="41"/>
  <c r="U30" i="41"/>
  <c r="AI30" i="12"/>
  <c r="U30" i="12"/>
  <c r="U29" i="41"/>
  <c r="AI29" i="41"/>
  <c r="U29" i="12"/>
  <c r="AI29" i="12"/>
  <c r="AI9" i="12"/>
  <c r="AI9" i="41"/>
  <c r="U9" i="41"/>
  <c r="U9" i="12"/>
  <c r="U11" i="12"/>
  <c r="AI11" i="12"/>
  <c r="AI11" i="41"/>
  <c r="U11" i="41"/>
  <c r="AI34" i="41"/>
  <c r="U34" i="12"/>
  <c r="U34" i="41"/>
  <c r="AI34" i="12"/>
  <c r="V10" i="27"/>
  <c r="I657" i="20" s="1"/>
  <c r="AI36" i="41"/>
  <c r="U36" i="12"/>
  <c r="U36" i="41"/>
  <c r="AI36" i="12"/>
  <c r="AI7" i="12"/>
  <c r="U7" i="41"/>
  <c r="U7" i="12"/>
  <c r="AI7" i="41"/>
  <c r="I9" i="22"/>
  <c r="I845" i="20"/>
  <c r="I933" i="20"/>
  <c r="I1020" i="20"/>
  <c r="I280" i="22"/>
  <c r="I504" i="20"/>
  <c r="I784" i="20"/>
  <c r="I205" i="20"/>
  <c r="I588" i="20"/>
  <c r="I212" i="22"/>
  <c r="I287" i="22"/>
  <c r="I856" i="20"/>
  <c r="I947" i="20"/>
  <c r="I153" i="22"/>
  <c r="I187" i="22"/>
  <c r="I125" i="22"/>
  <c r="I10" i="22"/>
  <c r="I275" i="20"/>
  <c r="I1060" i="20"/>
  <c r="I110" i="20"/>
  <c r="I1092" i="20"/>
  <c r="I370" i="20"/>
  <c r="I105" i="22"/>
  <c r="I801" i="20"/>
  <c r="I828" i="20"/>
  <c r="I353" i="20"/>
  <c r="I665" i="20"/>
  <c r="I629" i="20"/>
  <c r="I34" i="22"/>
  <c r="I609" i="21"/>
  <c r="I716" i="20"/>
  <c r="I581" i="20"/>
  <c r="I84" i="20"/>
  <c r="I754" i="20"/>
  <c r="I549" i="20"/>
  <c r="I666" i="20"/>
  <c r="I717" i="20"/>
  <c r="I79" i="22"/>
  <c r="I178" i="20"/>
  <c r="I176" i="20"/>
  <c r="I322" i="20"/>
  <c r="I146" i="20"/>
  <c r="I361" i="20"/>
  <c r="I772" i="20"/>
  <c r="I25" i="20"/>
  <c r="I1130" i="20"/>
  <c r="I80" i="20"/>
  <c r="I144" i="20"/>
  <c r="I685" i="20"/>
  <c r="I104" i="20"/>
  <c r="I267" i="21"/>
  <c r="I689" i="20"/>
  <c r="I485" i="20"/>
  <c r="I1042" i="20"/>
  <c r="I800" i="20"/>
  <c r="I472" i="20"/>
  <c r="I686" i="20"/>
  <c r="I660" i="20"/>
  <c r="I705" i="20"/>
  <c r="I100" i="22"/>
  <c r="I60" i="22"/>
  <c r="I272" i="20"/>
  <c r="I875" i="20"/>
  <c r="I43" i="20"/>
  <c r="I179" i="22"/>
  <c r="I158" i="22"/>
  <c r="I465" i="20"/>
  <c r="I1116" i="20"/>
  <c r="I779" i="20"/>
  <c r="I147" i="22"/>
  <c r="I969" i="20"/>
  <c r="I21" i="22"/>
  <c r="I82" i="20"/>
  <c r="I579" i="20"/>
  <c r="I466" i="20"/>
  <c r="I252" i="22"/>
  <c r="I923" i="20"/>
  <c r="I34" i="20"/>
  <c r="I196" i="22"/>
  <c r="I45" i="20"/>
  <c r="I593" i="20"/>
  <c r="I384" i="20"/>
  <c r="I990" i="20"/>
  <c r="I319" i="20"/>
  <c r="I310" i="20"/>
  <c r="I476" i="20"/>
  <c r="I613" i="20"/>
  <c r="I479" i="20"/>
  <c r="I543" i="20"/>
  <c r="I297" i="20"/>
  <c r="I530" i="20"/>
  <c r="I103" i="22"/>
  <c r="I141" i="22"/>
  <c r="I24" i="22"/>
  <c r="I333" i="20"/>
  <c r="I166" i="20"/>
  <c r="I1099" i="20"/>
  <c r="I635" i="20"/>
  <c r="I708" i="20"/>
  <c r="I567" i="20"/>
  <c r="I913" i="20"/>
  <c r="I72" i="20"/>
  <c r="I180" i="22"/>
  <c r="I818" i="20"/>
  <c r="I553" i="20"/>
  <c r="I1024" i="20"/>
  <c r="I263" i="20"/>
  <c r="I410" i="21"/>
  <c r="I723" i="20"/>
  <c r="I598" i="20"/>
  <c r="I368" i="20"/>
  <c r="I777" i="20"/>
  <c r="I817" i="20"/>
  <c r="I296" i="22"/>
  <c r="I17" i="22"/>
  <c r="I285" i="20"/>
  <c r="I879" i="20"/>
  <c r="I723" i="21"/>
  <c r="I702" i="20"/>
  <c r="I687" i="20"/>
  <c r="I676" i="20"/>
  <c r="I661" i="20"/>
  <c r="I67" i="22"/>
  <c r="I71" i="22"/>
  <c r="I248" i="22"/>
  <c r="I228" i="20"/>
  <c r="I143" i="22"/>
  <c r="I99" i="22"/>
  <c r="I29" i="22"/>
  <c r="I337" i="20"/>
  <c r="I165" i="20"/>
  <c r="I262" i="22"/>
  <c r="I1094" i="20"/>
  <c r="I228" i="22"/>
  <c r="I900" i="20"/>
  <c r="I32" i="20"/>
  <c r="I886" i="20"/>
  <c r="I897" i="20"/>
  <c r="I116" i="22"/>
  <c r="I287" i="20"/>
  <c r="I468" i="20"/>
  <c r="I706" i="20"/>
  <c r="I695" i="20"/>
  <c r="I680" i="20"/>
  <c r="I677" i="20"/>
  <c r="I44" i="20"/>
  <c r="I73" i="20"/>
  <c r="I584" i="20"/>
  <c r="I834" i="20"/>
  <c r="I149" i="20"/>
  <c r="I23" i="22"/>
  <c r="I74" i="22"/>
  <c r="I131" i="20"/>
  <c r="I449" i="20"/>
  <c r="I457" i="20"/>
  <c r="I404" i="20"/>
  <c r="I830" i="20"/>
  <c r="I1074" i="20"/>
  <c r="I97" i="20"/>
  <c r="I837" i="20"/>
  <c r="I874" i="20"/>
  <c r="I166" i="22"/>
  <c r="I250" i="22"/>
  <c r="I211" i="22"/>
  <c r="I56" i="20"/>
  <c r="I78" i="22"/>
  <c r="I392" i="20"/>
  <c r="I1107" i="20"/>
  <c r="I120" i="20"/>
  <c r="I341" i="20"/>
  <c r="I93" i="20"/>
  <c r="I478" i="20"/>
  <c r="I1044" i="20"/>
  <c r="I917" i="20"/>
  <c r="I906" i="20"/>
  <c r="I141" i="20"/>
  <c r="I254" i="22"/>
  <c r="I218" i="22"/>
  <c r="I70" i="22"/>
  <c r="I89" i="22"/>
  <c r="I920" i="20"/>
  <c r="I409" i="20"/>
  <c r="I382" i="21"/>
  <c r="I679" i="20"/>
  <c r="I721" i="20"/>
  <c r="I41" i="20"/>
  <c r="I362" i="20"/>
  <c r="I189" i="22"/>
  <c r="I536" i="20"/>
  <c r="I230" i="22"/>
  <c r="I486" i="20"/>
  <c r="I42" i="22"/>
  <c r="I973" i="20"/>
  <c r="I110" i="22"/>
  <c r="I638" i="20"/>
  <c r="I633" i="20"/>
  <c r="I132" i="20"/>
  <c r="I1120" i="20"/>
  <c r="I1049" i="20"/>
  <c r="I306" i="20"/>
  <c r="I631" i="20"/>
  <c r="I793" i="20"/>
  <c r="I63" i="22"/>
  <c r="I565" i="20"/>
  <c r="I1100" i="20"/>
  <c r="I37" i="22"/>
  <c r="I621" i="20"/>
  <c r="I743" i="20"/>
  <c r="I405" i="20"/>
  <c r="I22" i="20"/>
  <c r="I561" i="20"/>
  <c r="I996" i="20"/>
  <c r="I232" i="20"/>
  <c r="I434" i="20"/>
  <c r="I836" i="20"/>
  <c r="I331" i="20"/>
  <c r="I31" i="22"/>
  <c r="I190" i="22"/>
  <c r="I372" i="20"/>
  <c r="I1050" i="20"/>
  <c r="I882" i="20"/>
  <c r="I109" i="20"/>
  <c r="I456" i="20"/>
  <c r="I619" i="20"/>
  <c r="I59" i="20"/>
  <c r="I38" i="20"/>
  <c r="I714" i="20"/>
  <c r="I684" i="20"/>
  <c r="I873" i="20"/>
  <c r="I563" i="20"/>
  <c r="I191" i="22"/>
  <c r="I83" i="22"/>
  <c r="I762" i="20"/>
  <c r="I988" i="20"/>
  <c r="I994" i="20"/>
  <c r="I883" i="20"/>
  <c r="I138" i="22"/>
  <c r="I157" i="22"/>
  <c r="I908" i="20"/>
  <c r="I1015" i="20"/>
  <c r="I1089" i="20"/>
  <c r="I291" i="22"/>
  <c r="I1040" i="20"/>
  <c r="I812" i="20"/>
  <c r="I935" i="20"/>
  <c r="I564" i="20"/>
  <c r="I193" i="22"/>
  <c r="I692" i="20"/>
  <c r="I459" i="20"/>
  <c r="I101" i="22"/>
  <c r="I518" i="20"/>
  <c r="I358" i="20"/>
  <c r="I119" i="22"/>
  <c r="I577" i="20"/>
  <c r="I734" i="20"/>
  <c r="I1029" i="20"/>
  <c r="I480" i="20"/>
  <c r="I222" i="22"/>
  <c r="I244" i="22"/>
  <c r="I104" i="22"/>
  <c r="I458" i="20"/>
  <c r="I876" i="20"/>
  <c r="I441" i="20"/>
  <c r="I786" i="20"/>
  <c r="I178" i="22"/>
  <c r="I798" i="20"/>
  <c r="I1003" i="20"/>
  <c r="I483" i="20"/>
  <c r="I279" i="20"/>
  <c r="I49" i="22"/>
  <c r="I159" i="20"/>
  <c r="I291" i="20"/>
  <c r="I489" i="20"/>
  <c r="I1108" i="20"/>
  <c r="I282" i="22"/>
  <c r="I805" i="20"/>
  <c r="I498" i="20"/>
  <c r="I289" i="20"/>
  <c r="I469" i="20"/>
  <c r="I722" i="20"/>
  <c r="I957" i="20"/>
  <c r="I26" i="22"/>
  <c r="I226" i="20"/>
  <c r="I1129" i="20"/>
  <c r="I64" i="20"/>
  <c r="I715" i="20"/>
  <c r="I1072" i="20"/>
  <c r="I185" i="20"/>
  <c r="I216" i="20"/>
  <c r="I605" i="20"/>
  <c r="I182" i="20"/>
  <c r="I1010" i="20"/>
  <c r="I1014" i="20"/>
  <c r="I450" i="20"/>
  <c r="I863" i="20"/>
  <c r="I650" i="20"/>
  <c r="I197" i="22"/>
  <c r="I872" i="20"/>
  <c r="I591" i="20"/>
  <c r="I142" i="22"/>
  <c r="I157" i="20"/>
  <c r="I96" i="20"/>
  <c r="I436" i="20"/>
  <c r="I1075" i="20"/>
  <c r="I970" i="20"/>
  <c r="I884" i="20"/>
  <c r="I573" i="20"/>
  <c r="I849" i="20"/>
  <c r="I313" i="20"/>
  <c r="I878" i="20"/>
  <c r="I154" i="22"/>
  <c r="I655" i="20"/>
  <c r="I641" i="20"/>
  <c r="I519" i="20"/>
  <c r="I547" i="20"/>
  <c r="I487" i="20"/>
  <c r="I120" i="22"/>
  <c r="I278" i="22"/>
  <c r="I1043" i="20"/>
  <c r="I35" i="20"/>
  <c r="I615" i="20"/>
  <c r="I71" i="20"/>
  <c r="I15" i="22"/>
  <c r="I87" i="22"/>
  <c r="I939" i="20"/>
  <c r="I525" i="20"/>
  <c r="I410" i="20"/>
  <c r="I39" i="20"/>
  <c r="I20" i="20"/>
  <c r="I623" i="20"/>
  <c r="I288" i="20"/>
  <c r="I634" i="20"/>
  <c r="I725" i="20"/>
  <c r="I242" i="22"/>
  <c r="I224" i="20"/>
  <c r="I351" i="20"/>
  <c r="I326" i="20"/>
  <c r="I164" i="22"/>
  <c r="I312" i="20"/>
  <c r="I221" i="22"/>
  <c r="I540" i="20"/>
  <c r="I259" i="20"/>
  <c r="I113" i="20"/>
  <c r="I84" i="22"/>
  <c r="I117" i="20"/>
  <c r="I114" i="20"/>
  <c r="I273" i="22"/>
  <c r="I235" i="20"/>
  <c r="I946" i="20"/>
  <c r="I324" i="20"/>
  <c r="I76" i="22"/>
  <c r="I502" i="20"/>
  <c r="I323" i="20"/>
  <c r="I27" i="22"/>
  <c r="I1085" i="20"/>
  <c r="I521" i="20"/>
  <c r="I739" i="20"/>
  <c r="I415" i="20"/>
  <c r="I877" i="20"/>
  <c r="I454" i="20"/>
  <c r="I950" i="20"/>
  <c r="I253" i="20"/>
  <c r="I630" i="20"/>
  <c r="I186" i="22"/>
  <c r="I150" i="22"/>
  <c r="I711" i="20"/>
  <c r="I532" i="20"/>
  <c r="I216" i="22"/>
  <c r="I736" i="20"/>
  <c r="I618" i="20"/>
  <c r="I199" i="22"/>
  <c r="I700" i="20"/>
  <c r="I835" i="20"/>
  <c r="I265" i="20"/>
  <c r="I343" i="20"/>
  <c r="I257" i="20"/>
  <c r="I25" i="22"/>
  <c r="I503" i="20"/>
  <c r="I106" i="22"/>
  <c r="I92" i="22"/>
  <c r="I124" i="22"/>
  <c r="I719" i="20"/>
  <c r="I206" i="22"/>
  <c r="I1076" i="20"/>
  <c r="I128" i="22"/>
  <c r="I88" i="20"/>
  <c r="I46" i="20"/>
  <c r="I60" i="20"/>
  <c r="I1122" i="20"/>
  <c r="I850" i="20"/>
  <c r="I156" i="20"/>
  <c r="I1004" i="20"/>
  <c r="I317" i="20"/>
  <c r="I233" i="22"/>
  <c r="I182" i="22"/>
  <c r="I163" i="20"/>
  <c r="I758" i="21"/>
  <c r="I699" i="20"/>
  <c r="I709" i="20"/>
  <c r="I37" i="20"/>
  <c r="I240" i="20"/>
  <c r="I507" i="20"/>
  <c r="I309" i="20"/>
  <c r="I126" i="20"/>
  <c r="I1091" i="20"/>
  <c r="I602" i="20"/>
  <c r="I833" i="20"/>
  <c r="I769" i="20"/>
  <c r="I842" i="20"/>
  <c r="I85" i="22"/>
  <c r="I916" i="20"/>
  <c r="I899" i="20"/>
  <c r="I159" i="22"/>
  <c r="I823" i="20"/>
  <c r="I544" i="20"/>
  <c r="I888" i="20"/>
  <c r="I400" i="20"/>
  <c r="I718" i="20"/>
  <c r="I733" i="20"/>
  <c r="I111" i="22"/>
  <c r="I938" i="20"/>
  <c r="I999" i="20"/>
  <c r="I22" i="22"/>
  <c r="I304" i="22"/>
  <c r="I764" i="20"/>
  <c r="I386" i="20"/>
  <c r="I1023" i="20"/>
  <c r="I146" i="22"/>
  <c r="I753" i="20"/>
  <c r="I240" i="22"/>
  <c r="I1002" i="20"/>
  <c r="I298" i="20"/>
  <c r="I145" i="22"/>
  <c r="I148" i="20"/>
  <c r="I301" i="22"/>
  <c r="I49" i="20"/>
  <c r="I552" i="20"/>
  <c r="I244" i="20"/>
  <c r="I616" i="20"/>
  <c r="I51" i="22"/>
  <c r="I393" i="20"/>
  <c r="I763" i="20"/>
  <c r="I261" i="22"/>
  <c r="I766" i="20"/>
  <c r="I174" i="22"/>
  <c r="I130" i="20"/>
  <c r="I761" i="20"/>
  <c r="I289" i="21"/>
  <c r="I167" i="22"/>
  <c r="I316" i="20"/>
  <c r="I143" i="20"/>
  <c r="I230" i="20"/>
  <c r="I822" i="20"/>
  <c r="I1104" i="20"/>
  <c r="I568" i="20"/>
  <c r="I1000" i="20"/>
  <c r="I352" i="20"/>
  <c r="I956" i="20"/>
  <c r="I968" i="20"/>
  <c r="I122" i="20"/>
  <c r="I251" i="22"/>
  <c r="I360" i="20"/>
  <c r="I515" i="20"/>
  <c r="I789" i="20"/>
  <c r="I247" i="22"/>
  <c r="I919" i="20"/>
  <c r="I117" i="22"/>
  <c r="I1018" i="20"/>
  <c r="I1062" i="20"/>
  <c r="I163" i="22"/>
  <c r="I227" i="20"/>
  <c r="I270" i="22"/>
  <c r="I669" i="20"/>
  <c r="I86" i="22"/>
  <c r="I137" i="20"/>
  <c r="I138" i="20"/>
  <c r="I506" i="20"/>
  <c r="I357" i="20"/>
  <c r="I307" i="22"/>
  <c r="I642" i="20"/>
  <c r="I490" i="20"/>
  <c r="I688" i="20"/>
  <c r="I639" i="20"/>
  <c r="I522" i="20"/>
  <c r="I832" i="20"/>
  <c r="I194" i="22"/>
  <c r="I446" i="20"/>
  <c r="I964" i="20"/>
  <c r="I998" i="20"/>
  <c r="I215" i="22"/>
  <c r="I394" i="20"/>
  <c r="I162" i="20"/>
  <c r="I406" i="20"/>
  <c r="I905" i="20"/>
  <c r="I38" i="22"/>
  <c r="I432" i="20"/>
  <c r="I940" i="20"/>
  <c r="I594" i="20"/>
  <c r="I1038" i="20"/>
  <c r="I80" i="22"/>
  <c r="I417" i="20"/>
  <c r="I601" i="20"/>
  <c r="I703" i="20"/>
  <c r="I806" i="20"/>
  <c r="I271" i="20"/>
  <c r="I585" i="20"/>
  <c r="I260" i="20"/>
  <c r="I644" i="20"/>
  <c r="I867" i="20"/>
  <c r="I254" i="20"/>
  <c r="I139" i="22"/>
  <c r="I681" i="20"/>
  <c r="I275" i="22"/>
  <c r="I1077" i="20"/>
  <c r="I311" i="20"/>
  <c r="I696" i="20"/>
  <c r="I550" i="20"/>
  <c r="I325" i="20"/>
  <c r="I134" i="22"/>
  <c r="I379" i="20"/>
  <c r="I826" i="20"/>
  <c r="I271" i="22"/>
  <c r="I293" i="22"/>
  <c r="I1056" i="20"/>
  <c r="I332" i="20"/>
  <c r="I256" i="20"/>
  <c r="I16" i="22"/>
  <c r="I578" i="20"/>
  <c r="I853" i="20"/>
  <c r="I787" i="20"/>
  <c r="I1126" i="20"/>
  <c r="I869" i="20"/>
  <c r="I11" i="22"/>
  <c r="I794" i="20"/>
  <c r="I160" i="22"/>
  <c r="I346" i="20"/>
  <c r="I1019" i="20"/>
  <c r="I94" i="20"/>
  <c r="I890" i="20"/>
  <c r="I55" i="22"/>
  <c r="I670" i="20"/>
  <c r="I224" i="22"/>
  <c r="I865" i="20"/>
  <c r="I36" i="20"/>
  <c r="I820" i="20"/>
  <c r="I533" i="20"/>
  <c r="I129" i="22"/>
  <c r="I186" i="20"/>
  <c r="I292" i="20"/>
  <c r="I713" i="20"/>
  <c r="I673" i="20"/>
  <c r="I672" i="20"/>
  <c r="I707" i="20"/>
  <c r="I643" i="20"/>
  <c r="I678" i="20"/>
  <c r="I787" i="21"/>
  <c r="I523" i="21"/>
  <c r="I249" i="20"/>
  <c r="I501" i="20"/>
  <c r="I587" i="20"/>
  <c r="I95" i="20"/>
  <c r="I858" i="20"/>
  <c r="I649" i="20"/>
  <c r="I720" i="20"/>
  <c r="I656" i="20"/>
  <c r="I691" i="20"/>
  <c r="I627" i="20"/>
  <c r="I662" i="20"/>
  <c r="I495" i="21"/>
  <c r="I855" i="20"/>
  <c r="I557" i="20"/>
  <c r="I735" i="20"/>
  <c r="I901" i="20"/>
  <c r="I58" i="20"/>
  <c r="I693" i="20"/>
  <c r="I704" i="20"/>
  <c r="I640" i="20"/>
  <c r="I675" i="20"/>
  <c r="I710" i="20"/>
  <c r="I646" i="20"/>
  <c r="I638" i="21"/>
  <c r="V85" i="25"/>
  <c r="V177" i="24"/>
  <c r="V49" i="24"/>
  <c r="V25" i="24"/>
  <c r="E632" i="20"/>
  <c r="AE14" i="12"/>
  <c r="Q14" i="41"/>
  <c r="E291" i="20"/>
  <c r="Q14" i="12"/>
  <c r="E853" i="20"/>
  <c r="E932" i="20"/>
  <c r="E715" i="20"/>
  <c r="E556" i="20"/>
  <c r="E322" i="20"/>
  <c r="E843" i="20"/>
  <c r="E862" i="20"/>
  <c r="E907" i="20"/>
  <c r="E381" i="20"/>
  <c r="E163" i="22"/>
  <c r="E344" i="20"/>
  <c r="E571" i="20"/>
  <c r="AJ35" i="12"/>
  <c r="V35" i="41"/>
  <c r="AJ34" i="41"/>
  <c r="AJ34" i="12"/>
  <c r="V34" i="12"/>
  <c r="V32" i="12"/>
  <c r="AJ32" i="12"/>
  <c r="AJ32" i="41"/>
  <c r="V32" i="41"/>
  <c r="AJ30" i="41"/>
  <c r="V30" i="12"/>
  <c r="V30" i="41"/>
  <c r="AJ30" i="12"/>
  <c r="AJ29" i="12"/>
  <c r="AJ29" i="41"/>
  <c r="V29" i="41"/>
  <c r="V29" i="12"/>
  <c r="V28" i="41"/>
  <c r="AJ28" i="12"/>
  <c r="V28" i="12"/>
  <c r="AJ28" i="41"/>
  <c r="V27" i="12"/>
  <c r="AJ27" i="41"/>
  <c r="V27" i="41"/>
  <c r="AJ27" i="12"/>
  <c r="V26" i="41"/>
  <c r="AJ26" i="41"/>
  <c r="AJ26" i="12"/>
  <c r="V26" i="12"/>
  <c r="AJ25" i="12"/>
  <c r="AJ25" i="41"/>
  <c r="V25" i="41"/>
  <c r="V25" i="12"/>
  <c r="V33" i="12"/>
  <c r="AJ33" i="41"/>
  <c r="V33" i="41"/>
  <c r="AJ33" i="12"/>
  <c r="AJ21" i="41"/>
  <c r="AJ21" i="12"/>
  <c r="V21" i="12"/>
  <c r="V21" i="41"/>
  <c r="V31" i="12"/>
  <c r="AJ31" i="41"/>
  <c r="V31" i="41"/>
  <c r="AJ31" i="12"/>
  <c r="AJ20" i="41"/>
  <c r="V20" i="12"/>
  <c r="AJ20" i="12"/>
  <c r="V20" i="41"/>
  <c r="V22" i="12"/>
  <c r="V22" i="41"/>
  <c r="AJ22" i="12"/>
  <c r="AJ22" i="41"/>
  <c r="V18" i="12"/>
  <c r="AJ18" i="41"/>
  <c r="V18" i="41"/>
  <c r="AJ18" i="12"/>
  <c r="AJ17" i="41"/>
  <c r="V17" i="12"/>
  <c r="AJ17" i="12"/>
  <c r="V17" i="41"/>
  <c r="AJ19" i="41"/>
  <c r="V19" i="12"/>
  <c r="AJ19" i="12"/>
  <c r="V19" i="41"/>
  <c r="V14" i="12"/>
  <c r="AJ14" i="12"/>
  <c r="AJ14" i="41"/>
  <c r="V16" i="41"/>
  <c r="AJ16" i="12"/>
  <c r="AJ16" i="41"/>
  <c r="V16" i="12"/>
  <c r="AJ13" i="41"/>
  <c r="V13" i="12"/>
  <c r="AJ13" i="12"/>
  <c r="V13" i="41"/>
  <c r="AJ12" i="12"/>
  <c r="V12" i="41"/>
  <c r="AJ12" i="41"/>
  <c r="V12" i="12"/>
  <c r="V47" i="28"/>
  <c r="J167" i="21"/>
  <c r="J100" i="21"/>
  <c r="J29" i="21"/>
  <c r="J285" i="21"/>
  <c r="J454" i="21"/>
  <c r="J359" i="21"/>
  <c r="J487" i="21"/>
  <c r="J210" i="21"/>
  <c r="J440" i="21"/>
  <c r="J572" i="21"/>
  <c r="J575" i="21"/>
  <c r="J621" i="21"/>
  <c r="J653" i="21"/>
  <c r="J685" i="21"/>
  <c r="J709" i="21"/>
  <c r="J725" i="21"/>
  <c r="J741" i="21"/>
  <c r="J757" i="21"/>
  <c r="J773" i="21"/>
  <c r="J789" i="21"/>
  <c r="J805" i="21"/>
  <c r="J166" i="21"/>
  <c r="J361" i="21"/>
  <c r="J425" i="21"/>
  <c r="J489" i="21"/>
  <c r="J553" i="21"/>
  <c r="J582" i="21"/>
  <c r="J602" i="21"/>
  <c r="J618" i="21"/>
  <c r="J634" i="21"/>
  <c r="J650" i="21"/>
  <c r="J666" i="21"/>
  <c r="J682" i="21"/>
  <c r="J698" i="21"/>
  <c r="J714" i="21"/>
  <c r="J730" i="21"/>
  <c r="J746" i="21"/>
  <c r="J762" i="21"/>
  <c r="J778" i="21"/>
  <c r="J794" i="21"/>
  <c r="J684" i="20"/>
  <c r="J649" i="20"/>
  <c r="J713" i="20"/>
  <c r="J678" i="20"/>
  <c r="J695" i="20"/>
  <c r="J659" i="20"/>
  <c r="J133" i="22"/>
  <c r="J767" i="20"/>
  <c r="J138" i="22"/>
  <c r="J501" i="20"/>
  <c r="J266" i="22"/>
  <c r="J214" i="20"/>
  <c r="J209" i="20"/>
  <c r="I8" i="14"/>
  <c r="J31" i="38" s="1"/>
  <c r="J213" i="20"/>
  <c r="J892" i="20"/>
  <c r="J756" i="20"/>
  <c r="J76" i="20"/>
  <c r="J798" i="20"/>
  <c r="J136" i="22"/>
  <c r="J573" i="20"/>
  <c r="J1103" i="20"/>
  <c r="J54" i="21"/>
  <c r="J310" i="21"/>
  <c r="J397" i="21"/>
  <c r="J461" i="21"/>
  <c r="J525" i="21"/>
  <c r="J573" i="21"/>
  <c r="J594" i="21"/>
  <c r="J611" i="21"/>
  <c r="J627" i="21"/>
  <c r="J643" i="21"/>
  <c r="J659" i="21"/>
  <c r="J675" i="21"/>
  <c r="J691" i="21"/>
  <c r="J707" i="21"/>
  <c r="J723" i="21"/>
  <c r="J739" i="21"/>
  <c r="J755" i="21"/>
  <c r="J771" i="21"/>
  <c r="J787" i="21"/>
  <c r="J803" i="21"/>
  <c r="J134" i="21"/>
  <c r="J353" i="21"/>
  <c r="J231" i="21"/>
  <c r="J168" i="21"/>
  <c r="J93" i="21"/>
  <c r="J26" i="21"/>
  <c r="J518" i="21"/>
  <c r="J391" i="21"/>
  <c r="J519" i="21"/>
  <c r="J335" i="21"/>
  <c r="J472" i="21"/>
  <c r="J86" i="21"/>
  <c r="J601" i="21"/>
  <c r="J633" i="21"/>
  <c r="J665" i="21"/>
  <c r="J697" i="21"/>
  <c r="J713" i="21"/>
  <c r="J729" i="21"/>
  <c r="J745" i="21"/>
  <c r="J761" i="21"/>
  <c r="J777" i="21"/>
  <c r="J793" i="21"/>
  <c r="J230" i="21"/>
  <c r="J377" i="21"/>
  <c r="J441" i="21"/>
  <c r="J505" i="21"/>
  <c r="J566" i="21"/>
  <c r="J587" i="21"/>
  <c r="J606" i="21"/>
  <c r="J622" i="21"/>
  <c r="J638" i="21"/>
  <c r="J654" i="21"/>
  <c r="J670" i="21"/>
  <c r="J686" i="21"/>
  <c r="J702" i="21"/>
  <c r="J718" i="21"/>
  <c r="J734" i="21"/>
  <c r="J750" i="21"/>
  <c r="J766" i="21"/>
  <c r="J782" i="21"/>
  <c r="J798" i="21"/>
  <c r="J636" i="20"/>
  <c r="J700" i="20"/>
  <c r="J665" i="20"/>
  <c r="J630" i="20"/>
  <c r="J694" i="20"/>
  <c r="J667" i="20"/>
  <c r="J723" i="20"/>
  <c r="J177" i="22"/>
  <c r="J176" i="22"/>
  <c r="J225" i="20"/>
  <c r="J1079" i="20"/>
  <c r="J851" i="20"/>
  <c r="J479" i="20"/>
  <c r="J295" i="22"/>
  <c r="J364" i="20"/>
  <c r="J245" i="20"/>
  <c r="J393" i="20"/>
  <c r="J369" i="20"/>
  <c r="J816" i="20"/>
  <c r="J546" i="20"/>
  <c r="J349" i="20"/>
  <c r="J775" i="20"/>
  <c r="J576" i="20"/>
  <c r="J118" i="21"/>
  <c r="J349" i="21"/>
  <c r="J413" i="21"/>
  <c r="J477" i="21"/>
  <c r="J541" i="21"/>
  <c r="J578" i="21"/>
  <c r="J599" i="21"/>
  <c r="J615" i="21"/>
  <c r="J631" i="21"/>
  <c r="J647" i="21"/>
  <c r="J663" i="21"/>
  <c r="J679" i="21"/>
  <c r="J695" i="21"/>
  <c r="J711" i="21"/>
  <c r="J727" i="21"/>
  <c r="J743" i="21"/>
  <c r="J759" i="21"/>
  <c r="J775" i="21"/>
  <c r="J791" i="21"/>
  <c r="J807" i="21"/>
  <c r="J198" i="21"/>
  <c r="J369" i="21"/>
  <c r="J433" i="21"/>
  <c r="J39" i="21"/>
  <c r="J295" i="21"/>
  <c r="J236" i="21"/>
  <c r="J157" i="21"/>
  <c r="J282" i="21"/>
  <c r="J78" i="21"/>
  <c r="J423" i="21"/>
  <c r="J551" i="21"/>
  <c r="J372" i="21"/>
  <c r="J504" i="21"/>
  <c r="J405" i="21"/>
  <c r="J605" i="21"/>
  <c r="J637" i="21"/>
  <c r="J669" i="21"/>
  <c r="J701" i="21"/>
  <c r="J717" i="21"/>
  <c r="J733" i="21"/>
  <c r="J749" i="21"/>
  <c r="J765" i="21"/>
  <c r="J781" i="21"/>
  <c r="J797" i="21"/>
  <c r="J38" i="21"/>
  <c r="J294" i="21"/>
  <c r="J393" i="21"/>
  <c r="J457" i="21"/>
  <c r="J521" i="21"/>
  <c r="J571" i="21"/>
  <c r="J593" i="21"/>
  <c r="J610" i="21"/>
  <c r="J626" i="21"/>
  <c r="J642" i="21"/>
  <c r="J658" i="21"/>
  <c r="J674" i="21"/>
  <c r="J690" i="21"/>
  <c r="J706" i="21"/>
  <c r="J722" i="21"/>
  <c r="J738" i="21"/>
  <c r="J754" i="21"/>
  <c r="J770" i="21"/>
  <c r="J786" i="21"/>
  <c r="J802" i="21"/>
  <c r="J652" i="20"/>
  <c r="J716" i="20"/>
  <c r="J681" i="20"/>
  <c r="J646" i="20"/>
  <c r="J710" i="20"/>
  <c r="J639" i="20"/>
  <c r="J76" i="22"/>
  <c r="J66" i="20"/>
  <c r="J171" i="22"/>
  <c r="J913" i="20"/>
  <c r="J894" i="20"/>
  <c r="J917" i="20"/>
  <c r="J471" i="20"/>
  <c r="J899" i="20"/>
  <c r="J944" i="20"/>
  <c r="J233" i="20"/>
  <c r="J602" i="20"/>
  <c r="J261" i="22"/>
  <c r="J439" i="20"/>
  <c r="J278" i="22"/>
  <c r="J925" i="20"/>
  <c r="J275" i="20"/>
  <c r="J412" i="20"/>
  <c r="J182" i="21"/>
  <c r="J365" i="21"/>
  <c r="J429" i="21"/>
  <c r="J493" i="21"/>
  <c r="J557" i="21"/>
  <c r="J583" i="21"/>
  <c r="J603" i="21"/>
  <c r="J619" i="21"/>
  <c r="J635" i="21"/>
  <c r="J651" i="21"/>
  <c r="J667" i="21"/>
  <c r="J67" i="21"/>
  <c r="J693" i="21"/>
  <c r="J677" i="21"/>
  <c r="J661" i="21"/>
  <c r="J645" i="21"/>
  <c r="J629" i="21"/>
  <c r="J613" i="21"/>
  <c r="J597" i="21"/>
  <c r="J570" i="21"/>
  <c r="J501" i="21"/>
  <c r="J389" i="21"/>
  <c r="J22" i="21"/>
  <c r="J568" i="21"/>
  <c r="J536" i="21"/>
  <c r="J500" i="21"/>
  <c r="J468" i="21"/>
  <c r="J436" i="21"/>
  <c r="J400" i="21"/>
  <c r="J368" i="21"/>
  <c r="J322" i="21"/>
  <c r="J194" i="21"/>
  <c r="J66" i="21"/>
  <c r="J547" i="21"/>
  <c r="J515" i="21"/>
  <c r="J483" i="21"/>
  <c r="J451" i="21"/>
  <c r="J419" i="21"/>
  <c r="J387" i="21"/>
  <c r="J355" i="21"/>
  <c r="J270" i="21"/>
  <c r="J62" i="21"/>
  <c r="J514" i="21"/>
  <c r="J450" i="21"/>
  <c r="J386" i="21"/>
  <c r="J266" i="21"/>
  <c r="J10" i="21"/>
  <c r="J281" i="21"/>
  <c r="J217" i="21"/>
  <c r="J153" i="21"/>
  <c r="J89" i="21"/>
  <c r="J25" i="21"/>
  <c r="J296" i="21"/>
  <c r="J232" i="21"/>
  <c r="J164" i="21"/>
  <c r="J96" i="21"/>
  <c r="J32" i="21"/>
  <c r="J291" i="21"/>
  <c r="J227" i="21"/>
  <c r="J163" i="21"/>
  <c r="J99" i="21"/>
  <c r="J35" i="21"/>
  <c r="J689" i="21"/>
  <c r="J673" i="21"/>
  <c r="J657" i="21"/>
  <c r="J641" i="21"/>
  <c r="J625" i="21"/>
  <c r="J609" i="21"/>
  <c r="J591" i="21"/>
  <c r="J565" i="21"/>
  <c r="J469" i="21"/>
  <c r="J338" i="21"/>
  <c r="J588" i="21"/>
  <c r="J556" i="21"/>
  <c r="J524" i="21"/>
  <c r="J488" i="21"/>
  <c r="J456" i="21"/>
  <c r="J424" i="21"/>
  <c r="J388" i="21"/>
  <c r="J356" i="21"/>
  <c r="J274" i="21"/>
  <c r="J146" i="21"/>
  <c r="J18" i="21"/>
  <c r="J535" i="21"/>
  <c r="J503" i="21"/>
  <c r="J471" i="21"/>
  <c r="J439" i="21"/>
  <c r="J407" i="21"/>
  <c r="J375" i="21"/>
  <c r="J342" i="21"/>
  <c r="J206" i="21"/>
  <c r="J550" i="21"/>
  <c r="J486" i="21"/>
  <c r="J422" i="21"/>
  <c r="J358" i="21"/>
  <c r="J154" i="21"/>
  <c r="J317" i="21"/>
  <c r="J253" i="21"/>
  <c r="J189" i="21"/>
  <c r="J125" i="21"/>
  <c r="J61" i="21"/>
  <c r="J336" i="21"/>
  <c r="J268" i="21"/>
  <c r="J200" i="21"/>
  <c r="J136" i="21"/>
  <c r="J68" i="21"/>
  <c r="J327" i="21"/>
  <c r="J263" i="21"/>
  <c r="J199" i="21"/>
  <c r="J135" i="21"/>
  <c r="J71" i="21"/>
  <c r="J586" i="21"/>
  <c r="J533" i="21"/>
  <c r="J453" i="21"/>
  <c r="J278" i="21"/>
  <c r="J584" i="21"/>
  <c r="J552" i="21"/>
  <c r="J520" i="21"/>
  <c r="J484" i="21"/>
  <c r="J452" i="21"/>
  <c r="J420" i="21"/>
  <c r="J384" i="21"/>
  <c r="J352" i="21"/>
  <c r="J258" i="21"/>
  <c r="J130" i="21"/>
  <c r="J563" i="21"/>
  <c r="J531" i="21"/>
  <c r="J499" i="21"/>
  <c r="J467" i="21"/>
  <c r="J435" i="21"/>
  <c r="J403" i="21"/>
  <c r="J371" i="21"/>
  <c r="J334" i="21"/>
  <c r="J190" i="21"/>
  <c r="J546" i="21"/>
  <c r="J482" i="21"/>
  <c r="J418" i="21"/>
  <c r="J354" i="21"/>
  <c r="J138" i="21"/>
  <c r="J313" i="21"/>
  <c r="J249" i="21"/>
  <c r="J185" i="21"/>
  <c r="J121" i="21"/>
  <c r="J57" i="21"/>
  <c r="J332" i="21"/>
  <c r="J264" i="21"/>
  <c r="J196" i="21"/>
  <c r="J132" i="21"/>
  <c r="J64" i="21"/>
  <c r="J323" i="21"/>
  <c r="J259" i="21"/>
  <c r="J195" i="21"/>
  <c r="J131" i="21"/>
  <c r="AJ8" i="41"/>
  <c r="V8" i="41"/>
  <c r="V8" i="12"/>
  <c r="AJ8" i="12"/>
  <c r="V11" i="12"/>
  <c r="AJ11" i="12"/>
  <c r="AJ11" i="41"/>
  <c r="V11" i="41"/>
  <c r="V7" i="41"/>
  <c r="V7" i="12"/>
  <c r="AJ7" i="12"/>
  <c r="V9" i="12"/>
  <c r="AJ9" i="12"/>
  <c r="AJ9" i="41"/>
  <c r="V9" i="41"/>
  <c r="J11" i="21"/>
  <c r="J27" i="21"/>
  <c r="J43" i="21"/>
  <c r="J59" i="21"/>
  <c r="J75" i="21"/>
  <c r="J91" i="21"/>
  <c r="J107" i="21"/>
  <c r="J123" i="21"/>
  <c r="J139" i="21"/>
  <c r="J155" i="21"/>
  <c r="J171" i="21"/>
  <c r="J187" i="21"/>
  <c r="J203" i="21"/>
  <c r="J219" i="21"/>
  <c r="J235" i="21"/>
  <c r="J251" i="21"/>
  <c r="J267" i="21"/>
  <c r="J283" i="21"/>
  <c r="J299" i="21"/>
  <c r="J315" i="21"/>
  <c r="J331" i="21"/>
  <c r="J24" i="21"/>
  <c r="J40" i="21"/>
  <c r="J56" i="21"/>
  <c r="J72" i="21"/>
  <c r="J88" i="21"/>
  <c r="J104" i="21"/>
  <c r="J124" i="21"/>
  <c r="J140" i="21"/>
  <c r="J156" i="21"/>
  <c r="J172" i="21"/>
  <c r="J188" i="21"/>
  <c r="J204" i="21"/>
  <c r="J224" i="21"/>
  <c r="J240" i="21"/>
  <c r="J256" i="21"/>
  <c r="J272" i="21"/>
  <c r="J288" i="21"/>
  <c r="J304" i="21"/>
  <c r="J324" i="21"/>
  <c r="J340" i="21"/>
  <c r="J17" i="21"/>
  <c r="J33" i="21"/>
  <c r="J49" i="21"/>
  <c r="J65" i="21"/>
  <c r="J81" i="21"/>
  <c r="J97" i="21"/>
  <c r="J113" i="21"/>
  <c r="J129" i="21"/>
  <c r="J145" i="21"/>
  <c r="J161" i="21"/>
  <c r="J177" i="21"/>
  <c r="J193" i="21"/>
  <c r="J209" i="21"/>
  <c r="J225" i="21"/>
  <c r="J241" i="21"/>
  <c r="J257" i="21"/>
  <c r="J273" i="21"/>
  <c r="J289" i="21"/>
  <c r="J305" i="21"/>
  <c r="J321" i="21"/>
  <c r="J337" i="21"/>
  <c r="J42" i="21"/>
  <c r="J106" i="21"/>
  <c r="J170" i="21"/>
  <c r="J234" i="21"/>
  <c r="J298" i="21"/>
  <c r="J346" i="21"/>
  <c r="J362" i="21"/>
  <c r="J378" i="21"/>
  <c r="J394" i="21"/>
  <c r="J410" i="21"/>
  <c r="J426" i="21"/>
  <c r="J442" i="21"/>
  <c r="J458" i="21"/>
  <c r="J474" i="21"/>
  <c r="J490" i="21"/>
  <c r="J506" i="21"/>
  <c r="J522" i="21"/>
  <c r="J538" i="21"/>
  <c r="J554" i="21"/>
  <c r="J30" i="21"/>
  <c r="J94" i="21"/>
  <c r="J158" i="21"/>
  <c r="J15" i="21"/>
  <c r="J31" i="21"/>
  <c r="J47" i="21"/>
  <c r="J63" i="21"/>
  <c r="J79" i="21"/>
  <c r="J95" i="21"/>
  <c r="J111" i="21"/>
  <c r="J127" i="21"/>
  <c r="J143" i="21"/>
  <c r="J159" i="21"/>
  <c r="J175" i="21"/>
  <c r="J191" i="21"/>
  <c r="J207" i="21"/>
  <c r="J223" i="21"/>
  <c r="J239" i="21"/>
  <c r="J255" i="21"/>
  <c r="J271" i="21"/>
  <c r="J287" i="21"/>
  <c r="J303" i="21"/>
  <c r="J319" i="21"/>
  <c r="J12" i="21"/>
  <c r="J28" i="21"/>
  <c r="J44" i="21"/>
  <c r="J60" i="21"/>
  <c r="J76" i="21"/>
  <c r="J92" i="21"/>
  <c r="J112" i="21"/>
  <c r="J128" i="21"/>
  <c r="J144" i="21"/>
  <c r="J160" i="21"/>
  <c r="J176" i="21"/>
  <c r="J192" i="21"/>
  <c r="J212" i="21"/>
  <c r="J228" i="21"/>
  <c r="J244" i="21"/>
  <c r="J260" i="21"/>
  <c r="J276" i="21"/>
  <c r="J292" i="21"/>
  <c r="J312" i="21"/>
  <c r="J328" i="21"/>
  <c r="J344" i="21"/>
  <c r="J21" i="21"/>
  <c r="J37" i="21"/>
  <c r="J53" i="21"/>
  <c r="J69" i="21"/>
  <c r="J85" i="21"/>
  <c r="J101" i="21"/>
  <c r="J117" i="21"/>
  <c r="J133" i="21"/>
  <c r="J149" i="21"/>
  <c r="J165" i="21"/>
  <c r="J181" i="21"/>
  <c r="J197" i="21"/>
  <c r="J213" i="21"/>
  <c r="J229" i="21"/>
  <c r="J245" i="21"/>
  <c r="J261" i="21"/>
  <c r="J277" i="21"/>
  <c r="J293" i="21"/>
  <c r="J309" i="21"/>
  <c r="J325" i="21"/>
  <c r="J341" i="21"/>
  <c r="J58" i="21"/>
  <c r="J122" i="21"/>
  <c r="J186" i="21"/>
  <c r="J250" i="21"/>
  <c r="J314" i="21"/>
  <c r="J350" i="21"/>
  <c r="J366" i="21"/>
  <c r="J382" i="21"/>
  <c r="J398" i="21"/>
  <c r="J414" i="21"/>
  <c r="J430" i="21"/>
  <c r="J446" i="21"/>
  <c r="J462" i="21"/>
  <c r="J478" i="21"/>
  <c r="J494" i="21"/>
  <c r="J510" i="21"/>
  <c r="J526" i="21"/>
  <c r="J542" i="21"/>
  <c r="J558" i="21"/>
  <c r="J46" i="21"/>
  <c r="J110" i="21"/>
  <c r="J174" i="21"/>
  <c r="J238" i="21"/>
  <c r="J19" i="21"/>
  <c r="J51" i="21"/>
  <c r="J83" i="21"/>
  <c r="J115" i="21"/>
  <c r="J147" i="21"/>
  <c r="J179" i="21"/>
  <c r="J211" i="21"/>
  <c r="J243" i="21"/>
  <c r="J275" i="21"/>
  <c r="J307" i="21"/>
  <c r="J16" i="21"/>
  <c r="J48" i="21"/>
  <c r="J80" i="21"/>
  <c r="J116" i="21"/>
  <c r="J148" i="21"/>
  <c r="J180" i="21"/>
  <c r="J216" i="21"/>
  <c r="J248" i="21"/>
  <c r="J280" i="21"/>
  <c r="J316" i="21"/>
  <c r="J9" i="21"/>
  <c r="J41" i="21"/>
  <c r="J73" i="21"/>
  <c r="J105" i="21"/>
  <c r="J137" i="21"/>
  <c r="J169" i="21"/>
  <c r="J201" i="21"/>
  <c r="J233" i="21"/>
  <c r="J265" i="21"/>
  <c r="J297" i="21"/>
  <c r="J329" i="21"/>
  <c r="J74" i="21"/>
  <c r="J202" i="21"/>
  <c r="J330" i="21"/>
  <c r="J370" i="21"/>
  <c r="J402" i="21"/>
  <c r="J434" i="21"/>
  <c r="J466" i="21"/>
  <c r="J498" i="21"/>
  <c r="J530" i="21"/>
  <c r="J562" i="21"/>
  <c r="J126" i="21"/>
  <c r="J222" i="21"/>
  <c r="J302" i="21"/>
  <c r="J347" i="21"/>
  <c r="J363" i="21"/>
  <c r="J379" i="21"/>
  <c r="J395" i="21"/>
  <c r="J411" i="21"/>
  <c r="J427" i="21"/>
  <c r="J443" i="21"/>
  <c r="J459" i="21"/>
  <c r="J475" i="21"/>
  <c r="J491" i="21"/>
  <c r="J507" i="21"/>
  <c r="J523" i="21"/>
  <c r="J539" i="21"/>
  <c r="J555" i="21"/>
  <c r="J34" i="21"/>
  <c r="J98" i="21"/>
  <c r="J162" i="21"/>
  <c r="J226" i="21"/>
  <c r="J290" i="21"/>
  <c r="J343" i="21"/>
  <c r="J360" i="21"/>
  <c r="J376" i="21"/>
  <c r="J392" i="21"/>
  <c r="J412" i="21"/>
  <c r="J428" i="21"/>
  <c r="J444" i="21"/>
  <c r="J460" i="21"/>
  <c r="J476" i="21"/>
  <c r="J492" i="21"/>
  <c r="J512" i="21"/>
  <c r="J528" i="21"/>
  <c r="J544" i="21"/>
  <c r="J560" i="21"/>
  <c r="J576" i="21"/>
  <c r="J592" i="21"/>
  <c r="J150" i="21"/>
  <c r="J357" i="21"/>
  <c r="J421" i="21"/>
  <c r="J485" i="21"/>
  <c r="J549" i="21"/>
  <c r="J581" i="21"/>
  <c r="J23" i="21"/>
  <c r="J55" i="21"/>
  <c r="J87" i="21"/>
  <c r="J119" i="21"/>
  <c r="J151" i="21"/>
  <c r="J183" i="21"/>
  <c r="J215" i="21"/>
  <c r="J247" i="21"/>
  <c r="J279" i="21"/>
  <c r="J311" i="21"/>
  <c r="J20" i="21"/>
  <c r="J52" i="21"/>
  <c r="J84" i="21"/>
  <c r="J120" i="21"/>
  <c r="J152" i="21"/>
  <c r="J184" i="21"/>
  <c r="J220" i="21"/>
  <c r="J252" i="21"/>
  <c r="J284" i="21"/>
  <c r="J320" i="21"/>
  <c r="J13" i="21"/>
  <c r="J45" i="21"/>
  <c r="J77" i="21"/>
  <c r="J109" i="21"/>
  <c r="J141" i="21"/>
  <c r="J173" i="21"/>
  <c r="J205" i="21"/>
  <c r="J237" i="21"/>
  <c r="J269" i="21"/>
  <c r="J301" i="21"/>
  <c r="J333" i="21"/>
  <c r="J90" i="21"/>
  <c r="J218" i="21"/>
  <c r="J339" i="21"/>
  <c r="J374" i="21"/>
  <c r="J406" i="21"/>
  <c r="J438" i="21"/>
  <c r="J470" i="21"/>
  <c r="J502" i="21"/>
  <c r="J534" i="21"/>
  <c r="J14" i="21"/>
  <c r="J142" i="21"/>
  <c r="J254" i="21"/>
  <c r="J318" i="21"/>
  <c r="J351" i="21"/>
  <c r="J367" i="21"/>
  <c r="J383" i="21"/>
  <c r="J399" i="21"/>
  <c r="J415" i="21"/>
  <c r="J431" i="21"/>
  <c r="J447" i="21"/>
  <c r="J463" i="21"/>
  <c r="J479" i="21"/>
  <c r="J495" i="21"/>
  <c r="J511" i="21"/>
  <c r="J527" i="21"/>
  <c r="J543" i="21"/>
  <c r="J559" i="21"/>
  <c r="J50" i="21"/>
  <c r="J114" i="21"/>
  <c r="J178" i="21"/>
  <c r="J242" i="21"/>
  <c r="J306" i="21"/>
  <c r="J348" i="21"/>
  <c r="J364" i="21"/>
  <c r="J380" i="21"/>
  <c r="J396" i="21"/>
  <c r="J416" i="21"/>
  <c r="J432" i="21"/>
  <c r="J448" i="21"/>
  <c r="J464" i="21"/>
  <c r="J480" i="21"/>
  <c r="J496" i="21"/>
  <c r="J516" i="21"/>
  <c r="J532" i="21"/>
  <c r="J548" i="21"/>
  <c r="J564" i="21"/>
  <c r="J580" i="21"/>
  <c r="J596" i="21"/>
  <c r="J214" i="21"/>
  <c r="J373" i="21"/>
  <c r="J437" i="21"/>
  <c r="O426" i="20"/>
  <c r="V186" i="26"/>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V230" i="26"/>
  <c r="V229" i="26"/>
  <c r="V228" i="26"/>
  <c r="V227" i="26"/>
  <c r="V226" i="26"/>
  <c r="V224" i="26"/>
  <c r="V223" i="26"/>
  <c r="V222" i="26"/>
  <c r="V221" i="26"/>
  <c r="V220" i="26"/>
  <c r="V219" i="26"/>
  <c r="V216" i="26"/>
  <c r="T34" i="41" s="1"/>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V202" i="25"/>
  <c r="V196" i="25"/>
  <c r="V195" i="25"/>
  <c r="V194" i="25"/>
  <c r="V193" i="25"/>
  <c r="V192" i="25"/>
  <c r="V191" i="25"/>
  <c r="V189" i="25"/>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V21" i="25"/>
  <c r="V14" i="25"/>
  <c r="V11" i="25"/>
  <c r="V10" i="25"/>
  <c r="V8" i="25"/>
  <c r="V7" i="25"/>
  <c r="V6" i="25"/>
  <c r="S8" i="12" s="1"/>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AF27" i="12" s="1"/>
  <c r="V149" i="24"/>
  <c r="V145" i="24"/>
  <c r="V143" i="24"/>
  <c r="V142" i="24"/>
  <c r="V139" i="24"/>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V64" i="24"/>
  <c r="V62" i="24"/>
  <c r="V60" i="24"/>
  <c r="V59" i="24"/>
  <c r="V57" i="24"/>
  <c r="V56" i="24"/>
  <c r="V55" i="24"/>
  <c r="V54" i="24"/>
  <c r="R13" i="41" s="1"/>
  <c r="V45" i="24"/>
  <c r="V44" i="24"/>
  <c r="V40" i="24"/>
  <c r="V37" i="24"/>
  <c r="V36" i="24"/>
  <c r="V35" i="24"/>
  <c r="V34" i="24"/>
  <c r="V33" i="24"/>
  <c r="V32" i="24"/>
  <c r="V30" i="24"/>
  <c r="V29" i="24"/>
  <c r="V27" i="24"/>
  <c r="V26" i="24"/>
  <c r="R11" i="41" s="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P72" i="38"/>
  <c r="P729" i="20"/>
  <c r="P727" i="20" s="1"/>
  <c r="P10" i="20" s="1"/>
  <c r="P52" i="38" s="1"/>
  <c r="P30" i="38"/>
  <c r="O9" i="14"/>
  <c r="O11" i="14" s="1"/>
  <c r="N14" i="16"/>
  <c r="P118" i="20"/>
  <c r="P321" i="20"/>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H31" i="41" l="1"/>
  <c r="H15" i="41"/>
  <c r="H15" i="12"/>
  <c r="H19" i="41"/>
  <c r="H19" i="12"/>
  <c r="I61" i="22"/>
  <c r="I951" i="20"/>
  <c r="I267" i="22"/>
  <c r="I160" i="20"/>
  <c r="I350" i="20"/>
  <c r="I652" i="20"/>
  <c r="I941" i="20"/>
  <c r="I91" i="20"/>
  <c r="I659" i="20"/>
  <c r="I69" i="20"/>
  <c r="I664" i="20"/>
  <c r="I53" i="20"/>
  <c r="I107" i="22"/>
  <c r="I78" i="20"/>
  <c r="I961" i="20"/>
  <c r="I74" i="20"/>
  <c r="I590" i="20"/>
  <c r="I844" i="20"/>
  <c r="I294" i="20"/>
  <c r="I589" i="20"/>
  <c r="I724" i="20"/>
  <c r="I14" i="22"/>
  <c r="I237" i="20"/>
  <c r="I196" i="20"/>
  <c r="I43" i="22"/>
  <c r="I551" i="20"/>
  <c r="I632" i="20"/>
  <c r="I505" i="20"/>
  <c r="I77" i="20"/>
  <c r="I694" i="20"/>
  <c r="I269" i="22"/>
  <c r="I97" i="22"/>
  <c r="I227" i="22"/>
  <c r="I26" i="20"/>
  <c r="I279" i="22"/>
  <c r="I1067" i="20"/>
  <c r="I264" i="22"/>
  <c r="I966" i="20"/>
  <c r="I184" i="20"/>
  <c r="I462" i="20"/>
  <c r="I192" i="22"/>
  <c r="I804" i="20"/>
  <c r="I868" i="20"/>
  <c r="I249" i="22"/>
  <c r="I1090" i="20"/>
  <c r="I433" i="20"/>
  <c r="I477" i="20"/>
  <c r="I397" i="20"/>
  <c r="I151" i="20"/>
  <c r="I197" i="20"/>
  <c r="I302" i="20"/>
  <c r="I62" i="20"/>
  <c r="I188" i="20"/>
  <c r="I516" i="20"/>
  <c r="I204" i="20"/>
  <c r="I183" i="22"/>
  <c r="I851" i="20"/>
  <c r="I438" i="20"/>
  <c r="I76" i="20"/>
  <c r="I1084" i="20"/>
  <c r="I155" i="22"/>
  <c r="I191" i="20"/>
  <c r="I667" i="20"/>
  <c r="I45" i="22"/>
  <c r="I491" i="20"/>
  <c r="I852" i="20"/>
  <c r="I281" i="20"/>
  <c r="I690" i="20"/>
  <c r="I202" i="22"/>
  <c r="I305" i="20"/>
  <c r="I261" i="20"/>
  <c r="I169" i="20"/>
  <c r="I77" i="22"/>
  <c r="I239" i="20"/>
  <c r="I831" i="20"/>
  <c r="I103" i="20"/>
  <c r="I508" i="20"/>
  <c r="I636" i="20"/>
  <c r="I57" i="22"/>
  <c r="I1132" i="20"/>
  <c r="I617" i="20"/>
  <c r="I35" i="22"/>
  <c r="I274" i="20"/>
  <c r="I647" i="20"/>
  <c r="I40" i="20"/>
  <c r="I229" i="20"/>
  <c r="I546" i="20"/>
  <c r="I277" i="20"/>
  <c r="I768" i="20"/>
  <c r="I327" i="20"/>
  <c r="I582" i="20"/>
  <c r="I554" i="20"/>
  <c r="I1101" i="20"/>
  <c r="I140" i="20"/>
  <c r="I1016" i="20"/>
  <c r="I168" i="20"/>
  <c r="I301" i="20"/>
  <c r="I560" i="20"/>
  <c r="I395" i="20"/>
  <c r="I267" i="20"/>
  <c r="I401" i="20"/>
  <c r="I115" i="20"/>
  <c r="I250" i="20"/>
  <c r="I428" i="20"/>
  <c r="I915" i="20"/>
  <c r="I1131" i="20"/>
  <c r="I207" i="20"/>
  <c r="I802" i="20"/>
  <c r="I378" i="20"/>
  <c r="I295" i="20"/>
  <c r="I562" i="20"/>
  <c r="I978" i="20"/>
  <c r="I912" i="20"/>
  <c r="I148" i="22"/>
  <c r="I671" i="20"/>
  <c r="I558" i="20"/>
  <c r="I64" i="22"/>
  <c r="I1036" i="20"/>
  <c r="I19" i="22"/>
  <c r="I701" i="20"/>
  <c r="I682" i="20"/>
  <c r="I152" i="20"/>
  <c r="I53" i="22"/>
  <c r="I382" i="20"/>
  <c r="I238" i="20"/>
  <c r="I771" i="20"/>
  <c r="I30" i="20"/>
  <c r="I256" i="22"/>
  <c r="I281" i="22"/>
  <c r="I162" i="22"/>
  <c r="I66" i="20"/>
  <c r="I959" i="20"/>
  <c r="I997" i="20"/>
  <c r="I419" i="20"/>
  <c r="I1009" i="20"/>
  <c r="I651" i="20"/>
  <c r="I887" i="20"/>
  <c r="I366" i="20"/>
  <c r="I756" i="20"/>
  <c r="I86" i="20"/>
  <c r="I653" i="20"/>
  <c r="I658" i="20"/>
  <c r="I83" i="20"/>
  <c r="I36" i="22"/>
  <c r="I203" i="22"/>
  <c r="I572" i="20"/>
  <c r="I391" i="20"/>
  <c r="I363" i="20"/>
  <c r="I494" i="20"/>
  <c r="I1061" i="20"/>
  <c r="I338" i="20"/>
  <c r="I214" i="20"/>
  <c r="I183" i="20"/>
  <c r="I1096" i="20"/>
  <c r="I976" i="20"/>
  <c r="I257" i="22"/>
  <c r="I246" i="22"/>
  <c r="I991" i="20"/>
  <c r="I46" i="22"/>
  <c r="I943" i="20"/>
  <c r="I32" i="22"/>
  <c r="I537" i="20"/>
  <c r="I241" i="20"/>
  <c r="I365" i="20"/>
  <c r="I750" i="20"/>
  <c r="I67" i="20"/>
  <c r="I299" i="22"/>
  <c r="I1021" i="20"/>
  <c r="I932" i="20"/>
  <c r="I981" i="20"/>
  <c r="I447" i="20"/>
  <c r="U8" i="41"/>
  <c r="AI8" i="41"/>
  <c r="I1086" i="20"/>
  <c r="I467" i="20"/>
  <c r="I40" i="22"/>
  <c r="I816" i="20"/>
  <c r="H7" i="14"/>
  <c r="I30" i="38" s="1"/>
  <c r="I198" i="20"/>
  <c r="I896" i="20"/>
  <c r="I176" i="22"/>
  <c r="I944" i="20"/>
  <c r="I1109" i="20"/>
  <c r="I234" i="20"/>
  <c r="I121" i="22"/>
  <c r="I931" i="20"/>
  <c r="I600" i="20"/>
  <c r="I119" i="20"/>
  <c r="I217" i="20"/>
  <c r="I235" i="22"/>
  <c r="I439" i="20"/>
  <c r="I520" i="20"/>
  <c r="I1022" i="20"/>
  <c r="I371" i="20"/>
  <c r="I922" i="20"/>
  <c r="I127" i="20"/>
  <c r="I1069" i="20"/>
  <c r="I124" i="20"/>
  <c r="I277" i="22"/>
  <c r="I648" i="20"/>
  <c r="I1052" i="20"/>
  <c r="I167" i="20"/>
  <c r="I286" i="22"/>
  <c r="I385" i="20"/>
  <c r="I380" i="20"/>
  <c r="I1093" i="20"/>
  <c r="I767" i="20"/>
  <c r="I229" i="22"/>
  <c r="I377" i="20"/>
  <c r="I198" i="22"/>
  <c r="I911" i="20"/>
  <c r="I841" i="20"/>
  <c r="I880" i="20"/>
  <c r="I126" i="22"/>
  <c r="I219" i="22"/>
  <c r="I1079" i="20"/>
  <c r="I266" i="22"/>
  <c r="I98" i="22"/>
  <c r="I1048" i="20"/>
  <c r="I1125" i="20"/>
  <c r="I811" i="20"/>
  <c r="I245" i="22"/>
  <c r="I303" i="22"/>
  <c r="I165" i="22"/>
  <c r="I70" i="20"/>
  <c r="I575" i="20"/>
  <c r="I52" i="20"/>
  <c r="I1095" i="20"/>
  <c r="I59" i="22"/>
  <c r="I815" i="20"/>
  <c r="I125" i="20"/>
  <c r="I192" i="20"/>
  <c r="I134" i="20"/>
  <c r="I202" i="20"/>
  <c r="I158" i="20"/>
  <c r="I928" i="20"/>
  <c r="I1006" i="20"/>
  <c r="I531" i="20"/>
  <c r="I123" i="22"/>
  <c r="I759" i="20"/>
  <c r="I1112" i="20"/>
  <c r="I953" i="20"/>
  <c r="I586" i="20"/>
  <c r="I1113" i="20"/>
  <c r="I774" i="20"/>
  <c r="I1068" i="20"/>
  <c r="I349" i="20"/>
  <c r="I1034" i="20"/>
  <c r="I620" i="20"/>
  <c r="I1117" i="20"/>
  <c r="I133" i="22"/>
  <c r="I308" i="20"/>
  <c r="I839" i="20"/>
  <c r="I862" i="20"/>
  <c r="I854" i="20"/>
  <c r="I208" i="20"/>
  <c r="I278" i="20"/>
  <c r="AI8" i="12"/>
  <c r="I223" i="22"/>
  <c r="I210" i="22"/>
  <c r="I23" i="20"/>
  <c r="I1054" i="20"/>
  <c r="I464" i="20"/>
  <c r="I55" i="20"/>
  <c r="I177" i="22"/>
  <c r="I72" i="22"/>
  <c r="I1114" i="20"/>
  <c r="I206" i="20"/>
  <c r="I1088" i="20"/>
  <c r="I173" i="20"/>
  <c r="I418" i="20"/>
  <c r="I482" i="20"/>
  <c r="I870" i="20"/>
  <c r="I293" i="20"/>
  <c r="I263" i="22"/>
  <c r="I260" i="22"/>
  <c r="I336" i="20"/>
  <c r="I187" i="20"/>
  <c r="I181" i="20"/>
  <c r="I89" i="20"/>
  <c r="I993" i="20"/>
  <c r="I1070" i="20"/>
  <c r="I1081" i="20"/>
  <c r="I131" i="22"/>
  <c r="I132" i="22"/>
  <c r="I583" i="20"/>
  <c r="I1080" i="20"/>
  <c r="I234" i="22"/>
  <c r="I972" i="20"/>
  <c r="I27" i="20"/>
  <c r="I1063" i="20"/>
  <c r="I975" i="20"/>
  <c r="I1111" i="20"/>
  <c r="I488" i="20"/>
  <c r="I742" i="20"/>
  <c r="I375" i="20"/>
  <c r="I952" i="20"/>
  <c r="I492" i="20"/>
  <c r="I451" i="20"/>
  <c r="I773" i="20"/>
  <c r="I1097" i="20"/>
  <c r="I983" i="20"/>
  <c r="I527" i="20"/>
  <c r="I354" i="20"/>
  <c r="I752" i="20"/>
  <c r="I637" i="20"/>
  <c r="I1073" i="20"/>
  <c r="I808" i="20"/>
  <c r="I300" i="20"/>
  <c r="I200" i="22"/>
  <c r="I408" i="20"/>
  <c r="I335" i="20"/>
  <c r="I1078" i="20"/>
  <c r="I1035" i="20"/>
  <c r="I145" i="20"/>
  <c r="I782" i="20"/>
  <c r="I534" i="20"/>
  <c r="I1127" i="20"/>
  <c r="I435" i="20"/>
  <c r="I364" i="20"/>
  <c r="I1064" i="20"/>
  <c r="I609" i="20"/>
  <c r="I299" i="20"/>
  <c r="I1047" i="20"/>
  <c r="I924" i="20"/>
  <c r="I509" i="20"/>
  <c r="I499" i="20"/>
  <c r="I921" i="20"/>
  <c r="I738" i="20"/>
  <c r="I212" i="20"/>
  <c r="I215" i="20"/>
  <c r="I569" i="20"/>
  <c r="I414" i="20"/>
  <c r="I48" i="22"/>
  <c r="I268" i="22"/>
  <c r="I347" i="20"/>
  <c r="I440" i="20"/>
  <c r="I381" i="20"/>
  <c r="U8" i="12"/>
  <c r="I514" i="20"/>
  <c r="I73" i="22"/>
  <c r="I962" i="20"/>
  <c r="I342" i="20"/>
  <c r="I861" i="20"/>
  <c r="I246" i="20"/>
  <c r="I52" i="22"/>
  <c r="I220" i="22"/>
  <c r="I545" i="20"/>
  <c r="I204" i="22"/>
  <c r="I1065" i="20"/>
  <c r="I57" i="20"/>
  <c r="I129" i="20"/>
  <c r="I881" i="20"/>
  <c r="I247" i="20"/>
  <c r="I517" i="20"/>
  <c r="I90" i="22"/>
  <c r="I595" i="20"/>
  <c r="I697" i="20"/>
  <c r="I1028" i="20"/>
  <c r="I909" i="20"/>
  <c r="I1027" i="20"/>
  <c r="I683" i="20"/>
  <c r="I142" i="20"/>
  <c r="I133" i="20"/>
  <c r="I318" i="20"/>
  <c r="I211" i="20"/>
  <c r="I56" i="22"/>
  <c r="I571" i="20"/>
  <c r="I320" i="20"/>
  <c r="I348" i="20"/>
  <c r="I574" i="20"/>
  <c r="I942" i="20"/>
  <c r="I355" i="20"/>
  <c r="I1106" i="20"/>
  <c r="I987" i="20"/>
  <c r="I893" i="20"/>
  <c r="I760" i="20"/>
  <c r="I374" i="20"/>
  <c r="I1007" i="20"/>
  <c r="I1082" i="20"/>
  <c r="I889" i="20"/>
  <c r="I171" i="22"/>
  <c r="I214" i="22"/>
  <c r="I427" i="20"/>
  <c r="I1128" i="20"/>
  <c r="I732" i="20"/>
  <c r="I194" i="20"/>
  <c r="I62" i="22"/>
  <c r="I50" i="22"/>
  <c r="I314" i="20"/>
  <c r="I790" i="20"/>
  <c r="I411" i="20"/>
  <c r="I960" i="20"/>
  <c r="H16" i="14"/>
  <c r="G25" i="16" s="1"/>
  <c r="I797" i="20"/>
  <c r="I201" i="20"/>
  <c r="I232" i="22"/>
  <c r="I971" i="20"/>
  <c r="I225" i="22"/>
  <c r="I985" i="20"/>
  <c r="I155" i="20"/>
  <c r="I755" i="20"/>
  <c r="I61" i="20"/>
  <c r="I460" i="20"/>
  <c r="I201" i="22"/>
  <c r="I781" i="20"/>
  <c r="I245" i="20"/>
  <c r="I420" i="20"/>
  <c r="I429" i="20"/>
  <c r="I269" i="20"/>
  <c r="I282" i="20"/>
  <c r="I156" i="22"/>
  <c r="I21" i="20"/>
  <c r="I1115" i="20"/>
  <c r="I1045" i="20"/>
  <c r="I288" i="22"/>
  <c r="I48" i="20"/>
  <c r="I296" i="20"/>
  <c r="I843" i="20"/>
  <c r="I813" i="20"/>
  <c r="I778" i="20"/>
  <c r="I253" i="22"/>
  <c r="I788" i="20"/>
  <c r="I412" i="20"/>
  <c r="I231" i="22"/>
  <c r="I730" i="20"/>
  <c r="I821" i="20"/>
  <c r="I31" i="20"/>
  <c r="I848" i="20"/>
  <c r="I847" i="20"/>
  <c r="I262" i="20"/>
  <c r="I1118" i="20"/>
  <c r="I390" i="20"/>
  <c r="I81" i="22"/>
  <c r="I172" i="22"/>
  <c r="I209" i="20"/>
  <c r="I740" i="20"/>
  <c r="I248" i="20"/>
  <c r="I344" i="20"/>
  <c r="I236" i="22"/>
  <c r="I44" i="22"/>
  <c r="I114" i="22"/>
  <c r="I825" i="20"/>
  <c r="I745" i="20"/>
  <c r="I195" i="22"/>
  <c r="I1105" i="20"/>
  <c r="I276" i="20"/>
  <c r="I28" i="22"/>
  <c r="I413" i="20"/>
  <c r="I431" i="20"/>
  <c r="I292" i="22"/>
  <c r="I209" i="22"/>
  <c r="I992" i="20"/>
  <c r="I1121" i="20"/>
  <c r="I272" i="22"/>
  <c r="I430" i="20"/>
  <c r="I751" i="20"/>
  <c r="I286" i="20"/>
  <c r="I239" i="22"/>
  <c r="I612" i="20"/>
  <c r="I995" i="20"/>
  <c r="I758" i="20"/>
  <c r="I776" i="20"/>
  <c r="I75" i="20"/>
  <c r="I955" i="20"/>
  <c r="I85" i="20"/>
  <c r="I903" i="20"/>
  <c r="I860" i="20"/>
  <c r="I290" i="22"/>
  <c r="I91" i="22"/>
  <c r="I115" i="22"/>
  <c r="I1083" i="20"/>
  <c r="I223" i="20"/>
  <c r="I1039" i="20"/>
  <c r="I200" i="20"/>
  <c r="I190" i="20"/>
  <c r="I654" i="20"/>
  <c r="I448" i="20"/>
  <c r="I1071" i="20"/>
  <c r="I369" i="20"/>
  <c r="I891" i="20"/>
  <c r="I109" i="22"/>
  <c r="I1046" i="20"/>
  <c r="I233" i="20"/>
  <c r="I51" i="20"/>
  <c r="I20" i="22"/>
  <c r="I538" i="20"/>
  <c r="I1087" i="20"/>
  <c r="I954" i="20"/>
  <c r="I171" i="20"/>
  <c r="I334" i="20"/>
  <c r="I523" i="20"/>
  <c r="I1041" i="20"/>
  <c r="I69" i="22"/>
  <c r="I907" i="20"/>
  <c r="I242" i="20"/>
  <c r="I838" i="20"/>
  <c r="I266" i="20"/>
  <c r="I949" i="20"/>
  <c r="I859" i="20"/>
  <c r="I674" i="20"/>
  <c r="I747" i="20"/>
  <c r="I121" i="20"/>
  <c r="I284" i="20"/>
  <c r="I510" i="20"/>
  <c r="I50" i="20"/>
  <c r="I918" i="20"/>
  <c r="I268" i="20"/>
  <c r="I210" i="20"/>
  <c r="I128" i="20"/>
  <c r="I112" i="20"/>
  <c r="I529" i="20"/>
  <c r="I136" i="22"/>
  <c r="I512" i="20"/>
  <c r="I1011" i="20"/>
  <c r="I606" i="20"/>
  <c r="I94" i="22"/>
  <c r="I172" i="20"/>
  <c r="I280" i="20"/>
  <c r="I152" i="22"/>
  <c r="I511" i="20"/>
  <c r="I168" i="22"/>
  <c r="I963" i="20"/>
  <c r="I99" i="20"/>
  <c r="I974" i="20"/>
  <c r="I113" i="22"/>
  <c r="I484" i="20"/>
  <c r="I24" i="20"/>
  <c r="I123" i="20"/>
  <c r="I624" i="20"/>
  <c r="I367" i="20"/>
  <c r="I137" i="22"/>
  <c r="I81" i="20"/>
  <c r="I108" i="20"/>
  <c r="I1058" i="20"/>
  <c r="I1017" i="20"/>
  <c r="I151" i="22"/>
  <c r="I1005" i="20"/>
  <c r="I195" i="20"/>
  <c r="I274" i="22"/>
  <c r="I914" i="20"/>
  <c r="I79" i="20"/>
  <c r="I934" i="20"/>
  <c r="I783" i="20"/>
  <c r="I398" i="20"/>
  <c r="I174" i="20"/>
  <c r="I303" i="20"/>
  <c r="I775" i="20"/>
  <c r="I47" i="22"/>
  <c r="I276" i="22"/>
  <c r="I840" i="20"/>
  <c r="I389" i="20"/>
  <c r="I1123" i="20"/>
  <c r="I1124" i="20"/>
  <c r="I90" i="20"/>
  <c r="I989" i="20"/>
  <c r="I937" i="20"/>
  <c r="I473" i="20"/>
  <c r="I285" i="22"/>
  <c r="I93" i="22"/>
  <c r="I796" i="20"/>
  <c r="H15" i="14"/>
  <c r="G24" i="16" s="1"/>
  <c r="I910" i="20"/>
  <c r="I273" i="20"/>
  <c r="I927" i="20"/>
  <c r="I100" i="20"/>
  <c r="I106" i="20"/>
  <c r="I238" i="22"/>
  <c r="I556" i="20"/>
  <c r="I58" i="22"/>
  <c r="I559" i="20"/>
  <c r="I226" i="22"/>
  <c r="I1012" i="20"/>
  <c r="I599" i="20"/>
  <c r="I770" i="20"/>
  <c r="I541" i="20"/>
  <c r="I827" i="20"/>
  <c r="I461" i="20"/>
  <c r="I252" i="20"/>
  <c r="I65" i="20"/>
  <c r="I173" i="22"/>
  <c r="I345" i="20"/>
  <c r="I75" i="22"/>
  <c r="H8" i="14"/>
  <c r="I63" i="20"/>
  <c r="I871" i="20"/>
  <c r="I407" i="20"/>
  <c r="I376" i="20"/>
  <c r="I570" i="20"/>
  <c r="I298" i="22"/>
  <c r="I189" i="20"/>
  <c r="I225" i="20"/>
  <c r="I809" i="20"/>
  <c r="I792" i="20"/>
  <c r="I207" i="22"/>
  <c r="I150" i="20"/>
  <c r="I604" i="20"/>
  <c r="I118" i="22"/>
  <c r="I1103" i="20"/>
  <c r="I237" i="22"/>
  <c r="I87" i="20"/>
  <c r="I179" i="20"/>
  <c r="I396" i="20"/>
  <c r="I96" i="22"/>
  <c r="I383" i="20"/>
  <c r="I749" i="20"/>
  <c r="I744" i="20"/>
  <c r="I399" i="20"/>
  <c r="I95" i="22"/>
  <c r="I259" i="22"/>
  <c r="I668" i="20"/>
  <c r="I980" i="20"/>
  <c r="I66" i="22"/>
  <c r="I892" i="20"/>
  <c r="I12" i="22"/>
  <c r="I580" i="20"/>
  <c r="I737" i="20"/>
  <c r="I251" i="20"/>
  <c r="I548" i="20"/>
  <c r="I474" i="20"/>
  <c r="I1051" i="20"/>
  <c r="I213" i="22"/>
  <c r="I625" i="20"/>
  <c r="I979" i="20"/>
  <c r="I18" i="22"/>
  <c r="I340" i="20"/>
  <c r="I102" i="20"/>
  <c r="I610" i="20"/>
  <c r="I289" i="22"/>
  <c r="I645" i="20"/>
  <c r="I1119" i="20"/>
  <c r="I757" i="20"/>
  <c r="I290" i="20"/>
  <c r="I102" i="22"/>
  <c r="I205" i="22"/>
  <c r="I236" i="20"/>
  <c r="I300" i="22"/>
  <c r="I116" i="20"/>
  <c r="I495" i="20"/>
  <c r="I471" i="20"/>
  <c r="I170" i="20"/>
  <c r="I614" i="20"/>
  <c r="I82" i="22"/>
  <c r="I945" i="20"/>
  <c r="I98" i="20"/>
  <c r="I270" i="20"/>
  <c r="I135" i="20"/>
  <c r="I986" i="20"/>
  <c r="I1053" i="20"/>
  <c r="I496" i="20"/>
  <c r="I164" i="20"/>
  <c r="I231" i="20"/>
  <c r="I153" i="20"/>
  <c r="I555" i="20"/>
  <c r="I925" i="20"/>
  <c r="I177" i="20"/>
  <c r="I105" i="20"/>
  <c r="I258" i="20"/>
  <c r="I184" i="22"/>
  <c r="I161" i="22"/>
  <c r="I1059" i="20"/>
  <c r="I68" i="22"/>
  <c r="I443" i="20"/>
  <c r="I54" i="20"/>
  <c r="I175" i="20"/>
  <c r="I243" i="20"/>
  <c r="I481" i="20"/>
  <c r="I444" i="20"/>
  <c r="I1013" i="20"/>
  <c r="I255" i="22"/>
  <c r="I329" i="20"/>
  <c r="I1001" i="20"/>
  <c r="I936" i="20"/>
  <c r="I130" i="22"/>
  <c r="I442" i="20"/>
  <c r="I1098" i="20"/>
  <c r="I765" i="20"/>
  <c r="I181" i="22"/>
  <c r="I199" i="20"/>
  <c r="I814" i="20"/>
  <c r="I824" i="20"/>
  <c r="I958" i="20"/>
  <c r="I135" i="22"/>
  <c r="I748" i="20"/>
  <c r="I807" i="20"/>
  <c r="I864" i="20"/>
  <c r="I304" i="20"/>
  <c r="I1066" i="20"/>
  <c r="I154" i="20"/>
  <c r="I147" i="20"/>
  <c r="I698" i="20"/>
  <c r="I387" i="20"/>
  <c r="I597" i="20"/>
  <c r="I161" i="20"/>
  <c r="I982" i="20"/>
  <c r="I463" i="20"/>
  <c r="I193" i="20"/>
  <c r="I28" i="20"/>
  <c r="I88" i="22"/>
  <c r="I127" i="22"/>
  <c r="I54" i="22"/>
  <c r="I528" i="20"/>
  <c r="I1026" i="20"/>
  <c r="I785" i="20"/>
  <c r="I948" i="20"/>
  <c r="I217" i="22"/>
  <c r="I139" i="20"/>
  <c r="I885" i="20"/>
  <c r="I663" i="20"/>
  <c r="I13" i="22"/>
  <c r="I315" i="20"/>
  <c r="I926" i="20"/>
  <c r="I305" i="22"/>
  <c r="I339" i="20"/>
  <c r="I1057" i="20"/>
  <c r="I170" i="22"/>
  <c r="I866" i="20"/>
  <c r="I539" i="20"/>
  <c r="I902" i="20"/>
  <c r="I628" i="20"/>
  <c r="I1102" i="20"/>
  <c r="I857" i="20"/>
  <c r="I39" i="22"/>
  <c r="I445" i="20"/>
  <c r="I535" i="20"/>
  <c r="I741" i="20"/>
  <c r="I493" i="20"/>
  <c r="I359" i="20"/>
  <c r="I1037" i="20"/>
  <c r="I566" i="20"/>
  <c r="I607" i="20"/>
  <c r="I306" i="22"/>
  <c r="I895" i="20"/>
  <c r="I402" i="20"/>
  <c r="I188" i="22"/>
  <c r="I111" i="20"/>
  <c r="I746" i="20"/>
  <c r="I33" i="20"/>
  <c r="I1055" i="20"/>
  <c r="I92" i="20"/>
  <c r="I819" i="20"/>
  <c r="I140" i="22"/>
  <c r="I213" i="20"/>
  <c r="I265" i="22"/>
  <c r="I175" i="22"/>
  <c r="I302" i="22"/>
  <c r="I592" i="20"/>
  <c r="I328" i="20"/>
  <c r="I470" i="20"/>
  <c r="I294" i="22"/>
  <c r="I731" i="20"/>
  <c r="I149" i="22"/>
  <c r="I452" i="20"/>
  <c r="I524" i="20"/>
  <c r="I576" i="20"/>
  <c r="I898" i="20"/>
  <c r="I608" i="20"/>
  <c r="I112" i="22"/>
  <c r="I977" i="20"/>
  <c r="I203" i="20"/>
  <c r="I180" i="20"/>
  <c r="I403" i="20"/>
  <c r="I596" i="20"/>
  <c r="I497" i="20"/>
  <c r="I416" i="20"/>
  <c r="I185" i="22"/>
  <c r="I107" i="20"/>
  <c r="I65" i="22"/>
  <c r="I894" i="20"/>
  <c r="I29" i="20"/>
  <c r="I803" i="20"/>
  <c r="I19" i="20"/>
  <c r="I1110" i="20"/>
  <c r="I799" i="20"/>
  <c r="I437" i="20"/>
  <c r="I122" i="22"/>
  <c r="I846" i="20"/>
  <c r="I33" i="22"/>
  <c r="I795" i="20"/>
  <c r="I622" i="20"/>
  <c r="I41" i="22"/>
  <c r="I330" i="20"/>
  <c r="I455" i="20"/>
  <c r="I241" i="22"/>
  <c r="I475" i="20"/>
  <c r="I791" i="20"/>
  <c r="I810" i="20"/>
  <c r="I144" i="22"/>
  <c r="I1025" i="20"/>
  <c r="I307" i="20"/>
  <c r="I284" i="22"/>
  <c r="I500" i="20"/>
  <c r="I101" i="20"/>
  <c r="I603" i="20"/>
  <c r="I513" i="20"/>
  <c r="I68" i="20"/>
  <c r="I453" i="20"/>
  <c r="I283" i="22"/>
  <c r="I169" i="22"/>
  <c r="I388" i="20"/>
  <c r="I712" i="20"/>
  <c r="I258" i="22"/>
  <c r="I30" i="22"/>
  <c r="I47" i="20"/>
  <c r="I965" i="20"/>
  <c r="I904" i="20"/>
  <c r="I255" i="20"/>
  <c r="I1008" i="20"/>
  <c r="I283" i="20"/>
  <c r="I297" i="22"/>
  <c r="I967" i="20"/>
  <c r="I42" i="20"/>
  <c r="I243" i="22"/>
  <c r="I611" i="20"/>
  <c r="I295" i="22"/>
  <c r="I373" i="20"/>
  <c r="I356" i="20"/>
  <c r="I542" i="20"/>
  <c r="I136" i="20"/>
  <c r="I264" i="20"/>
  <c r="I780" i="20"/>
  <c r="I984" i="20"/>
  <c r="U23" i="12"/>
  <c r="AI23" i="41"/>
  <c r="U23" i="41"/>
  <c r="AI23" i="12"/>
  <c r="U21" i="12"/>
  <c r="U21" i="41"/>
  <c r="AI21" i="41"/>
  <c r="AI21" i="12"/>
  <c r="AH34" i="12"/>
  <c r="AH34" i="41"/>
  <c r="T34" i="12"/>
  <c r="S37" i="41"/>
  <c r="AG31" i="12"/>
  <c r="AG32" i="41"/>
  <c r="AG23" i="12"/>
  <c r="AF22" i="41"/>
  <c r="AF26" i="12"/>
  <c r="AF15" i="41"/>
  <c r="V15" i="12"/>
  <c r="AJ15" i="41"/>
  <c r="V15" i="41"/>
  <c r="AJ15" i="12"/>
  <c r="J300" i="21"/>
  <c r="J455" i="21"/>
  <c r="J517" i="21"/>
  <c r="J705" i="21"/>
  <c r="J769" i="21"/>
  <c r="J102" i="21"/>
  <c r="J537" i="21"/>
  <c r="J630" i="21"/>
  <c r="J694" i="21"/>
  <c r="J758" i="21"/>
  <c r="J662" i="20"/>
  <c r="J119" i="20"/>
  <c r="J567" i="20"/>
  <c r="J73" i="20"/>
  <c r="J25" i="22"/>
  <c r="J246" i="21"/>
  <c r="J567" i="21"/>
  <c r="J639" i="21"/>
  <c r="J687" i="21"/>
  <c r="J719" i="21"/>
  <c r="J751" i="21"/>
  <c r="J783" i="21"/>
  <c r="J70" i="21"/>
  <c r="J401" i="21"/>
  <c r="J481" i="21"/>
  <c r="J545" i="21"/>
  <c r="J579" i="21"/>
  <c r="J600" i="21"/>
  <c r="J620" i="21"/>
  <c r="J636" i="21"/>
  <c r="J652" i="21"/>
  <c r="J668" i="21"/>
  <c r="J684" i="21"/>
  <c r="J700" i="21"/>
  <c r="J720" i="21"/>
  <c r="J736" i="21"/>
  <c r="J752" i="21"/>
  <c r="J768" i="21"/>
  <c r="J784" i="21"/>
  <c r="J800" i="21"/>
  <c r="J688" i="20"/>
  <c r="J673" i="20"/>
  <c r="J658" i="20"/>
  <c r="J711" i="20"/>
  <c r="J53" i="20"/>
  <c r="J26" i="20"/>
  <c r="J111" i="20"/>
  <c r="J875" i="20"/>
  <c r="J474" i="20"/>
  <c r="J230" i="20"/>
  <c r="J31" i="22"/>
  <c r="J147" i="20"/>
  <c r="J511" i="20"/>
  <c r="J579" i="20"/>
  <c r="J751" i="20"/>
  <c r="J346" i="20"/>
  <c r="J470" i="20"/>
  <c r="J825" i="20"/>
  <c r="J514" i="20"/>
  <c r="J565" i="20"/>
  <c r="J98" i="20"/>
  <c r="J632" i="20"/>
  <c r="J720" i="20"/>
  <c r="J705" i="20"/>
  <c r="J690" i="20"/>
  <c r="J655" i="20"/>
  <c r="J146" i="20"/>
  <c r="J50" i="22"/>
  <c r="J623" i="20"/>
  <c r="J109" i="22"/>
  <c r="J724" i="20"/>
  <c r="J698" i="20"/>
  <c r="J95" i="22"/>
  <c r="J1119" i="20"/>
  <c r="J877" i="20"/>
  <c r="J818" i="20"/>
  <c r="J138" i="20"/>
  <c r="J600" i="20"/>
  <c r="J361" i="20"/>
  <c r="J354" i="20"/>
  <c r="J221" i="21"/>
  <c r="J82" i="21"/>
  <c r="J617" i="21"/>
  <c r="J721" i="21"/>
  <c r="J785" i="21"/>
  <c r="J345" i="21"/>
  <c r="J577" i="21"/>
  <c r="J646" i="21"/>
  <c r="J710" i="21"/>
  <c r="J774" i="21"/>
  <c r="J668" i="20"/>
  <c r="J631" i="20"/>
  <c r="J122" i="20"/>
  <c r="J142" i="22"/>
  <c r="J1129" i="20"/>
  <c r="J551" i="20"/>
  <c r="J381" i="21"/>
  <c r="J589" i="21"/>
  <c r="J655" i="21"/>
  <c r="J699" i="21"/>
  <c r="J731" i="21"/>
  <c r="J763" i="21"/>
  <c r="J795" i="21"/>
  <c r="J262" i="21"/>
  <c r="J417" i="21"/>
  <c r="J497" i="21"/>
  <c r="J561" i="21"/>
  <c r="J585" i="21"/>
  <c r="J604" i="21"/>
  <c r="J624" i="21"/>
  <c r="J640" i="21"/>
  <c r="J656" i="21"/>
  <c r="J672" i="21"/>
  <c r="J688" i="21"/>
  <c r="J704" i="21"/>
  <c r="J724" i="21"/>
  <c r="J740" i="21"/>
  <c r="J756" i="21"/>
  <c r="J772" i="21"/>
  <c r="J788" i="21"/>
  <c r="J804" i="21"/>
  <c r="J708" i="20"/>
  <c r="J693" i="20"/>
  <c r="J682" i="20"/>
  <c r="J699" i="20"/>
  <c r="J48" i="20"/>
  <c r="J203" i="22"/>
  <c r="J555" i="20"/>
  <c r="J391" i="20"/>
  <c r="J847" i="20"/>
  <c r="J475" i="20"/>
  <c r="J1005" i="20"/>
  <c r="J866" i="20"/>
  <c r="J918" i="20"/>
  <c r="J86" i="22"/>
  <c r="J113" i="20"/>
  <c r="J1069" i="20"/>
  <c r="J303" i="22"/>
  <c r="J768" i="20"/>
  <c r="J457" i="20"/>
  <c r="J1061" i="20"/>
  <c r="J146" i="22"/>
  <c r="J656" i="20"/>
  <c r="J641" i="20"/>
  <c r="J725" i="20"/>
  <c r="J714" i="20"/>
  <c r="J627" i="20"/>
  <c r="J180" i="22"/>
  <c r="J72" i="20"/>
  <c r="J586" i="20"/>
  <c r="J74" i="22"/>
  <c r="J669" i="20"/>
  <c r="J679" i="20"/>
  <c r="J749" i="20"/>
  <c r="J290" i="20"/>
  <c r="J476" i="20"/>
  <c r="J468" i="20"/>
  <c r="J574" i="20"/>
  <c r="J332" i="20"/>
  <c r="J258" i="22"/>
  <c r="J570" i="20"/>
  <c r="J188" i="22"/>
  <c r="J926" i="20"/>
  <c r="J103" i="21"/>
  <c r="J390" i="21"/>
  <c r="J404" i="21"/>
  <c r="J649" i="21"/>
  <c r="J737" i="21"/>
  <c r="J801" i="21"/>
  <c r="J409" i="21"/>
  <c r="J598" i="21"/>
  <c r="J662" i="21"/>
  <c r="J726" i="21"/>
  <c r="J790" i="21"/>
  <c r="J633" i="20"/>
  <c r="J703" i="20"/>
  <c r="J989" i="20"/>
  <c r="J186" i="20"/>
  <c r="J121" i="20"/>
  <c r="J331" i="20"/>
  <c r="J445" i="21"/>
  <c r="J607" i="21"/>
  <c r="J671" i="21"/>
  <c r="J703" i="21"/>
  <c r="J735" i="21"/>
  <c r="J767" i="21"/>
  <c r="J799" i="21"/>
  <c r="J326" i="21"/>
  <c r="J449" i="21"/>
  <c r="J513" i="21"/>
  <c r="J569" i="21"/>
  <c r="J590" i="21"/>
  <c r="J612" i="21"/>
  <c r="J628" i="21"/>
  <c r="J644" i="21"/>
  <c r="J660" i="21"/>
  <c r="J676" i="21"/>
  <c r="J692" i="21"/>
  <c r="J712" i="21"/>
  <c r="J728" i="21"/>
  <c r="J744" i="21"/>
  <c r="J760" i="21"/>
  <c r="J776" i="21"/>
  <c r="J792" i="21"/>
  <c r="J644" i="20"/>
  <c r="J629" i="20"/>
  <c r="J717" i="20"/>
  <c r="J702" i="20"/>
  <c r="J687" i="20"/>
  <c r="J150" i="22"/>
  <c r="J121" i="22"/>
  <c r="J544" i="20"/>
  <c r="J28" i="20"/>
  <c r="J358" i="20"/>
  <c r="J496" i="20"/>
  <c r="J592" i="20"/>
  <c r="J572" i="20"/>
  <c r="J299" i="22"/>
  <c r="J1047" i="20"/>
  <c r="J264" i="20"/>
  <c r="J791" i="20"/>
  <c r="J571" i="20"/>
  <c r="J35" i="20"/>
  <c r="J1002" i="20"/>
  <c r="J59" i="22"/>
  <c r="J141" i="22"/>
  <c r="J676" i="20"/>
  <c r="J661" i="20"/>
  <c r="J650" i="20"/>
  <c r="J663" i="20"/>
  <c r="J707" i="20"/>
  <c r="J33" i="22"/>
  <c r="J191" i="20"/>
  <c r="J871" i="20"/>
  <c r="J640" i="20"/>
  <c r="J709" i="20"/>
  <c r="J671" i="20"/>
  <c r="J30" i="22"/>
  <c r="J94" i="22"/>
  <c r="J360" i="20"/>
  <c r="J26" i="22"/>
  <c r="J334" i="20"/>
  <c r="J197" i="20"/>
  <c r="J28" i="22"/>
  <c r="J307" i="22"/>
  <c r="J373" i="20"/>
  <c r="J648" i="20"/>
  <c r="J721" i="20"/>
  <c r="J36" i="21"/>
  <c r="J286" i="21"/>
  <c r="J540" i="21"/>
  <c r="J681" i="21"/>
  <c r="J753" i="21"/>
  <c r="J473" i="21"/>
  <c r="J614" i="21"/>
  <c r="J678" i="21"/>
  <c r="J742" i="21"/>
  <c r="J806" i="21"/>
  <c r="J697" i="20"/>
  <c r="J63" i="20"/>
  <c r="J229" i="22"/>
  <c r="J1068" i="20"/>
  <c r="J79" i="22"/>
  <c r="J992" i="20"/>
  <c r="J509" i="21"/>
  <c r="J623" i="21"/>
  <c r="J683" i="21"/>
  <c r="J715" i="21"/>
  <c r="J747" i="21"/>
  <c r="J779" i="21"/>
  <c r="J385" i="21"/>
  <c r="J465" i="21"/>
  <c r="J529" i="21"/>
  <c r="J574" i="21"/>
  <c r="J595" i="21"/>
  <c r="J616" i="21"/>
  <c r="J632" i="21"/>
  <c r="J648" i="21"/>
  <c r="J664" i="21"/>
  <c r="J680" i="21"/>
  <c r="J696" i="21"/>
  <c r="J716" i="21"/>
  <c r="J732" i="21"/>
  <c r="J748" i="21"/>
  <c r="J764" i="21"/>
  <c r="J780" i="21"/>
  <c r="J796" i="21"/>
  <c r="J664" i="20"/>
  <c r="J653" i="20"/>
  <c r="J638" i="20"/>
  <c r="J722" i="20"/>
  <c r="J675" i="20"/>
  <c r="J53" i="22"/>
  <c r="J298" i="22"/>
  <c r="J858" i="20"/>
  <c r="J596" i="20"/>
  <c r="J999" i="20"/>
  <c r="J766" i="20"/>
  <c r="J246" i="22"/>
  <c r="J326" i="20"/>
  <c r="J450" i="20"/>
  <c r="J525" i="20"/>
  <c r="J489" i="20"/>
  <c r="J948" i="20"/>
  <c r="J685" i="20"/>
  <c r="J95" i="20"/>
  <c r="J654" i="20"/>
  <c r="J1096" i="20"/>
  <c r="J523" i="20"/>
  <c r="J184" i="20"/>
  <c r="J666" i="20"/>
  <c r="J71" i="22"/>
  <c r="J187" i="20"/>
  <c r="J585" i="20"/>
  <c r="J619" i="20"/>
  <c r="J80" i="20"/>
  <c r="J1076" i="20"/>
  <c r="J973" i="20"/>
  <c r="J845" i="20"/>
  <c r="J299" i="20"/>
  <c r="J482" i="20"/>
  <c r="J748" i="20"/>
  <c r="J126" i="22"/>
  <c r="J292" i="22"/>
  <c r="J83" i="20"/>
  <c r="J130" i="22"/>
  <c r="J624" i="20"/>
  <c r="J30" i="20"/>
  <c r="J605" i="20"/>
  <c r="J206" i="20"/>
  <c r="J689" i="20"/>
  <c r="J683" i="20"/>
  <c r="J262" i="22"/>
  <c r="J994" i="20"/>
  <c r="J1097" i="20"/>
  <c r="J166" i="22"/>
  <c r="J861" i="20"/>
  <c r="J1013" i="20"/>
  <c r="J219" i="22"/>
  <c r="J1093" i="20"/>
  <c r="J996" i="20"/>
  <c r="J827" i="20"/>
  <c r="J478" i="20"/>
  <c r="J1125" i="20"/>
  <c r="J284" i="22"/>
  <c r="J73" i="22"/>
  <c r="J508" i="20"/>
  <c r="J91" i="22"/>
  <c r="J462" i="20"/>
  <c r="J1044" i="20"/>
  <c r="J383" i="20"/>
  <c r="J247" i="20"/>
  <c r="J174" i="22"/>
  <c r="J241" i="22"/>
  <c r="J240" i="22"/>
  <c r="J294" i="22"/>
  <c r="J322" i="20"/>
  <c r="J437" i="20"/>
  <c r="J239" i="22"/>
  <c r="J1120" i="20"/>
  <c r="J487" i="20"/>
  <c r="J1055" i="20"/>
  <c r="J1108" i="20"/>
  <c r="J492" i="20"/>
  <c r="J922" i="20"/>
  <c r="J612" i="20"/>
  <c r="J823" i="20"/>
  <c r="J980" i="20"/>
  <c r="J329" i="20"/>
  <c r="J1050" i="20"/>
  <c r="J13" i="22"/>
  <c r="J152" i="20"/>
  <c r="J144" i="22"/>
  <c r="J777" i="20"/>
  <c r="J263" i="20"/>
  <c r="J286" i="22"/>
  <c r="J541" i="20"/>
  <c r="J317" i="20"/>
  <c r="J351" i="20"/>
  <c r="J377" i="20"/>
  <c r="J552" i="20"/>
  <c r="J370" i="20"/>
  <c r="J148" i="20"/>
  <c r="J151" i="20"/>
  <c r="J670" i="20"/>
  <c r="J77" i="20"/>
  <c r="J128" i="22"/>
  <c r="J848" i="20"/>
  <c r="J822" i="20"/>
  <c r="J692" i="20"/>
  <c r="J706" i="20"/>
  <c r="J110" i="20"/>
  <c r="J931" i="20"/>
  <c r="J955" i="20"/>
  <c r="J1053" i="20"/>
  <c r="J87" i="20"/>
  <c r="J417" i="20"/>
  <c r="J188" i="20"/>
  <c r="J919" i="20"/>
  <c r="J415" i="20"/>
  <c r="J771" i="20"/>
  <c r="J1072" i="20"/>
  <c r="J56" i="22"/>
  <c r="J117" i="20"/>
  <c r="J239" i="20"/>
  <c r="J97" i="20"/>
  <c r="J389" i="20"/>
  <c r="J1090" i="20"/>
  <c r="J613" i="20"/>
  <c r="J660" i="20"/>
  <c r="J634" i="20"/>
  <c r="J643" i="20"/>
  <c r="J156" i="22"/>
  <c r="J536" i="20"/>
  <c r="J804" i="20"/>
  <c r="J557" i="20"/>
  <c r="J100" i="20"/>
  <c r="J940" i="20"/>
  <c r="J951" i="20"/>
  <c r="J416" i="20"/>
  <c r="J988" i="20"/>
  <c r="J430" i="20"/>
  <c r="J193" i="22"/>
  <c r="J167" i="22"/>
  <c r="J438" i="20"/>
  <c r="J147" i="22"/>
  <c r="J846" i="20"/>
  <c r="J255" i="20"/>
  <c r="J455" i="20"/>
  <c r="J458" i="20"/>
  <c r="J215" i="22"/>
  <c r="J923" i="20"/>
  <c r="J1018" i="20"/>
  <c r="J258" i="20"/>
  <c r="J17" i="22"/>
  <c r="J36" i="20"/>
  <c r="J873" i="20"/>
  <c r="J1126" i="20"/>
  <c r="J770" i="20"/>
  <c r="J189" i="22"/>
  <c r="J588" i="20"/>
  <c r="J293" i="22"/>
  <c r="J606" i="20"/>
  <c r="J962" i="20"/>
  <c r="J924" i="20"/>
  <c r="J1116" i="20"/>
  <c r="J382" i="20"/>
  <c r="J975" i="20"/>
  <c r="J262" i="20"/>
  <c r="J553" i="20"/>
  <c r="J135" i="20"/>
  <c r="J86" i="20"/>
  <c r="J160" i="22"/>
  <c r="J183" i="20"/>
  <c r="J900" i="20"/>
  <c r="J14" i="22"/>
  <c r="J235" i="20"/>
  <c r="J815" i="20"/>
  <c r="J1021" i="20"/>
  <c r="J155" i="22"/>
  <c r="J902" i="20"/>
  <c r="J133" i="20"/>
  <c r="J736" i="20"/>
  <c r="J1098" i="20"/>
  <c r="J976" i="20"/>
  <c r="J414" i="20"/>
  <c r="J651" i="20"/>
  <c r="J265" i="22"/>
  <c r="J243" i="20"/>
  <c r="J298" i="20"/>
  <c r="J257" i="22"/>
  <c r="J637" i="20"/>
  <c r="J635" i="20"/>
  <c r="J109" i="20"/>
  <c r="J578" i="20"/>
  <c r="J158" i="20"/>
  <c r="J366" i="20"/>
  <c r="J199" i="20"/>
  <c r="J1100" i="20"/>
  <c r="J139" i="22"/>
  <c r="J860" i="20"/>
  <c r="J198" i="20"/>
  <c r="J800" i="20"/>
  <c r="J1019" i="20"/>
  <c r="J163" i="22"/>
  <c r="J84" i="20"/>
  <c r="J103" i="22"/>
  <c r="J608" i="20"/>
  <c r="J270" i="20"/>
  <c r="J582" i="20"/>
  <c r="J292" i="20"/>
  <c r="J704" i="20"/>
  <c r="J674" i="20"/>
  <c r="J36" i="22"/>
  <c r="J256" i="20"/>
  <c r="J834" i="20"/>
  <c r="J1099" i="20"/>
  <c r="J113" i="22"/>
  <c r="J277" i="20"/>
  <c r="J333" i="20"/>
  <c r="J238" i="22"/>
  <c r="J986" i="20"/>
  <c r="J981" i="20"/>
  <c r="J950" i="20"/>
  <c r="J184" i="22"/>
  <c r="J115" i="20"/>
  <c r="J68" i="20"/>
  <c r="J747" i="20"/>
  <c r="J449" i="20"/>
  <c r="J99" i="22"/>
  <c r="J446" i="20"/>
  <c r="J452" i="20"/>
  <c r="J712" i="20"/>
  <c r="J842" i="20"/>
  <c r="J283" i="22"/>
  <c r="J137" i="20"/>
  <c r="J123" i="20"/>
  <c r="J80" i="22"/>
  <c r="J140" i="22"/>
  <c r="J230" i="22"/>
  <c r="J335" i="20"/>
  <c r="J155" i="20"/>
  <c r="J342" i="20"/>
  <c r="J284" i="20"/>
  <c r="J209" i="22"/>
  <c r="J134" i="22"/>
  <c r="J939" i="20"/>
  <c r="J1014" i="20"/>
  <c r="J528" i="20"/>
  <c r="J129" i="22"/>
  <c r="J268" i="20"/>
  <c r="J819" i="20"/>
  <c r="J304" i="22"/>
  <c r="J120" i="20"/>
  <c r="J127" i="22"/>
  <c r="J49" i="20"/>
  <c r="J617" i="20"/>
  <c r="J575" i="20"/>
  <c r="J296" i="20"/>
  <c r="J783" i="20"/>
  <c r="J222" i="20"/>
  <c r="J98" i="22"/>
  <c r="J281" i="22"/>
  <c r="J347" i="20"/>
  <c r="J732" i="20"/>
  <c r="J225" i="22"/>
  <c r="J105" i="20"/>
  <c r="J96" i="20"/>
  <c r="J195" i="22"/>
  <c r="J200" i="22"/>
  <c r="J39" i="20"/>
  <c r="J990" i="20"/>
  <c r="J340" i="20"/>
  <c r="J759" i="20"/>
  <c r="J447" i="20"/>
  <c r="J214" i="22"/>
  <c r="J278" i="20"/>
  <c r="J850" i="20"/>
  <c r="J696" i="20"/>
  <c r="J249" i="20"/>
  <c r="J680" i="20"/>
  <c r="J897" i="20"/>
  <c r="J327" i="20"/>
  <c r="J1124" i="20"/>
  <c r="J677" i="20"/>
  <c r="J719" i="20"/>
  <c r="J185" i="22"/>
  <c r="J11" i="22"/>
  <c r="J486" i="20"/>
  <c r="J212" i="22"/>
  <c r="J907" i="20"/>
  <c r="J420" i="20"/>
  <c r="J134" i="20"/>
  <c r="J345" i="20"/>
  <c r="J60" i="20"/>
  <c r="J387" i="20"/>
  <c r="J179" i="20"/>
  <c r="J143" i="22"/>
  <c r="J119" i="22"/>
  <c r="J179" i="22"/>
  <c r="J562" i="20"/>
  <c r="J175" i="20"/>
  <c r="J540" i="20"/>
  <c r="J782" i="20"/>
  <c r="J645" i="20"/>
  <c r="J718" i="20"/>
  <c r="J22" i="20"/>
  <c r="J504" i="20"/>
  <c r="J622" i="20"/>
  <c r="J145" i="20"/>
  <c r="J761" i="20"/>
  <c r="J502" i="20"/>
  <c r="J234" i="20"/>
  <c r="J444" i="20"/>
  <c r="J324" i="20"/>
  <c r="J34" i="22"/>
  <c r="J287" i="20"/>
  <c r="J731" i="20"/>
  <c r="J211" i="22"/>
  <c r="J129" i="20"/>
  <c r="J37" i="22"/>
  <c r="J304" i="20"/>
  <c r="J459" i="20"/>
  <c r="J344" i="20"/>
  <c r="J779" i="20"/>
  <c r="J686" i="20"/>
  <c r="J762" i="20"/>
  <c r="J885" i="20"/>
  <c r="J356" i="20"/>
  <c r="J735" i="20"/>
  <c r="J61" i="22"/>
  <c r="J916" i="20"/>
  <c r="I7" i="14"/>
  <c r="J1001" i="20"/>
  <c r="J545" i="20"/>
  <c r="J404" i="20"/>
  <c r="J625" i="20"/>
  <c r="J46" i="22"/>
  <c r="J90" i="22"/>
  <c r="J1040" i="20"/>
  <c r="J518" i="20"/>
  <c r="J870" i="20"/>
  <c r="J55" i="22"/>
  <c r="J245" i="22"/>
  <c r="J93" i="22"/>
  <c r="J120" i="22"/>
  <c r="J78" i="20"/>
  <c r="J107" i="20"/>
  <c r="J604" i="20"/>
  <c r="J1073" i="20"/>
  <c r="J527" i="20"/>
  <c r="J515" i="20"/>
  <c r="J778" i="20"/>
  <c r="J301" i="22"/>
  <c r="J1082" i="20"/>
  <c r="J522" i="20"/>
  <c r="J448" i="20"/>
  <c r="J657" i="20"/>
  <c r="J853" i="20"/>
  <c r="J112" i="20"/>
  <c r="J998" i="20"/>
  <c r="J906" i="20"/>
  <c r="J966" i="20"/>
  <c r="J99" i="20"/>
  <c r="J1006" i="20"/>
  <c r="J233" i="22"/>
  <c r="J1060" i="20"/>
  <c r="J1041" i="20"/>
  <c r="J408" i="20"/>
  <c r="J443" i="20"/>
  <c r="J132" i="22"/>
  <c r="J519" i="20"/>
  <c r="J191" i="22"/>
  <c r="J238" i="20"/>
  <c r="J969" i="20"/>
  <c r="J400" i="20"/>
  <c r="J380" i="20"/>
  <c r="J743" i="20"/>
  <c r="J260" i="22"/>
  <c r="J127" i="20"/>
  <c r="J82" i="22"/>
  <c r="J362" i="20"/>
  <c r="J323" i="20"/>
  <c r="J616" i="20"/>
  <c r="J173" i="22"/>
  <c r="J418" i="20"/>
  <c r="J9" i="22"/>
  <c r="J365" i="20"/>
  <c r="J376" i="20"/>
  <c r="J21" i="22"/>
  <c r="J16" i="22"/>
  <c r="J357" i="20"/>
  <c r="J744" i="20"/>
  <c r="J776" i="20"/>
  <c r="J1089" i="20"/>
  <c r="J577" i="20"/>
  <c r="J39" i="22"/>
  <c r="J785" i="20"/>
  <c r="J220" i="22"/>
  <c r="J33" i="20"/>
  <c r="J491" i="20"/>
  <c r="J411" i="20"/>
  <c r="J170" i="22"/>
  <c r="J64" i="22"/>
  <c r="J248" i="22"/>
  <c r="J1016" i="20"/>
  <c r="J757" i="20"/>
  <c r="J1077" i="20"/>
  <c r="J240" i="20"/>
  <c r="J300" i="20"/>
  <c r="J144" i="20"/>
  <c r="J755" i="20"/>
  <c r="J967" i="20"/>
  <c r="J161" i="20"/>
  <c r="J769" i="20"/>
  <c r="J285" i="20"/>
  <c r="J52" i="22"/>
  <c r="J270" i="22"/>
  <c r="J372" i="20"/>
  <c r="J952" i="20"/>
  <c r="J1083" i="20"/>
  <c r="J91" i="20"/>
  <c r="J181" i="22"/>
  <c r="J15" i="22"/>
  <c r="J590" i="20"/>
  <c r="J1094" i="20"/>
  <c r="J927" i="20"/>
  <c r="J1128" i="20"/>
  <c r="J343" i="20"/>
  <c r="J773" i="20"/>
  <c r="J115" i="22"/>
  <c r="J987" i="20"/>
  <c r="J130" i="20"/>
  <c r="J140" i="20"/>
  <c r="J306" i="22"/>
  <c r="J595" i="20"/>
  <c r="J788" i="20"/>
  <c r="J83" i="22"/>
  <c r="J774" i="20"/>
  <c r="J88" i="22"/>
  <c r="J862" i="20"/>
  <c r="J32" i="22"/>
  <c r="J493" i="20"/>
  <c r="J194" i="22"/>
  <c r="J237" i="20"/>
  <c r="J787" i="20"/>
  <c r="J833" i="20"/>
  <c r="J1058" i="20"/>
  <c r="J151" i="22"/>
  <c r="J978" i="20"/>
  <c r="J253" i="22"/>
  <c r="J516" i="20"/>
  <c r="J835" i="20"/>
  <c r="J47" i="22"/>
  <c r="J1048" i="20"/>
  <c r="J20" i="20"/>
  <c r="J852" i="20"/>
  <c r="J481" i="20"/>
  <c r="J560" i="20"/>
  <c r="J60" i="22"/>
  <c r="J1028" i="20"/>
  <c r="J746" i="20"/>
  <c r="J85" i="22"/>
  <c r="J259" i="20"/>
  <c r="J57" i="20"/>
  <c r="J895" i="20"/>
  <c r="J40" i="22"/>
  <c r="J888" i="20"/>
  <c r="J294" i="20"/>
  <c r="J217" i="22"/>
  <c r="J985" i="20"/>
  <c r="J466" i="20"/>
  <c r="J260" i="20"/>
  <c r="J269" i="20"/>
  <c r="J984" i="20"/>
  <c r="J1070" i="20"/>
  <c r="J1042" i="20"/>
  <c r="J786" i="20"/>
  <c r="J74" i="20"/>
  <c r="J47" i="20"/>
  <c r="J903" i="20"/>
  <c r="J31" i="20"/>
  <c r="J737" i="20"/>
  <c r="J103" i="20"/>
  <c r="J44" i="22"/>
  <c r="J580" i="20"/>
  <c r="J302" i="22"/>
  <c r="J1088" i="20"/>
  <c r="J385" i="20"/>
  <c r="J564" i="20"/>
  <c r="J934" i="20"/>
  <c r="J65" i="22"/>
  <c r="J395" i="20"/>
  <c r="J752" i="20"/>
  <c r="J427" i="20"/>
  <c r="J19" i="22"/>
  <c r="J405" i="20"/>
  <c r="J550" i="20"/>
  <c r="J795" i="20"/>
  <c r="J890" i="20"/>
  <c r="J122" i="22"/>
  <c r="J192" i="22"/>
  <c r="J1118" i="20"/>
  <c r="J212" i="20"/>
  <c r="J1010" i="20"/>
  <c r="J117" i="22"/>
  <c r="J167" i="20"/>
  <c r="J56" i="20"/>
  <c r="J41" i="20"/>
  <c r="J880" i="20"/>
  <c r="J300" i="22"/>
  <c r="J881" i="20"/>
  <c r="J1054" i="20"/>
  <c r="J201" i="22"/>
  <c r="J282" i="20"/>
  <c r="J279" i="20"/>
  <c r="J974" i="20"/>
  <c r="J821" i="20"/>
  <c r="J997" i="20"/>
  <c r="J51" i="20"/>
  <c r="J295" i="20"/>
  <c r="J325" i="20"/>
  <c r="J259" i="22"/>
  <c r="J814" i="20"/>
  <c r="J312" i="20"/>
  <c r="J203" i="20"/>
  <c r="J701" i="20"/>
  <c r="J159" i="20"/>
  <c r="J23" i="20"/>
  <c r="J66" i="22"/>
  <c r="J856" i="20"/>
  <c r="J1104" i="20"/>
  <c r="J216" i="22"/>
  <c r="J1066" i="20"/>
  <c r="J102" i="22"/>
  <c r="J168" i="22"/>
  <c r="J971" i="20"/>
  <c r="J213" i="22"/>
  <c r="J558" i="20"/>
  <c r="J467" i="20"/>
  <c r="J509" i="20"/>
  <c r="J614" i="20"/>
  <c r="J1086" i="20"/>
  <c r="J832" i="20"/>
  <c r="J255" i="22"/>
  <c r="J41" i="22"/>
  <c r="J82" i="20"/>
  <c r="J70" i="22"/>
  <c r="J196" i="22"/>
  <c r="J24" i="20"/>
  <c r="J441" i="20"/>
  <c r="J261" i="20"/>
  <c r="J198" i="22"/>
  <c r="J908" i="20"/>
  <c r="J1074" i="20"/>
  <c r="J390" i="20"/>
  <c r="J54" i="20"/>
  <c r="J530" i="20"/>
  <c r="J844" i="20"/>
  <c r="J1008" i="20"/>
  <c r="J305" i="22"/>
  <c r="J824" i="20"/>
  <c r="J598" i="20"/>
  <c r="J533" i="20"/>
  <c r="J204" i="20"/>
  <c r="J539" i="20"/>
  <c r="J802" i="20"/>
  <c r="J153" i="22"/>
  <c r="J280" i="22"/>
  <c r="J49" i="22"/>
  <c r="J672" i="20"/>
  <c r="J267" i="20"/>
  <c r="J228" i="20"/>
  <c r="J172" i="22"/>
  <c r="J276" i="20"/>
  <c r="J837" i="20"/>
  <c r="J224" i="20"/>
  <c r="J367" i="20"/>
  <c r="J1049" i="20"/>
  <c r="J183" i="22"/>
  <c r="J24" i="22"/>
  <c r="J165" i="22"/>
  <c r="J297" i="20"/>
  <c r="J267" i="22"/>
  <c r="J88" i="20"/>
  <c r="J843" i="20"/>
  <c r="J794" i="20"/>
  <c r="J483" i="20"/>
  <c r="J409" i="20"/>
  <c r="J187" i="22"/>
  <c r="J977" i="20"/>
  <c r="J938" i="20"/>
  <c r="J27" i="22"/>
  <c r="J274" i="22"/>
  <c r="J202" i="22"/>
  <c r="J963" i="20"/>
  <c r="J296" i="22"/>
  <c r="J831" i="20"/>
  <c r="J591" i="20"/>
  <c r="J1065" i="20"/>
  <c r="J185" i="20"/>
  <c r="J246" i="20"/>
  <c r="J1102" i="20"/>
  <c r="J302" i="20"/>
  <c r="J799" i="20"/>
  <c r="J434" i="20"/>
  <c r="J1106" i="20"/>
  <c r="J1020" i="20"/>
  <c r="J561" i="20"/>
  <c r="J512" i="20"/>
  <c r="J287" i="22"/>
  <c r="J739" i="20"/>
  <c r="J244" i="22"/>
  <c r="J1084" i="20"/>
  <c r="J59" i="20"/>
  <c r="J272" i="20"/>
  <c r="J282" i="22"/>
  <c r="J506" i="20"/>
  <c r="J647" i="20"/>
  <c r="J228" i="22"/>
  <c r="J223" i="22"/>
  <c r="J970" i="20"/>
  <c r="J68" i="22"/>
  <c r="J20" i="22"/>
  <c r="J288" i="20"/>
  <c r="J859" i="20"/>
  <c r="J101" i="20"/>
  <c r="J330" i="20"/>
  <c r="J740" i="20"/>
  <c r="J44" i="20"/>
  <c r="J1052" i="20"/>
  <c r="J381" i="20"/>
  <c r="J1115" i="20"/>
  <c r="J81" i="22"/>
  <c r="J77" i="22"/>
  <c r="J123" i="22"/>
  <c r="J241" i="20"/>
  <c r="J865" i="20"/>
  <c r="J21" i="20"/>
  <c r="J961" i="20"/>
  <c r="J979" i="20"/>
  <c r="J341" i="20"/>
  <c r="J149" i="20"/>
  <c r="J276" i="22"/>
  <c r="J807" i="20"/>
  <c r="J164" i="20"/>
  <c r="J108" i="20"/>
  <c r="J442" i="20"/>
  <c r="J353" i="20"/>
  <c r="J303" i="20"/>
  <c r="J461" i="20"/>
  <c r="J946" i="20"/>
  <c r="J593" i="20"/>
  <c r="J62" i="22"/>
  <c r="J54" i="22"/>
  <c r="J158" i="22"/>
  <c r="J691" i="20"/>
  <c r="J884" i="20"/>
  <c r="J206" i="22"/>
  <c r="J1046" i="20"/>
  <c r="J410" i="20"/>
  <c r="J547" i="20"/>
  <c r="J1107" i="20"/>
  <c r="J911" i="20"/>
  <c r="J97" i="22"/>
  <c r="J202" i="20"/>
  <c r="J227" i="22"/>
  <c r="J254" i="22"/>
  <c r="J392" i="20"/>
  <c r="J1117" i="20"/>
  <c r="J808" i="20"/>
  <c r="J236" i="22"/>
  <c r="J355" i="20"/>
  <c r="J306" i="20"/>
  <c r="J136" i="20"/>
  <c r="J218" i="22"/>
  <c r="J498" i="20"/>
  <c r="J473" i="20"/>
  <c r="J46" i="20"/>
  <c r="J104" i="20"/>
  <c r="J70" i="20"/>
  <c r="J535" i="20"/>
  <c r="J85" i="20"/>
  <c r="J386" i="20"/>
  <c r="J456" i="20"/>
  <c r="J965" i="20"/>
  <c r="J132" i="20"/>
  <c r="J265" i="20"/>
  <c r="J375" i="20"/>
  <c r="J828" i="20"/>
  <c r="J135" i="22"/>
  <c r="J584" i="20"/>
  <c r="J1127" i="20"/>
  <c r="J915" i="20"/>
  <c r="J162" i="20"/>
  <c r="J587" i="20"/>
  <c r="J1000" i="20"/>
  <c r="J143" i="20"/>
  <c r="J192" i="20"/>
  <c r="J503" i="20"/>
  <c r="J204" i="22"/>
  <c r="J200" i="20"/>
  <c r="J855" i="20"/>
  <c r="J249" i="22"/>
  <c r="J297" i="22"/>
  <c r="J190" i="22"/>
  <c r="J93" i="20"/>
  <c r="J197" i="22"/>
  <c r="J67" i="22"/>
  <c r="J310" i="20"/>
  <c r="J797" i="20"/>
  <c r="J402" i="20"/>
  <c r="J1132" i="20"/>
  <c r="J1023" i="20"/>
  <c r="J195" i="20"/>
  <c r="J205" i="20"/>
  <c r="J301" i="20"/>
  <c r="J75" i="20"/>
  <c r="J32" i="20"/>
  <c r="J45" i="20"/>
  <c r="J236" i="20"/>
  <c r="J935" i="20"/>
  <c r="J889" i="20"/>
  <c r="J116" i="22"/>
  <c r="J1017" i="20"/>
  <c r="J48" i="22"/>
  <c r="J242" i="20"/>
  <c r="J1080" i="20"/>
  <c r="J1036" i="20"/>
  <c r="J227" i="20"/>
  <c r="J318" i="20"/>
  <c r="J308" i="20"/>
  <c r="J941" i="20"/>
  <c r="J760" i="20"/>
  <c r="J1111" i="20"/>
  <c r="J1004" i="20"/>
  <c r="J64" i="20"/>
  <c r="J891" i="20"/>
  <c r="J106" i="22"/>
  <c r="J256" i="22"/>
  <c r="J480" i="20"/>
  <c r="J1025" i="20"/>
  <c r="J413" i="20"/>
  <c r="J309" i="20"/>
  <c r="J379" i="20"/>
  <c r="J125" i="22"/>
  <c r="J162" i="22"/>
  <c r="J733" i="20"/>
  <c r="J896" i="20"/>
  <c r="J912" i="20"/>
  <c r="J1035" i="20"/>
  <c r="J242" i="22"/>
  <c r="J431" i="20"/>
  <c r="J38" i="22"/>
  <c r="J1011" i="20"/>
  <c r="J589" i="20"/>
  <c r="J92" i="20"/>
  <c r="J42" i="22"/>
  <c r="J229" i="20"/>
  <c r="J507" i="20"/>
  <c r="J101" i="22"/>
  <c r="J211" i="20"/>
  <c r="J235" i="22"/>
  <c r="J549" i="20"/>
  <c r="J510" i="20"/>
  <c r="J43" i="20"/>
  <c r="J403" i="20"/>
  <c r="J569" i="20"/>
  <c r="J463" i="20"/>
  <c r="J432" i="20"/>
  <c r="J175" i="22"/>
  <c r="J27" i="20"/>
  <c r="J1121" i="20"/>
  <c r="J542" i="20"/>
  <c r="J957" i="20"/>
  <c r="J796" i="20"/>
  <c r="J559" i="20"/>
  <c r="J45" i="22"/>
  <c r="J1007" i="20"/>
  <c r="J1056" i="20"/>
  <c r="J730" i="20"/>
  <c r="J1022" i="20"/>
  <c r="J531" i="20"/>
  <c r="J500" i="20"/>
  <c r="J338" i="20"/>
  <c r="J830" i="20"/>
  <c r="J18" i="22"/>
  <c r="J176" i="20"/>
  <c r="J524" i="20"/>
  <c r="J19" i="20"/>
  <c r="J100" i="22"/>
  <c r="J96" i="22"/>
  <c r="J313" i="20"/>
  <c r="J754" i="20"/>
  <c r="J69" i="20"/>
  <c r="J607" i="20"/>
  <c r="J170" i="20"/>
  <c r="J878" i="20"/>
  <c r="J399" i="20"/>
  <c r="J465" i="20"/>
  <c r="J454" i="20"/>
  <c r="J289" i="20"/>
  <c r="J801" i="20"/>
  <c r="J40" i="20"/>
  <c r="J429" i="20"/>
  <c r="J394" i="20"/>
  <c r="J803" i="20"/>
  <c r="J772" i="20"/>
  <c r="J505" i="20"/>
  <c r="J371" i="20"/>
  <c r="J959" i="20"/>
  <c r="J274" i="20"/>
  <c r="J178" i="20"/>
  <c r="J1027" i="20"/>
  <c r="J159" i="22"/>
  <c r="J281" i="20"/>
  <c r="J949" i="20"/>
  <c r="J234" i="22"/>
  <c r="J266" i="20"/>
  <c r="J89" i="22"/>
  <c r="J810" i="20"/>
  <c r="J642" i="20"/>
  <c r="J250" i="20"/>
  <c r="J104" i="22"/>
  <c r="J29" i="22"/>
  <c r="J958" i="20"/>
  <c r="J156" i="20"/>
  <c r="J781" i="20"/>
  <c r="J905" i="20"/>
  <c r="I15" i="14"/>
  <c r="J790" i="20"/>
  <c r="J305" i="20"/>
  <c r="J268" i="22"/>
  <c r="J208" i="20"/>
  <c r="J972" i="20"/>
  <c r="J568" i="20"/>
  <c r="J1109" i="20"/>
  <c r="I16" i="14"/>
  <c r="J893" i="20"/>
  <c r="J548" i="20"/>
  <c r="J374" i="20"/>
  <c r="J488" i="20"/>
  <c r="J106" i="20"/>
  <c r="J79" i="20"/>
  <c r="J152" i="22"/>
  <c r="J148" i="22"/>
  <c r="J869" i="20"/>
  <c r="J34" i="20"/>
  <c r="J350" i="20"/>
  <c r="J149" i="22"/>
  <c r="J490" i="20"/>
  <c r="J231" i="20"/>
  <c r="J867" i="20"/>
  <c r="J1062" i="20"/>
  <c r="J232" i="20"/>
  <c r="J398" i="20"/>
  <c r="J887" i="20"/>
  <c r="J451" i="20"/>
  <c r="J363" i="20"/>
  <c r="J35" i="22"/>
  <c r="J181" i="20"/>
  <c r="J307" i="20"/>
  <c r="J257" i="20"/>
  <c r="J171" i="20"/>
  <c r="J920" i="20"/>
  <c r="J92" i="22"/>
  <c r="J817" i="20"/>
  <c r="J275" i="22"/>
  <c r="J288" i="22"/>
  <c r="J178" i="22"/>
  <c r="J63" i="22"/>
  <c r="J1087" i="20"/>
  <c r="J583" i="20"/>
  <c r="J936" i="20"/>
  <c r="J168" i="20"/>
  <c r="J763" i="20"/>
  <c r="J84" i="22"/>
  <c r="J615" i="20"/>
  <c r="J253" i="20"/>
  <c r="J280" i="20"/>
  <c r="J1038" i="20"/>
  <c r="J273" i="22"/>
  <c r="J58" i="20"/>
  <c r="J339" i="20"/>
  <c r="J812" i="20"/>
  <c r="J251" i="22"/>
  <c r="J194" i="20"/>
  <c r="J29" i="20"/>
  <c r="J71" i="20"/>
  <c r="J137" i="22"/>
  <c r="J901" i="20"/>
  <c r="J207" i="22"/>
  <c r="J311" i="20"/>
  <c r="J820" i="20"/>
  <c r="J792" i="20"/>
  <c r="J94" i="20"/>
  <c r="J991" i="20"/>
  <c r="J933" i="20"/>
  <c r="J1091" i="20"/>
  <c r="J215" i="20"/>
  <c r="J163" i="20"/>
  <c r="J857" i="20"/>
  <c r="J1075" i="20"/>
  <c r="J742" i="20"/>
  <c r="J75" i="22"/>
  <c r="J1067" i="20"/>
  <c r="J566" i="20"/>
  <c r="J237" i="22"/>
  <c r="J161" i="22"/>
  <c r="J898" i="20"/>
  <c r="J864" i="20"/>
  <c r="J252" i="22"/>
  <c r="J189" i="20"/>
  <c r="J840" i="20"/>
  <c r="J271" i="20"/>
  <c r="J243" i="22"/>
  <c r="J180" i="20"/>
  <c r="J166" i="20"/>
  <c r="J157" i="22"/>
  <c r="J114" i="20"/>
  <c r="J805" i="20"/>
  <c r="J765" i="20"/>
  <c r="J993" i="20"/>
  <c r="J397" i="20"/>
  <c r="J445" i="20"/>
  <c r="J609" i="20"/>
  <c r="J554" i="20"/>
  <c r="J1015" i="20"/>
  <c r="J291" i="20"/>
  <c r="J55" i="20"/>
  <c r="J145" i="22"/>
  <c r="J164" i="22"/>
  <c r="J537" i="20"/>
  <c r="J543" i="20"/>
  <c r="J289" i="22"/>
  <c r="J1012" i="20"/>
  <c r="J809" i="20"/>
  <c r="J52" i="20"/>
  <c r="J453" i="20"/>
  <c r="J484" i="20"/>
  <c r="J611" i="20"/>
  <c r="J160" i="20"/>
  <c r="J904" i="20"/>
  <c r="J1043" i="20"/>
  <c r="J932" i="20"/>
  <c r="J960" i="20"/>
  <c r="J154" i="20"/>
  <c r="J428" i="20"/>
  <c r="J250" i="22"/>
  <c r="J806" i="20"/>
  <c r="J216" i="20"/>
  <c r="J42" i="20"/>
  <c r="J1114" i="20"/>
  <c r="J401" i="20"/>
  <c r="J141" i="20"/>
  <c r="J883" i="20"/>
  <c r="J910" i="20"/>
  <c r="J1003" i="20"/>
  <c r="J78" i="22"/>
  <c r="J252" i="20"/>
  <c r="J285" i="22"/>
  <c r="J174" i="20"/>
  <c r="J440" i="20"/>
  <c r="J272" i="22"/>
  <c r="J72" i="22"/>
  <c r="J173" i="20"/>
  <c r="J224" i="22"/>
  <c r="J874" i="20"/>
  <c r="J499" i="20"/>
  <c r="J780" i="20"/>
  <c r="J111" i="22"/>
  <c r="J336" i="20"/>
  <c r="J472" i="20"/>
  <c r="J982" i="20"/>
  <c r="J529" i="20"/>
  <c r="J190" i="20"/>
  <c r="J863" i="20"/>
  <c r="J921" i="20"/>
  <c r="J954" i="20"/>
  <c r="J789" i="20"/>
  <c r="J201" i="20"/>
  <c r="J378" i="20"/>
  <c r="J65" i="20"/>
  <c r="J169" i="20"/>
  <c r="J320" i="20"/>
  <c r="J563" i="20"/>
  <c r="J112" i="22"/>
  <c r="J838" i="20"/>
  <c r="J263" i="22"/>
  <c r="J758" i="20"/>
  <c r="J90" i="20"/>
  <c r="J594" i="20"/>
  <c r="J945" i="20"/>
  <c r="J319" i="20"/>
  <c r="J153" i="20"/>
  <c r="J839" i="20"/>
  <c r="J937" i="20"/>
  <c r="J983" i="20"/>
  <c r="J62" i="20"/>
  <c r="J232" i="22"/>
  <c r="J51" i="22"/>
  <c r="J61" i="20"/>
  <c r="J269" i="22"/>
  <c r="J207" i="20"/>
  <c r="J290" i="22"/>
  <c r="J142" i="20"/>
  <c r="J50" i="20"/>
  <c r="J1037" i="20"/>
  <c r="J745" i="20"/>
  <c r="J105" i="22"/>
  <c r="J314" i="20"/>
  <c r="J1131" i="20"/>
  <c r="J37" i="20"/>
  <c r="J23" i="22"/>
  <c r="J1095" i="20"/>
  <c r="J1071" i="20"/>
  <c r="J12" i="22"/>
  <c r="J942" i="20"/>
  <c r="J273" i="20"/>
  <c r="J1122" i="20"/>
  <c r="J279" i="22"/>
  <c r="J177" i="20"/>
  <c r="J1045" i="20"/>
  <c r="J210" i="22"/>
  <c r="J186" i="22"/>
  <c r="J87" i="22"/>
  <c r="J248" i="20"/>
  <c r="J1123" i="20"/>
  <c r="J1029" i="20"/>
  <c r="J406" i="20"/>
  <c r="J89" i="20"/>
  <c r="J352" i="20"/>
  <c r="J618" i="20"/>
  <c r="J841" i="20"/>
  <c r="J1110" i="20"/>
  <c r="J1064" i="20"/>
  <c r="J223" i="20"/>
  <c r="J836" i="20"/>
  <c r="J221" i="22"/>
  <c r="J1057" i="20"/>
  <c r="J226" i="22"/>
  <c r="J826" i="20"/>
  <c r="J1101" i="20"/>
  <c r="J715" i="20"/>
  <c r="J419" i="20"/>
  <c r="J217" i="20"/>
  <c r="J124" i="22"/>
  <c r="J784" i="20"/>
  <c r="J928" i="20"/>
  <c r="J81" i="20"/>
  <c r="J1009" i="20"/>
  <c r="J603" i="20"/>
  <c r="J1105" i="20"/>
  <c r="J407" i="20"/>
  <c r="J57" i="22"/>
  <c r="J741" i="20"/>
  <c r="J43" i="22"/>
  <c r="J110" i="22"/>
  <c r="J196" i="20"/>
  <c r="J1051" i="20"/>
  <c r="J953" i="20"/>
  <c r="J1092" i="20"/>
  <c r="J460" i="20"/>
  <c r="J150" i="20"/>
  <c r="J25" i="20"/>
  <c r="J315" i="20"/>
  <c r="J517" i="20"/>
  <c r="J38" i="20"/>
  <c r="J914" i="20"/>
  <c r="J368" i="20"/>
  <c r="J359" i="20"/>
  <c r="J165" i="20"/>
  <c r="J337" i="20"/>
  <c r="J495" i="20"/>
  <c r="J1113" i="20"/>
  <c r="J154" i="22"/>
  <c r="J793" i="20"/>
  <c r="J193" i="20"/>
  <c r="J813" i="20"/>
  <c r="J283" i="20"/>
  <c r="J628" i="20"/>
  <c r="J316" i="20"/>
  <c r="J513" i="20"/>
  <c r="J264" i="22"/>
  <c r="J750" i="20"/>
  <c r="J601" i="20"/>
  <c r="J128" i="20"/>
  <c r="J538" i="20"/>
  <c r="J621" i="20"/>
  <c r="J879" i="20"/>
  <c r="J348" i="20"/>
  <c r="J876" i="20"/>
  <c r="J872" i="20"/>
  <c r="J1026" i="20"/>
  <c r="J964" i="20"/>
  <c r="J116" i="20"/>
  <c r="J286" i="20"/>
  <c r="J182" i="22"/>
  <c r="J581" i="20"/>
  <c r="J205" i="22"/>
  <c r="J114" i="22"/>
  <c r="J753" i="20"/>
  <c r="J433" i="20"/>
  <c r="J102" i="20"/>
  <c r="J532" i="20"/>
  <c r="J1063" i="20"/>
  <c r="J738" i="20"/>
  <c r="J277" i="22"/>
  <c r="J131" i="22"/>
  <c r="J854" i="20"/>
  <c r="J384" i="20"/>
  <c r="J1059" i="20"/>
  <c r="J886" i="20"/>
  <c r="J67" i="20"/>
  <c r="J169" i="22"/>
  <c r="J882" i="20"/>
  <c r="J247" i="22"/>
  <c r="J131" i="20"/>
  <c r="J485" i="20"/>
  <c r="J469" i="20"/>
  <c r="J125" i="20"/>
  <c r="J1078" i="20"/>
  <c r="J69" i="22"/>
  <c r="J107" i="22"/>
  <c r="J956" i="20"/>
  <c r="J139" i="20"/>
  <c r="J222" i="22"/>
  <c r="J968" i="20"/>
  <c r="J947" i="20"/>
  <c r="J58" i="22"/>
  <c r="J1039" i="20"/>
  <c r="J388" i="20"/>
  <c r="J909" i="20"/>
  <c r="J995" i="20"/>
  <c r="J1081" i="20"/>
  <c r="J226" i="20"/>
  <c r="J291" i="22"/>
  <c r="J210" i="20"/>
  <c r="J124" i="20"/>
  <c r="J172" i="20"/>
  <c r="J182" i="20"/>
  <c r="J556" i="20"/>
  <c r="J231" i="22"/>
  <c r="J497" i="20"/>
  <c r="J118" i="22"/>
  <c r="J157" i="20"/>
  <c r="J22" i="22"/>
  <c r="J254" i="20"/>
  <c r="J251" i="20"/>
  <c r="J244" i="20"/>
  <c r="J293" i="20"/>
  <c r="J849" i="20"/>
  <c r="J10" i="22"/>
  <c r="J764" i="20"/>
  <c r="J599" i="20"/>
  <c r="J520" i="20"/>
  <c r="J396" i="20"/>
  <c r="J477" i="20"/>
  <c r="J1034" i="20"/>
  <c r="J868" i="20"/>
  <c r="J328" i="20"/>
  <c r="J1024" i="20"/>
  <c r="J199" i="22"/>
  <c r="J1085" i="20"/>
  <c r="J1130" i="20"/>
  <c r="J597" i="20"/>
  <c r="J271" i="22"/>
  <c r="J534" i="20"/>
  <c r="J435" i="20"/>
  <c r="J811" i="20"/>
  <c r="J610" i="20"/>
  <c r="J943" i="20"/>
  <c r="J1112" i="20"/>
  <c r="J521" i="20"/>
  <c r="J734" i="20"/>
  <c r="J620" i="20"/>
  <c r="J126" i="20"/>
  <c r="J436" i="20"/>
  <c r="J464" i="20"/>
  <c r="J494" i="20"/>
  <c r="I9" i="14"/>
  <c r="I11" i="14" s="1"/>
  <c r="H15" i="16"/>
  <c r="J108" i="21"/>
  <c r="P219" i="20"/>
  <c r="P7" i="20" s="1"/>
  <c r="N26" i="16"/>
  <c r="N27" i="16" s="1"/>
  <c r="G287" i="21"/>
  <c r="S12" i="41"/>
  <c r="G394" i="21"/>
  <c r="G482" i="21"/>
  <c r="G84" i="21"/>
  <c r="G456" i="21"/>
  <c r="G799" i="21"/>
  <c r="G497" i="21"/>
  <c r="G113" i="21"/>
  <c r="G543" i="21"/>
  <c r="G398" i="21"/>
  <c r="G179" i="21"/>
  <c r="G9" i="21"/>
  <c r="AF11" i="41"/>
  <c r="T21" i="4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H993" i="20"/>
  <c r="H1100" i="20"/>
  <c r="H267" i="20"/>
  <c r="H1093" i="20"/>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H966" i="20"/>
  <c r="H31" i="20"/>
  <c r="H924" i="20"/>
  <c r="H357" i="20"/>
  <c r="H213" i="20"/>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E32" i="38" s="1"/>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P6" i="22"/>
  <c r="I608" i="21"/>
  <c r="I508" i="21"/>
  <c r="N6" i="22"/>
  <c r="I308" i="21"/>
  <c r="I408" i="21"/>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E8" i="21"/>
  <c r="E208" i="21"/>
  <c r="E308" i="21"/>
  <c r="E708" i="21"/>
  <c r="E608" i="21"/>
  <c r="E108" i="21"/>
  <c r="E508" i="21"/>
  <c r="E408" i="21"/>
  <c r="H13" i="41"/>
  <c r="K9" i="41"/>
  <c r="K9" i="12"/>
  <c r="P49" i="38"/>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C26" i="16"/>
  <c r="C27" i="16" s="1"/>
  <c r="G10" i="16" s="1"/>
  <c r="H7" i="16"/>
  <c r="C29" i="16"/>
  <c r="J6" i="16" s="1"/>
  <c r="G26" i="16" l="1"/>
  <c r="G27" i="16" s="1"/>
  <c r="G14" i="16"/>
  <c r="I73" i="38"/>
  <c r="H9" i="14"/>
  <c r="H11" i="14" s="1"/>
  <c r="Q545" i="20"/>
  <c r="G29" i="16"/>
  <c r="I72" i="38"/>
  <c r="H17" i="14"/>
  <c r="Q213" i="20"/>
  <c r="I626" i="20"/>
  <c r="I1033" i="20"/>
  <c r="I13" i="20" s="1"/>
  <c r="I55" i="38" s="1"/>
  <c r="I729" i="20"/>
  <c r="I321" i="20"/>
  <c r="I829" i="20"/>
  <c r="I526" i="20"/>
  <c r="I18" i="20"/>
  <c r="I118" i="20"/>
  <c r="I930" i="20"/>
  <c r="I11" i="20" s="1"/>
  <c r="I53" i="38" s="1"/>
  <c r="I426" i="20"/>
  <c r="I8" i="22"/>
  <c r="I208" i="22"/>
  <c r="I108" i="22"/>
  <c r="I221" i="20"/>
  <c r="G15" i="16"/>
  <c r="I31" i="38"/>
  <c r="I32" i="38" s="1"/>
  <c r="I34" i="38" s="1"/>
  <c r="Q186" i="20"/>
  <c r="Q17" i="22"/>
  <c r="J408" i="21"/>
  <c r="Q363" i="20"/>
  <c r="Q203" i="20"/>
  <c r="Q120" i="22"/>
  <c r="J708" i="21"/>
  <c r="Q971" i="20"/>
  <c r="J221" i="20"/>
  <c r="J608" i="21"/>
  <c r="J308" i="21"/>
  <c r="J8" i="21"/>
  <c r="J508" i="21"/>
  <c r="J208" i="21"/>
  <c r="Q783" i="20"/>
  <c r="J1033" i="20"/>
  <c r="J13" i="20" s="1"/>
  <c r="J55" i="38" s="1"/>
  <c r="Q152" i="20"/>
  <c r="J829" i="20"/>
  <c r="J626" i="20"/>
  <c r="J108" i="22"/>
  <c r="J8" i="22"/>
  <c r="J18" i="20"/>
  <c r="J729" i="20"/>
  <c r="J426" i="20"/>
  <c r="J321" i="20"/>
  <c r="J118" i="20"/>
  <c r="J526" i="20"/>
  <c r="J208" i="22"/>
  <c r="J930" i="20"/>
  <c r="J11" i="20" s="1"/>
  <c r="J53" i="38" s="1"/>
  <c r="H25" i="16"/>
  <c r="J73" i="38"/>
  <c r="I17" i="14"/>
  <c r="J72" i="38"/>
  <c r="H24" i="16"/>
  <c r="H26" i="16" s="1"/>
  <c r="H27" i="16" s="1"/>
  <c r="H14" i="16"/>
  <c r="H20" i="16" s="1"/>
  <c r="I21" i="16" s="1"/>
  <c r="I22" i="16" s="1"/>
  <c r="J30" i="38"/>
  <c r="J32" i="38" s="1"/>
  <c r="J34" i="38" s="1"/>
  <c r="Q198" i="20"/>
  <c r="Q1093" i="20"/>
  <c r="Q192" i="20"/>
  <c r="Q141" i="21"/>
  <c r="Q241" i="21"/>
  <c r="Q21" i="21"/>
  <c r="Q962" i="20"/>
  <c r="Q185" i="22"/>
  <c r="Q158" i="22"/>
  <c r="Q735" i="20"/>
  <c r="D6" i="16"/>
  <c r="Q13" i="27"/>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P6" i="20"/>
  <c r="P422" i="20"/>
  <c r="P1031" i="20" s="1"/>
  <c r="O1031" i="20"/>
  <c r="O48" i="38"/>
  <c r="O50" i="38" s="1"/>
  <c r="O54" i="38" s="1"/>
  <c r="O14" i="20"/>
  <c r="O8" i="20"/>
  <c r="O12" i="20" s="1"/>
  <c r="N21" i="16"/>
  <c r="N22" i="16" s="1"/>
  <c r="N19" i="16"/>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E33" i="38"/>
  <c r="F29" i="38" s="1"/>
  <c r="E34" i="38"/>
  <c r="E6" i="14"/>
  <c r="C30" i="16"/>
  <c r="D19" i="16"/>
  <c r="F7" i="16"/>
  <c r="I74" i="38" l="1"/>
  <c r="G20" i="16"/>
  <c r="H19" i="16" s="1"/>
  <c r="I424" i="20"/>
  <c r="I9" i="20" s="1"/>
  <c r="I51" i="38" s="1"/>
  <c r="I219" i="20"/>
  <c r="I7" i="20" s="1"/>
  <c r="I49" i="38" s="1"/>
  <c r="I16" i="20"/>
  <c r="I6" i="20" s="1"/>
  <c r="I48" i="38" s="1"/>
  <c r="I727" i="20"/>
  <c r="I10" i="20" s="1"/>
  <c r="I52" i="38" s="1"/>
  <c r="I6" i="22"/>
  <c r="G16" i="16"/>
  <c r="G17" i="16" s="1"/>
  <c r="J219" i="20"/>
  <c r="J7" i="20" s="1"/>
  <c r="J49" i="38" s="1"/>
  <c r="Q72" i="38"/>
  <c r="I19" i="16"/>
  <c r="J6" i="22"/>
  <c r="J16" i="20"/>
  <c r="J727" i="20"/>
  <c r="J10" i="20" s="1"/>
  <c r="J52" i="38" s="1"/>
  <c r="J6" i="21"/>
  <c r="J424" i="20"/>
  <c r="J9" i="20" s="1"/>
  <c r="J51" i="38" s="1"/>
  <c r="J74" i="38"/>
  <c r="Q73" i="38"/>
  <c r="H29" i="16"/>
  <c r="H16" i="16"/>
  <c r="H17" i="16" s="1"/>
  <c r="Q13" i="28"/>
  <c r="Q5" i="29"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E422" i="20"/>
  <c r="E1031" i="20" s="1"/>
  <c r="P48" i="38"/>
  <c r="P50" i="38" s="1"/>
  <c r="P54" i="38" s="1"/>
  <c r="P14" i="20"/>
  <c r="P8" i="20"/>
  <c r="P12" i="20" s="1"/>
  <c r="J21" i="16"/>
  <c r="J22" i="16" s="1"/>
  <c r="G19" i="16"/>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G21" i="16" l="1"/>
  <c r="G22" i="16" s="1"/>
  <c r="H21" i="16"/>
  <c r="H22" i="16" s="1"/>
  <c r="I14" i="20"/>
  <c r="I422" i="20"/>
  <c r="I1031" i="20" s="1"/>
  <c r="I50" i="38"/>
  <c r="I54" i="38" s="1"/>
  <c r="I8" i="20"/>
  <c r="I12" i="20" s="1"/>
  <c r="Q74" i="38"/>
  <c r="J6" i="20"/>
  <c r="J422" i="20"/>
  <c r="J1031" i="20" s="1"/>
  <c r="N5" i="29"/>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32" i="38"/>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J48" i="38" l="1"/>
  <c r="J50" i="38" s="1"/>
  <c r="J54" i="38" s="1"/>
  <c r="J8" i="20"/>
  <c r="J12" i="20" s="1"/>
  <c r="J14" i="20"/>
  <c r="N5" i="30"/>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Q5" i="31" s="1"/>
  <c r="G48" i="38"/>
  <c r="G50" i="38" s="1"/>
  <c r="G54" i="38" s="1"/>
  <c r="Q6" i="20"/>
  <c r="Q14" i="20" s="1"/>
  <c r="G14" i="20"/>
  <c r="E30" i="16"/>
  <c r="E31" i="16" s="1"/>
  <c r="E32" i="16" s="1"/>
  <c r="Q422" i="20"/>
  <c r="Q1031" i="20" s="1"/>
  <c r="L54" i="38"/>
  <c r="F30" i="16"/>
  <c r="F31" i="16" s="1"/>
  <c r="F32" i="16" s="1"/>
  <c r="H6" i="14"/>
  <c r="H10" i="14" s="1"/>
  <c r="N5" i="31" l="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Q48" i="38"/>
  <c r="Q50" i="38" s="1"/>
  <c r="Q54" i="38" s="1"/>
  <c r="Q8" i="20"/>
  <c r="Q12" i="20" s="1"/>
  <c r="G30" i="16"/>
  <c r="G31" i="16" s="1"/>
  <c r="G32" i="16" s="1"/>
  <c r="I6" i="14"/>
  <c r="I10" i="14" s="1"/>
  <c r="N5" i="32" l="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H30" i="16"/>
  <c r="H31" i="16" s="1"/>
  <c r="H32" i="16" s="1"/>
  <c r="J6" i="14"/>
  <c r="J10" i="14" s="1"/>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I30" i="16"/>
  <c r="I31" i="16" s="1"/>
  <c r="I32" i="16" s="1"/>
  <c r="K6" i="14"/>
  <c r="K10" i="14" s="1"/>
  <c r="N5" i="34" l="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J30" i="16"/>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<sst xmlns="http://schemas.openxmlformats.org/spreadsheetml/2006/main" count="13003" uniqueCount="2522">
  <si>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</si>
  <si>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</si>
  <si>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</si>
  <si>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</si>
  <si>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</si>
  <si>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</si>
  <si>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</si>
  <si>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</si>
  <si>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</si>
  <si>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</si>
  <si>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</si>
  <si>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</si>
  <si>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</si>
  <si>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</si>
  <si>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</si>
  <si>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</si>
  <si>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</si>
  <si>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</si>
  <si>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</si>
  <si>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</si>
  <si>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</si>
  <si>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</si>
  <si>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</si>
  <si>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</si>
  <si>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</si>
  <si>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</si>
  <si>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</si>
  <si>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</si>
  <si>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</si>
  <si>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</si>
  <si>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</si>
  <si>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</si>
  <si>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</si>
  <si>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</si>
  <si>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</si>
  <si>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</si>
  <si>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</si>
  <si>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</si>
  <si>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</si>
  <si>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</si>
  <si>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</si>
  <si>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</si>
  <si>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</si>
  <si>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</si>
  <si>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</si>
  <si>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</si>
  <si>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</si>
  <si>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</si>
  <si>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</si>
  <si>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</si>
  <si>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</si>
  <si>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</si>
  <si>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</si>
  <si>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</si>
  <si>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</si>
  <si>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</si>
  <si>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</si>
  <si>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</si>
  <si>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</si>
  <si>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</si>
  <si>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</si>
  <si>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</si>
  <si>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</si>
  <si>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</si>
  <si>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</si>
  <si>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</si>
  <si>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</si>
  <si>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</si>
  <si>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</si>
  <si>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</si>
  <si>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</si>
  <si>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</si>
  <si>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</si>
  <si>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</si>
  <si>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</si>
  <si>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</si>
  <si>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</si>
  <si>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</si>
  <si>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</si>
  <si>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</si>
  <si>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</si>
  <si>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</si>
  <si>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</si>
  <si>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</si>
  <si>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</si>
  <si>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</si>
  <si>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</si>
  <si>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</si>
  <si>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</si>
  <si>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</si>
  <si>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</si>
  <si>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</si>
  <si>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</si>
  <si>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</si>
  <si>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</si>
  <si>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</si>
  <si>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</si>
  <si>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</si>
  <si>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</si>
  <si>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</si>
  <si>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</si>
  <si>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</si>
  <si>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</si>
  <si>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</si>
  <si>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</si>
  <si>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</si>
  <si>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</si>
  <si>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</si>
  <si>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</si>
  <si>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</si>
  <si>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</si>
  <si>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</si>
  <si>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</si>
  <si>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</si>
  <si>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</si>
  <si>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</si>
  <si>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</si>
  <si>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</si>
  <si>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</si>
  <si>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</si>
  <si>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</si>
  <si>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</si>
  <si>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</si>
  <si>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</si>
  <si>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</si>
  <si>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</si>
  <si>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</si>
  <si>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</si>
  <si>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</si>
  <si>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</si>
  <si>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</si>
  <si>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</si>
  <si>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</si>
  <si>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</si>
  <si>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</si>
  <si>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</si>
  <si>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</si>
  <si>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</si>
  <si>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</si>
  <si>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</si>
  <si>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</si>
  <si>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</si>
  <si>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</si>
  <si>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</si>
  <si>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</si>
  <si>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</si>
  <si>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</si>
  <si>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</si>
  <si>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</si>
  <si>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</si>
  <si>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</si>
  <si>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</si>
  <si>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</si>
  <si>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</si>
  <si>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</si>
  <si>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</si>
  <si>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</si>
  <si>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</si>
  <si>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</si>
  <si>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</si>
  <si>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</si>
  <si>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</si>
  <si>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</si>
  <si>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</si>
  <si>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</si>
  <si>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</si>
  <si>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</si>
  <si>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</si>
  <si>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</si>
  <si>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</si>
  <si>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</si>
  <si>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</si>
  <si>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</si>
  <si>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</si>
  <si>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</si>
  <si>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</si>
  <si>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</si>
  <si>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</si>
  <si>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</si>
  <si>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</si>
  <si>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</si>
  <si>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</si>
  <si>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</si>
  <si>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</si>
  <si>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</si>
  <si>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</si>
  <si>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</si>
  <si>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</si>
  <si>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</si>
  <si>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</si>
  <si>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</si>
  <si>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</si>
  <si>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</si>
  <si>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</si>
  <si>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</si>
  <si>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</si>
  <si>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</si>
  <si>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</si>
  <si>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</si>
  <si>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</si>
  <si>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</si>
  <si>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</si>
  <si>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</si>
  <si>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</si>
  <si>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</si>
  <si>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</si>
  <si>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</si>
  <si>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</si>
  <si>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</si>
  <si>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</si>
  <si>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</si>
  <si>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</si>
  <si>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</si>
  <si>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</si>
  <si>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</si>
  <si>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</si>
  <si>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</si>
  <si>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</si>
  <si>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</si>
  <si>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</si>
  <si>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</si>
  <si>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</si>
  <si>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</si>
  <si>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</si>
  <si>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</si>
  <si>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</si>
  <si>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</si>
  <si>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</si>
  <si>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</si>
  <si>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</si>
  <si>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</si>
  <si>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</si>
  <si>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</si>
  <si>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</si>
  <si>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</si>
  <si>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</si>
  <si>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</si>
  <si>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</si>
  <si>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</si>
  <si>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</si>
  <si>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</si>
  <si>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</si>
  <si>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</si>
  <si>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</si>
  <si>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</si>
  <si>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</si>
  <si>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</si>
  <si>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</si>
  <si>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</si>
  <si>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</si>
  <si>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</si>
  <si>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</si>
  <si>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</si>
  <si>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</si>
  <si>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</si>
  <si>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</si>
  <si>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</si>
  <si>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</si>
  <si>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</si>
  <si>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</si>
  <si>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</si>
  <si>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</si>
  <si>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</si>
  <si>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</si>
  <si>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</si>
  <si>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</si>
  <si>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</si>
  <si>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</si>
  <si>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</si>
  <si>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</si>
  <si>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</si>
  <si>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</si>
  <si>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</si>
  <si>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</si>
  <si>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</si>
  <si>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</si>
  <si>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</si>
  <si>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</si>
  <si>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</si>
  <si>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</si>
  <si>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</si>
  <si>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</si>
  <si>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</si>
  <si>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</si>
  <si>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</si>
  <si>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</si>
  <si>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</si>
  <si>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</si>
  <si>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</si>
  <si>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</si>
  <si>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</si>
  <si>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</si>
  <si>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</si>
  <si>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</si>
  <si>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</si>
  <si>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</si>
  <si>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</si>
  <si>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</si>
  <si>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</si>
  <si>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</si>
  <si>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</si>
  <si>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</si>
  <si>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</si>
  <si>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</si>
  <si>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</si>
  <si>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</si>
  <si>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</si>
  <si>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</si>
  <si>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</si>
  <si>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</si>
  <si>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</si>
  <si>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</si>
  <si>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</si>
  <si>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</si>
  <si>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</si>
  <si>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</si>
  <si>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</si>
  <si>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</si>
  <si>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</si>
  <si>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</si>
  <si>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</si>
  <si>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</si>
  <si>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</si>
  <si>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</si>
  <si>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</si>
  <si>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</si>
  <si>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</si>
  <si>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</si>
  <si>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</si>
  <si>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</si>
  <si>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</si>
  <si>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</si>
  <si>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</si>
  <si>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</si>
  <si>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</si>
  <si>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</si>
  <si>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</si>
  <si>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</si>
  <si>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</si>
  <si>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</si>
  <si>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</si>
  <si>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</si>
  <si>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</si>
  <si>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</si>
  <si>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</si>
  <si>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</si>
  <si>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</si>
  <si>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</si>
  <si>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</si>
  <si>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</si>
  <si>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</si>
  <si>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</si>
  <si>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</si>
  <si>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</si>
  <si>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</si>
  <si>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</si>
  <si>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</si>
  <si>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</si>
  <si>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</si>
  <si>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</si>
  <si>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</si>
  <si>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</si>
  <si>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</si>
  <si>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</si>
  <si>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</si>
  <si>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</si>
  <si>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</si>
  <si>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</si>
  <si>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</si>
  <si>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</si>
  <si>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</si>
  <si>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</si>
  <si>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</si>
  <si>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</si>
  <si>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</si>
  <si>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</si>
  <si>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</si>
  <si>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</si>
  <si>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</si>
  <si>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</si>
  <si>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</si>
  <si>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</si>
  <si>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</si>
  <si>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</si>
  <si>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</si>
  <si>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</si>
  <si>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</si>
  <si>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</si>
  <si>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</si>
  <si>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</si>
  <si>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</si>
  <si>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</si>
  <si>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</si>
  <si>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</si>
  <si>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</si>
  <si>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</si>
  <si>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</si>
  <si>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</si>
  <si>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</si>
  <si>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</si>
  <si>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</si>
  <si>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</si>
  <si>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</si>
  <si>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</si>
  <si>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</si>
  <si>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</si>
  <si>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</si>
  <si>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</si>
  <si>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</si>
  <si>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</si>
  <si>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</si>
  <si>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</si>
  <si>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</si>
  <si>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</si>
  <si>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</si>
  <si>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</si>
  <si>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</si>
  <si>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</si>
  <si>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</si>
  <si>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</si>
  <si>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</si>
  <si>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</si>
  <si>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</si>
  <si>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</si>
  <si>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</si>
  <si>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</si>
  <si>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</si>
  <si>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</si>
  <si>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</si>
  <si>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</si>
  <si>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</si>
  <si>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</si>
  <si>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</si>
  <si>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</si>
  <si>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</si>
  <si>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</si>
  <si>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</si>
  <si>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</si>
  <si>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</si>
  <si>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</si>
  <si>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</si>
  <si>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</si>
  <si>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</si>
  <si>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</si>
  <si>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</si>
  <si>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</si>
  <si>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</si>
  <si>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</si>
  <si>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</si>
  <si>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</si>
  <si>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</si>
  <si>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</si>
  <si>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</si>
  <si>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</si>
  <si>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</si>
  <si>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</si>
  <si>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</si>
  <si>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</si>
  <si>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</si>
  <si>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</si>
  <si>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</si>
  <si>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</si>
  <si>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</si>
  <si>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</si>
  <si>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</si>
  <si>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</si>
  <si>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</si>
  <si>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</si>
  <si>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</si>
  <si>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</si>
  <si>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</si>
  <si>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</si>
  <si>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</si>
  <si>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</si>
  <si>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</si>
  <si>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</si>
  <si>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</si>
  <si>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</si>
  <si>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</si>
  <si>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</si>
  <si>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</si>
  <si>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</si>
  <si>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</si>
  <si>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</si>
  <si>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</si>
  <si>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</si>
  <si>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</si>
  <si>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</si>
  <si>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</si>
  <si>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</si>
  <si>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</si>
  <si>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</si>
  <si>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</si>
  <si>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</si>
  <si>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</si>
  <si>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</si>
  <si>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</si>
  <si>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</si>
  <si>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</si>
  <si>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</si>
  <si>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</si>
  <si>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</si>
  <si>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</si>
  <si>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</si>
  <si>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</si>
  <si>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</si>
  <si>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</si>
  <si>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</si>
  <si>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</si>
  <si>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</si>
  <si>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</si>
  <si>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</si>
  <si>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</si>
  <si>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</si>
  <si>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</si>
  <si>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</si>
  <si>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</si>
  <si>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</si>
  <si>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</si>
  <si>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</si>
  <si>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</si>
  <si>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</si>
  <si>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</si>
  <si>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</si>
  <si>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</si>
  <si>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</si>
  <si>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</si>
  <si>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</si>
  <si>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</si>
  <si>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</si>
  <si>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</si>
  <si>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</si>
  <si>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</si>
  <si>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</si>
  <si>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</si>
  <si>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</si>
  <si>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</si>
  <si>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</si>
  <si>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</si>
  <si>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</si>
  <si>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</si>
  <si>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</si>
  <si>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</si>
  <si>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</si>
  <si>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</si>
  <si>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</si>
  <si>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</si>
  <si>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</si>
  <si>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</si>
  <si>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</si>
  <si>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</si>
  <si>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</si>
  <si>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</si>
  <si>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</si>
  <si>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</si>
  <si>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</si>
  <si>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</si>
  <si>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</si>
  <si>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</si>
  <si>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</si>
  <si>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</si>
  <si>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</si>
  <si>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</si>
  <si>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</si>
  <si>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</si>
  <si>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</si>
  <si>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</si>
  <si>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</si>
  <si>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</si>
  <si>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</si>
  <si>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</si>
  <si>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</si>
  <si>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</si>
  <si>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</si>
  <si>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</si>
  <si>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</si>
  <si>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</si>
  <si>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</si>
  <si>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</si>
  <si>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</si>
  <si>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</si>
  <si>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</si>
  <si>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</si>
  <si>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</si>
  <si>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</si>
  <si>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</si>
  <si>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</si>
  <si>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</si>
  <si>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</si>
  <si>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</si>
  <si>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</si>
  <si>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</si>
  <si>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</si>
  <si>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</si>
  <si>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</si>
  <si>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</si>
  <si>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</si>
  <si>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</si>
  <si>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</si>
  <si>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</si>
  <si>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</si>
  <si>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</si>
  <si>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</si>
  <si>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</si>
  <si>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</si>
  <si>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</si>
  <si>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</si>
  <si>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</si>
  <si>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</si>
  <si>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</si>
  <si>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</si>
  <si>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</si>
  <si>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</si>
  <si>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</si>
  <si>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</si>
  <si>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</si>
  <si>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</si>
  <si>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</si>
  <si>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</si>
  <si>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</si>
  <si>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</si>
  <si>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</si>
  <si>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</si>
  <si>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</si>
  <si>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</si>
  <si>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</si>
  <si>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</si>
  <si>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</si>
  <si>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</si>
  <si>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</si>
  <si>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</si>
  <si>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</si>
  <si>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</si>
  <si>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</si>
  <si>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</si>
  <si>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</si>
  <si>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</si>
  <si>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</si>
  <si>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</si>
  <si>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</si>
  <si>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</si>
  <si>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</si>
  <si>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</si>
  <si>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</si>
  <si>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</si>
  <si>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</si>
  <si>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</si>
  <si>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</si>
  <si>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</si>
  <si>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</si>
  <si>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</si>
  <si>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</si>
  <si>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</si>
  <si>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</si>
  <si>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</si>
  <si>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</si>
  <si>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</si>
  <si>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</si>
  <si>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</si>
  <si>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</si>
  <si>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</si>
  <si>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</si>
  <si>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</si>
  <si>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</si>
  <si>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</si>
  <si>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</si>
  <si>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</si>
  <si>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</si>
  <si>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</si>
  <si>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</si>
  <si>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</si>
  <si>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</si>
  <si>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</si>
  <si>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</si>
  <si>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</si>
  <si>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</si>
  <si>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</si>
  <si>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</si>
  <si>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</si>
  <si>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</si>
  <si>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</si>
  <si>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</si>
  <si>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</si>
  <si>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</si>
  <si>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</si>
  <si>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</si>
  <si>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</si>
  <si>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</si>
  <si>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</si>
  <si>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</si>
  <si>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</si>
  <si>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</si>
  <si>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</si>
  <si>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</si>
  <si>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</si>
  <si>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</si>
  <si>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</si>
  <si>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</si>
  <si>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</si>
  <si>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</si>
  <si>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</si>
  <si>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</si>
  <si>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</si>
  <si>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</si>
  <si>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</si>
  <si>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</si>
  <si>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</si>
  <si>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</si>
  <si>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</si>
  <si>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</si>
  <si>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</si>
  <si>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</si>
  <si>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</si>
  <si>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</si>
  <si>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</si>
  <si>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</si>
  <si>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</si>
  <si>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</si>
  <si>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</si>
  <si>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</si>
  <si>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</si>
  <si>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</si>
  <si>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</si>
  <si>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</si>
  <si>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</si>
  <si>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</si>
  <si>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</si>
  <si>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</si>
  <si>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</si>
  <si>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</si>
  <si>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</si>
  <si>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</si>
  <si>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</si>
  <si>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</si>
  <si>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</si>
  <si>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</si>
  <si>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</si>
  <si>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</si>
  <si>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</si>
  <si>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</si>
  <si>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</si>
  <si>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</si>
  <si>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</si>
  <si>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</si>
  <si>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</si>
  <si>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</si>
  <si>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</si>
  <si>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</si>
  <si>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</si>
  <si>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</si>
  <si>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</si>
  <si>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</si>
  <si>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</si>
  <si>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</si>
  <si>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</si>
  <si>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</si>
  <si>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</si>
  <si>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</si>
  <si>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</si>
  <si>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</si>
  <si>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</si>
  <si>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</si>
  <si>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</si>
  <si>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</si>
  <si>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</si>
  <si>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</si>
  <si>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</si>
  <si>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</si>
  <si>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</si>
  <si>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</si>
  <si>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</si>
  <si>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</si>
  <si>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</si>
  <si>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</si>
  <si>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</si>
  <si>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</si>
  <si>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</si>
  <si>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</si>
  <si>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</si>
  <si>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</si>
  <si>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</si>
  <si>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</si>
  <si>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</si>
  <si>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</si>
  <si>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</si>
  <si>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</si>
  <si>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</si>
  <si>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</si>
  <si>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</si>
  <si>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</si>
  <si>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</si>
  <si>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</si>
  <si>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</si>
  <si>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</si>
  <si>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</si>
  <si>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</si>
  <si>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</si>
  <si>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</si>
  <si>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</si>
  <si>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</si>
  <si>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</si>
  <si>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</si>
  <si>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</si>
  <si>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</si>
  <si>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</si>
  <si>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</si>
  <si>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</si>
  <si>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</si>
  <si>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</si>
  <si>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</si>
  <si>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</si>
  <si>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</si>
  <si>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</si>
  <si>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</si>
  <si>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</si>
  <si>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</si>
  <si>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</si>
  <si>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</si>
  <si>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</si>
  <si>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</si>
  <si>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</si>
  <si>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</si>
  <si>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</si>
  <si>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</si>
  <si>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</si>
  <si>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</si>
  <si>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</si>
  <si>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</si>
  <si>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</si>
  <si>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</si>
  <si>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</si>
  <si>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</si>
  <si>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</si>
  <si>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</si>
  <si>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</si>
  <si>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</si>
  <si>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</si>
  <si>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</si>
  <si>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</si>
  <si>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</si>
  <si>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</si>
  <si>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</si>
  <si>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</si>
  <si>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</si>
  <si>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</si>
  <si>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</si>
  <si>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</si>
  <si>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</si>
  <si>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</si>
  <si>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</si>
  <si>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</si>
  <si>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</si>
  <si>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</si>
  <si>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</si>
  <si>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</si>
  <si>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</si>
  <si>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</si>
  <si>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</si>
  <si>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</si>
  <si>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</si>
  <si>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</si>
  <si>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</si>
  <si>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</si>
  <si>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</si>
  <si>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</si>
  <si>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</si>
  <si>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</si>
  <si>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</si>
  <si>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</si>
  <si>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</si>
  <si>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</si>
  <si>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</si>
  <si>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</si>
  <si>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</si>
  <si>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</si>
  <si>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</si>
  <si>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</si>
  <si>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</si>
  <si>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</si>
  <si>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</si>
  <si>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</si>
  <si>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</si>
  <si>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</si>
  <si>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</si>
  <si>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</si>
  <si>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</si>
  <si>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</si>
  <si>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</si>
  <si>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</si>
  <si>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</si>
  <si>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</si>
  <si>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</si>
  <si>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</si>
  <si>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</si>
  <si>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</si>
  <si>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</si>
  <si>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</si>
  <si>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</si>
  <si>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</si>
  <si>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</si>
  <si>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</si>
  <si>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</si>
  <si>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</si>
  <si>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</si>
  <si>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</si>
  <si>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</si>
  <si>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</si>
  <si>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</si>
  <si>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</si>
  <si>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</si>
  <si>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</si>
  <si>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</si>
  <si>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</si>
  <si>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</si>
  <si>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</si>
  <si>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</si>
  <si>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</si>
  <si>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</si>
  <si>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</si>
  <si>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</si>
  <si>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</si>
  <si>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</si>
  <si>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</si>
  <si>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</si>
  <si>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</si>
  <si>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</si>
  <si>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</si>
  <si>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</si>
  <si>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</si>
  <si>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</si>
  <si>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</si>
  <si>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</si>
  <si>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</si>
  <si>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</si>
  <si>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</si>
  <si>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</si>
  <si>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</si>
  <si>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</si>
  <si>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</si>
  <si>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</si>
  <si>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</si>
  <si>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</si>
  <si>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</si>
  <si>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</si>
  <si>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</si>
  <si>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</si>
  <si>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</si>
  <si>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</si>
  <si>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</si>
  <si>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</si>
  <si>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</si>
  <si>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</si>
  <si>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</si>
  <si>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</si>
  <si>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</si>
  <si>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</si>
  <si>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</si>
  <si>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</si>
  <si>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</si>
  <si>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</si>
  <si>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</si>
  <si>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</si>
  <si>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</si>
  <si>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</si>
  <si>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</si>
  <si>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</si>
  <si>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</si>
  <si>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</si>
  <si>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</si>
  <si>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</si>
  <si>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</si>
  <si>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</si>
  <si>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</si>
  <si>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</si>
  <si>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</si>
  <si>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</si>
  <si>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</si>
  <si>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</si>
  <si>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</si>
  <si>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</si>
  <si>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</si>
  <si>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</si>
  <si>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</si>
  <si>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</si>
  <si>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</si>
  <si>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</si>
  <si>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</si>
  <si>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</si>
  <si>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</si>
  <si>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</si>
  <si>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</si>
  <si>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</si>
  <si>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</si>
  <si>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</si>
  <si>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</si>
  <si>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</si>
  <si>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</si>
  <si>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</si>
  <si>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</si>
  <si>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</si>
  <si>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</si>
  <si>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</si>
  <si>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</si>
  <si>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</si>
  <si>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</si>
  <si>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</si>
  <si>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</si>
  <si>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</si>
  <si>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</si>
  <si>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</si>
  <si>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</si>
  <si>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</si>
  <si>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</si>
  <si>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</si>
  <si>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</si>
  <si>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</si>
  <si>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</si>
  <si>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</si>
  <si>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</si>
  <si>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</si>
  <si>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</si>
  <si>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</si>
  <si>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</si>
  <si>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</si>
  <si>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</si>
  <si>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</si>
  <si>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</si>
  <si>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</si>
  <si>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</si>
  <si>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</si>
  <si>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</si>
  <si>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</si>
  <si>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</si>
  <si>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</si>
  <si>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</si>
  <si>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</si>
  <si>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</si>
  <si>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</si>
  <si>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</si>
  <si>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</si>
  <si>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</si>
  <si>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</si>
  <si>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</si>
  <si>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</si>
  <si>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</si>
  <si>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</si>
  <si>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</si>
  <si>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</si>
  <si>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</si>
  <si>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</si>
  <si>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</si>
  <si>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</si>
  <si>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</si>
  <si>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</si>
  <si>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</si>
  <si>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</si>
  <si>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</si>
  <si>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</si>
  <si>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</si>
  <si>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</si>
  <si>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</si>
  <si>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</si>
  <si>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</si>
  <si>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</si>
  <si>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</si>
  <si>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</si>
  <si>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</si>
  <si>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</si>
  <si>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</si>
  <si>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</si>
  <si>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</si>
  <si>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</si>
  <si>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</si>
  <si>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</si>
  <si>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</si>
  <si>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</si>
  <si>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</si>
  <si>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</si>
  <si>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</si>
  <si>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</si>
  <si>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</si>
  <si>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</si>
  <si>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</si>
  <si>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</si>
  <si>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</si>
  <si>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</si>
  <si>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</si>
  <si>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</si>
  <si>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</si>
  <si>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</si>
  <si>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</si>
  <si>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</si>
  <si>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</si>
  <si>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</si>
  <si>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</si>
  <si>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</si>
  <si>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</si>
  <si>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</si>
  <si>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</si>
  <si>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</si>
  <si>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</si>
  <si>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</si>
  <si>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</si>
  <si>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</si>
  <si>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</si>
  <si>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</si>
  <si>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</si>
  <si>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</si>
  <si>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</si>
  <si>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</si>
  <si>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</si>
  <si>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</si>
  <si>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</si>
  <si>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</si>
  <si>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</si>
  <si>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</si>
  <si>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</si>
  <si>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</si>
  <si>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</si>
  <si>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</si>
  <si>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</si>
  <si>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</si>
  <si>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</si>
  <si>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</si>
  <si>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</si>
  <si>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</si>
  <si>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</si>
  <si>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</si>
  <si>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</si>
  <si>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</si>
  <si>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</si>
  <si>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</si>
  <si>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</si>
  <si>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</si>
  <si>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</si>
  <si>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</si>
  <si>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</si>
  <si>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</si>
  <si>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</si>
  <si>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</si>
  <si>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</si>
  <si>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</si>
  <si>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</si>
  <si>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</si>
  <si>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</si>
  <si>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</si>
  <si>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</si>
  <si>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</si>
  <si>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</si>
  <si>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</si>
  <si>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</si>
  <si>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</si>
  <si>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</si>
  <si>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</si>
  <si>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</si>
  <si>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</si>
  <si>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</si>
  <si>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</si>
  <si>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</si>
  <si>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</si>
  <si>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</si>
  <si>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</si>
  <si>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</si>
  <si>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</si>
  <si>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</si>
  <si>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</si>
  <si>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</si>
  <si>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</si>
  <si>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</si>
  <si>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</si>
  <si>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</si>
  <si>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</si>
  <si>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</si>
  <si>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</si>
  <si>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</si>
  <si>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</si>
  <si>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</si>
  <si>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</si>
  <si>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</si>
  <si>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</si>
  <si>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</si>
  <si>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</si>
  <si>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</si>
  <si>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</si>
  <si>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</si>
  <si>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</si>
  <si>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</si>
  <si>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</si>
  <si>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</si>
  <si>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</si>
  <si>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</si>
  <si>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</si>
  <si>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</si>
  <si>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</si>
  <si>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</si>
  <si>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</si>
  <si>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</si>
  <si>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</si>
  <si>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</si>
  <si>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</si>
  <si>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</si>
  <si>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</si>
  <si>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</si>
  <si>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</si>
  <si>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</si>
  <si>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</si>
  <si>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</si>
  <si>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</si>
  <si>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</si>
  <si>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</si>
  <si>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</si>
  <si>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</si>
  <si>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</si>
  <si>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</si>
  <si>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</si>
  <si>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</si>
  <si>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</si>
  <si>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</si>
  <si>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</si>
  <si>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</si>
  <si>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</si>
  <si>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</si>
  <si>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</si>
  <si>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</si>
  <si>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</si>
  <si>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</si>
  <si>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</si>
  <si>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</si>
  <si>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</si>
  <si>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</si>
  <si>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</si>
  <si>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</si>
  <si>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</si>
  <si>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</si>
  <si>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</si>
  <si>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</si>
  <si>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</si>
  <si>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</si>
  <si>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</si>
  <si>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</si>
  <si>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</si>
  <si>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</si>
  <si>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</si>
  <si>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</si>
  <si>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</si>
  <si>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</si>
  <si>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</si>
  <si>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</si>
  <si>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</si>
  <si>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</si>
  <si>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</si>
  <si>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</si>
  <si>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</si>
  <si>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</si>
  <si>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</si>
  <si>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</si>
  <si>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</si>
  <si>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</si>
  <si>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</si>
  <si>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</si>
  <si>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</si>
  <si>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</si>
  <si>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</si>
  <si>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</si>
  <si>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</si>
  <si>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</si>
  <si>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</si>
  <si>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</si>
  <si>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</si>
  <si>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</si>
  <si>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</si>
  <si>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</si>
  <si>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</si>
  <si>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</si>
  <si>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</si>
  <si>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</si>
  <si>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</si>
  <si>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</si>
  <si>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</si>
  <si>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</si>
  <si>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</si>
  <si>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</si>
  <si>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</si>
  <si>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</si>
  <si>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</si>
  <si>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</si>
  <si>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</si>
  <si>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</si>
  <si>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</si>
  <si>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</si>
  <si>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</si>
  <si>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</si>
  <si>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</si>
  <si>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</si>
  <si>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</si>
  <si>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</si>
  <si>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</si>
  <si>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</si>
  <si>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</si>
  <si>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</si>
  <si>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</si>
  <si>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</si>
  <si>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</si>
  <si>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</si>
  <si>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</si>
  <si>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</si>
  <si>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</si>
  <si>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</si>
  <si>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</si>
  <si>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</si>
  <si>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</si>
  <si>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</si>
  <si>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</si>
  <si>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</si>
  <si>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</si>
  <si>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</si>
  <si>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</si>
  <si>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</si>
  <si>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</si>
  <si>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</si>
  <si>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</si>
  <si>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</si>
  <si>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</si>
  <si>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</si>
  <si>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</si>
  <si>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</si>
  <si>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</si>
  <si>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</si>
  <si>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</si>
  <si>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</si>
  <si>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</si>
  <si>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</si>
  <si>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</si>
  <si>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</si>
  <si>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</si>
  <si>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</si>
  <si>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</si>
  <si>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</si>
  <si>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</si>
  <si>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</si>
  <si>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</si>
  <si>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</si>
  <si>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</si>
  <si>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</si>
  <si>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</si>
  <si>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</si>
  <si>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</si>
  <si>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</si>
  <si>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</si>
  <si>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FÉRIAS</t>
  </si>
  <si>
    <t>13º SALARIO</t>
  </si>
  <si>
    <t>FGTS</t>
  </si>
  <si>
    <t>GPS</t>
  </si>
  <si>
    <t>VALE TRANSPORTE</t>
  </si>
  <si>
    <t>ALUGUEL</t>
  </si>
  <si>
    <t>Não Pago</t>
  </si>
  <si>
    <t>Pago</t>
  </si>
  <si>
    <t>GLP 13 KG - à vista</t>
  </si>
  <si>
    <t>IPTU</t>
  </si>
  <si>
    <t>IPVA</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</si>
  <si>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</si>
  <si>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</si>
  <si>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</si>
  <si>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</si>
  <si>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</si>
  <si>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</si>
  <si>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</si>
  <si>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</si>
  <si>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</si>
  <si>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</si>
  <si>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</si>
  <si>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</si>
  <si>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</si>
  <si>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Sim</t>
  </si>
  <si>
    <t>Realizado</t>
  </si>
  <si>
    <t>Descrição</t>
  </si>
  <si>
    <t>Ano de processamento das contas</t>
  </si>
  <si>
    <t>SOBRE A Contar Consultoria</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</si>
  <si>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</si>
  <si>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</si>
  <si>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</si>
  <si>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</si>
  <si>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</si>
  <si>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</si>
  <si>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</si>
  <si>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</si>
  <si>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</si>
  <si>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</si>
  <si>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</si>
  <si>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</si>
  <si>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</si>
  <si>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</si>
  <si>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</si>
  <si>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</si>
  <si>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</si>
  <si>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</si>
  <si>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</si>
  <si>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</si>
  <si>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</si>
  <si>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</si>
  <si>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</si>
  <si>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</si>
  <si>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</si>
  <si>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</si>
  <si>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</si>
  <si>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</si>
  <si>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</si>
  <si>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</si>
  <si>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</si>
  <si>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</si>
  <si>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</si>
  <si>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</si>
  <si>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</si>
  <si>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</si>
  <si>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</si>
  <si>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006505  DIEGO ISMAEL MACHADO</t>
  </si>
  <si>
    <t>005908  DOUGLAS ROBERTO AQUINO SENA</t>
  </si>
  <si>
    <t>005657  WELLINGTON FERNANDES ALVES DE MATOS</t>
  </si>
  <si>
    <t>006874  MARCUS VINICIUS MORATORIO RODRIGUES</t>
  </si>
  <si>
    <t>A</t>
  </si>
  <si>
    <t>C</t>
  </si>
  <si>
    <t>D</t>
  </si>
  <si>
    <t>Importação está salva para uso</t>
  </si>
  <si>
    <t>I</t>
  </si>
  <si>
    <t>G</t>
  </si>
  <si>
    <t>Indicador de Despesa/Receita</t>
  </si>
  <si>
    <t>001261  CEMIG DISTRIBUIÇAO S/A CEMIG D</t>
  </si>
  <si>
    <t>001163  TELEMAR NORTE LESTE S/A</t>
  </si>
  <si>
    <t>002194  ALEXANDRE THOMAZ</t>
  </si>
  <si>
    <t>006882  ANDERSON MONTINI</t>
  </si>
  <si>
    <t>producao</t>
  </si>
  <si>
    <t>Total do dia</t>
  </si>
  <si>
    <t>administrativo</t>
  </si>
  <si>
    <t>entrega</t>
  </si>
  <si>
    <t>vendas</t>
  </si>
  <si>
    <t>Centro de Custo</t>
  </si>
  <si>
    <t>Fornecedor</t>
  </si>
  <si>
    <t>TELEFONE/ INTERNET</t>
  </si>
  <si>
    <t>ENCERGIA ELETRICA</t>
  </si>
  <si>
    <t>001317  ICMS DIFERENCA DE ESTADO</t>
  </si>
  <si>
    <t>ICMS ST S/VENDAS</t>
  </si>
  <si>
    <t>007226  COOP CRÉDITO DE LIVRE ADMISSÃO DA ZONA DA MATA LTD</t>
  </si>
  <si>
    <t>DESPESAS BANCARIAS</t>
  </si>
  <si>
    <t>ORDENADOS E SALARIOS</t>
  </si>
  <si>
    <t>004227  BOMPLASTIC BOM JESUS PLASTICOS LTDA</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</si>
  <si>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</si>
  <si>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</si>
  <si>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</si>
  <si>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</si>
  <si>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</si>
  <si>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</si>
  <si>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</si>
  <si>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</si>
  <si>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</si>
  <si>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</si>
  <si>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</si>
  <si>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</si>
  <si>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</si>
  <si>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</si>
  <si>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</si>
  <si>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</si>
  <si>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</si>
  <si>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</si>
  <si>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</si>
  <si>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</si>
  <si>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</si>
  <si>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</si>
  <si>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</si>
  <si>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</si>
  <si>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</si>
  <si>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</si>
  <si>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</si>
  <si>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</si>
  <si>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</si>
  <si>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</si>
  <si>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</si>
  <si>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</si>
  <si>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</si>
  <si>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</si>
  <si>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</si>
  <si>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</si>
  <si>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</si>
  <si>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</si>
  <si>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</si>
  <si>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</si>
  <si>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</si>
  <si>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</si>
  <si>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</si>
  <si>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</si>
  <si>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</si>
  <si>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</si>
  <si>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</si>
  <si>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</si>
  <si>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</si>
  <si>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</si>
  <si>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</si>
  <si>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</si>
  <si>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</si>
  <si>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</si>
  <si>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</si>
  <si>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</si>
  <si>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</si>
  <si>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</si>
  <si>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</si>
  <si>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</si>
  <si>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</si>
  <si>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</si>
  <si>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</si>
  <si>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</si>
  <si>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</si>
  <si>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</si>
  <si>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</si>
  <si>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</si>
  <si>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</si>
  <si>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</si>
  <si>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</si>
  <si>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</si>
  <si>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</si>
  <si>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</si>
  <si>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</si>
  <si>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</si>
  <si>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</si>
  <si>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</si>
  <si>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</si>
  <si>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</si>
  <si>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</si>
  <si>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</si>
  <si>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</si>
  <si>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</si>
  <si>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</si>
  <si>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</si>
  <si>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</si>
  <si>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</si>
  <si>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</si>
  <si>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</si>
  <si>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</si>
  <si>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</si>
  <si>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</si>
  <si>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</si>
  <si>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</si>
  <si>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</si>
  <si>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01.02CIPEL</t>
  </si>
  <si>
    <t>ALEX2017B</t>
  </si>
  <si>
    <t>AMBIENTE2017B</t>
  </si>
  <si>
    <t>ANDER2017B</t>
  </si>
  <si>
    <t>MAX2017B</t>
  </si>
  <si>
    <t>CEMIG1092017B</t>
  </si>
  <si>
    <t>CEMIG1102017B</t>
  </si>
  <si>
    <t>DALBERT17A</t>
  </si>
  <si>
    <t>DIEGO2017B</t>
  </si>
  <si>
    <t>DOUGLAS2017B</t>
  </si>
  <si>
    <t>ICMSDIF2017A</t>
  </si>
  <si>
    <t>WELLING2017B</t>
  </si>
  <si>
    <t>MARCUS2017B</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</si>
  <si>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</si>
  <si>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</si>
  <si>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</si>
  <si>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</si>
  <si>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</si>
  <si>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</si>
  <si>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</si>
  <si>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</si>
  <si>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</si>
  <si>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</si>
  <si>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</si>
  <si>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</si>
  <si>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</si>
  <si>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</si>
  <si>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</si>
  <si>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</si>
  <si>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</si>
  <si>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</si>
  <si>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</si>
  <si>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</si>
  <si>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</si>
  <si>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</si>
  <si>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</si>
  <si>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</si>
  <si>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</si>
  <si>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</si>
  <si>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</si>
  <si>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</si>
  <si>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</si>
  <si>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</si>
  <si>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</si>
  <si>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</si>
  <si>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</si>
  <si>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</si>
  <si>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</si>
  <si>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</si>
  <si>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</si>
  <si>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</si>
  <si>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</si>
  <si>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</si>
  <si>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</si>
  <si>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</si>
  <si>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</si>
  <si>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</si>
  <si>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</si>
  <si>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</si>
  <si>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</si>
  <si>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</si>
  <si>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</si>
  <si>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</si>
  <si>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</si>
  <si>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</si>
  <si>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</si>
  <si>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</si>
  <si>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</si>
  <si>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</si>
  <si>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</si>
  <si>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</si>
  <si>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</si>
  <si>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</si>
  <si>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</si>
  <si>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</si>
  <si>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</si>
  <si>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</si>
  <si>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</si>
  <si>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</si>
  <si>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</si>
  <si>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</si>
  <si>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</si>
  <si>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</si>
  <si>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</si>
  <si>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</si>
  <si>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</si>
  <si>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</si>
  <si>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</si>
  <si>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</si>
  <si>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</si>
  <si>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</si>
  <si>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</si>
  <si>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</si>
  <si>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</si>
  <si>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</si>
  <si>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</si>
  <si>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</si>
  <si>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</si>
  <si>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</si>
  <si>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</si>
  <si>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</si>
  <si>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</si>
  <si>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</si>
  <si>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</si>
  <si>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</si>
  <si>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</si>
  <si>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</si>
  <si>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</si>
  <si>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</si>
  <si>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</si>
  <si>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</si>
  <si>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</si>
  <si>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</si>
  <si>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</si>
  <si>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</si>
  <si>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</si>
  <si>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</si>
  <si>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</si>
  <si>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</si>
  <si>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</si>
  <si>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</si>
  <si>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</si>
  <si>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</si>
  <si>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</si>
  <si>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</si>
  <si>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</si>
  <si>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</si>
  <si>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</si>
  <si>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</si>
  <si>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</si>
  <si>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</si>
  <si>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</si>
  <si>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</si>
  <si>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</si>
  <si>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</si>
  <si>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</si>
  <si>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</si>
  <si>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</si>
  <si>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</si>
  <si>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</si>
  <si>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</si>
  <si>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</si>
  <si>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</si>
  <si>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</si>
  <si>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</si>
  <si>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</si>
  <si>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</si>
  <si>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</si>
  <si>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</si>
  <si>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</si>
  <si>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</si>
  <si>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</si>
  <si>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</si>
  <si>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</si>
  <si>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</si>
  <si>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</si>
  <si>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</si>
  <si>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</si>
  <si>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</si>
  <si>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</si>
  <si>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</si>
  <si>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</si>
  <si>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005428  AMBIENTE COMUNICACAO LTDA</t>
  </si>
  <si>
    <t>001112  AUTO POSTO ACESSO NORTE LTDA</t>
  </si>
  <si>
    <t>009342  DALBERT DOS SANTOS ALVES</t>
  </si>
  <si>
    <t>005321  ONDUMINAS INDUSTRIA E COMERCIO LTDA ME</t>
  </si>
  <si>
    <t>OIFIXO2017B</t>
  </si>
  <si>
    <t>001295  FGTS</t>
  </si>
  <si>
    <t>SERVIDOR01</t>
  </si>
  <si>
    <t>Pagamento</t>
  </si>
  <si>
    <t>OIFIXO2017C</t>
  </si>
  <si>
    <t>001112  AUTO POSTO ACESSO NORTE</t>
  </si>
  <si>
    <t>001112  HDI RENOVACAO SEGURO FROTISTA</t>
  </si>
  <si>
    <t>001112  DIESEL CAMINHÃO</t>
  </si>
  <si>
    <t>000019  CIPEL DE PADUA INDUSTRIA DE PAPEIS LTDA</t>
  </si>
  <si>
    <t>revenda</t>
  </si>
  <si>
    <t>003174  CIPEL DE PADUA INDUSTRIA DE PAPEIS LTDA</t>
  </si>
  <si>
    <t>009351  ANDRE RODRIGUES ROSA DA SILVA</t>
  </si>
  <si>
    <t>001635  BANCO DO BRASIL SA</t>
  </si>
  <si>
    <t>001741  CEOSOFTWARE SISTEMAS DE INFORMATICA LTDA - ME</t>
  </si>
  <si>
    <t>001465  CONTARCON ASSESSORIA EMPRESARIAL LTDA</t>
  </si>
  <si>
    <t>001716  M&amp;Z ROLAMENTOS LTDA - OLEO CAMINHÃO</t>
  </si>
  <si>
    <t>001112  POSTO ELEFANTINHO LTDA</t>
  </si>
  <si>
    <t>001341  ALVES E REIS EQUIPAMENTOS DE SEGURANCA LTDA</t>
  </si>
  <si>
    <t>001716  BRETAS SUPERMERCADO</t>
  </si>
  <si>
    <t>001112  IRMÃOS PEROBELLI COM FER E FERRAM LTDA ME</t>
  </si>
  <si>
    <t>001716  LOJA BRASILEIRA ART DE UTIL DOMESTICAS LTDA</t>
  </si>
  <si>
    <t>Total do mês</t>
  </si>
  <si>
    <t>001716  PINGUIM PEÇAS PARA ELETRODOMESTICOS LTDA EPP</t>
  </si>
  <si>
    <t>Total Geral</t>
  </si>
  <si>
    <t>001112  GASOLINA FIELDER</t>
  </si>
  <si>
    <t>01/05/2017    SEGUNDA-FEIRA</t>
  </si>
  <si>
    <t>001112  TROCA DE OLEO FIELDER</t>
  </si>
  <si>
    <t>02/05/2017    TERÇA-FEIRA</t>
  </si>
  <si>
    <t>001716  ALUGUEL GALPAO</t>
  </si>
  <si>
    <t>03/05/2017    QUARTA-FEIRA</t>
  </si>
  <si>
    <t>008923  I C DA SILVA ALVAREZ PAPEIS EPP</t>
  </si>
  <si>
    <t>04/05/2017    QUINTA-FEIRA</t>
  </si>
  <si>
    <t>001317  ICMS SUBSTITUICAO TRIBUTARIA</t>
  </si>
  <si>
    <t>ter, 19/set/2017 - 12:29h  -  FLAVIO DA ROCHA MIRANDA -</t>
  </si>
  <si>
    <t>006653  CAMARA DE DIRIGENTES LOJISTAS DE JUIZ DE FORA</t>
  </si>
  <si>
    <t>05/05/2017    SEXTA-FEIRA</t>
  </si>
  <si>
    <t>000957  SANTA CASA DE MISERICORDIA DE JUIZ DE FORA</t>
  </si>
  <si>
    <t>08/05/2017    SEGUNDA-FEIRA</t>
  </si>
  <si>
    <t>001554  TRAMED SERVIÇOS LTDA</t>
  </si>
  <si>
    <t>09/05/2017    TERÇA-FEIRA</t>
  </si>
  <si>
    <t>003352  USIFRESA IND COM MAQ EQUIPAMENTOS LTDA EPP</t>
  </si>
  <si>
    <t>10/05/2017    QUARTA-FEIRA</t>
  </si>
  <si>
    <t>001112  @COMBUSTIVEL</t>
  </si>
  <si>
    <t>001881  CLARO S/A</t>
  </si>
  <si>
    <t>11/05/2017    QUINTA-FEIRA</t>
  </si>
  <si>
    <t>001309  DARF IR</t>
  </si>
  <si>
    <t>12/05/2017    SEXTA-FEIRA</t>
  </si>
  <si>
    <t>001295  GPS</t>
  </si>
  <si>
    <t>15/05/2017    SEGUNDA-FEIRA</t>
  </si>
  <si>
    <t>001309  SIMPLES NACIONAL</t>
  </si>
  <si>
    <t>embalagens</t>
  </si>
  <si>
    <t>002631  COMPANHIA DE SANEAMENTO MUNICIPAL- CESAMA</t>
  </si>
  <si>
    <t>16/05/2017    TERÇA-FEIRA</t>
  </si>
  <si>
    <t>005371  GOEDERT LTDA</t>
  </si>
  <si>
    <t>17/05/2017    QUARTA-FEIRA</t>
  </si>
  <si>
    <t>001309  PARCELAMENTO SIMPLES</t>
  </si>
  <si>
    <t>18/05/2017    QUINTA-FEIRA</t>
  </si>
  <si>
    <t>001112  HORA PARK - AREA AZUL</t>
  </si>
  <si>
    <t>19/05/2017    SEXTA-FEIRA</t>
  </si>
  <si>
    <t>001112  M E Z ROLAMENTOS</t>
  </si>
  <si>
    <t>22/05/2017    SEGUNDA-FEIRA</t>
  </si>
  <si>
    <t>001112  JARDINS POSTO DE COMBUSTIVEIS LTDA</t>
  </si>
  <si>
    <t>23/05/2017    TERÇA-FEIRA</t>
  </si>
  <si>
    <t>008915  JS DISTRIBUIDORA DE PEÇAS SA - MG</t>
  </si>
  <si>
    <t>24/05/2017    QUARTA-FEIRA</t>
  </si>
  <si>
    <t>001112  POSTO CIDADE ALTA LTDA</t>
  </si>
  <si>
    <t>25/05/2017    QUINTA-FEIRA</t>
  </si>
  <si>
    <t>007285  FERMAN IND E COM EMB LTDA ME</t>
  </si>
  <si>
    <t>26/05/2017    SEXTA-FEIRA</t>
  </si>
  <si>
    <t>001295  GRCSU SIN TRANB TRANSP RODOVIARIOS</t>
  </si>
  <si>
    <t>MAIO.2017</t>
  </si>
  <si>
    <t>001295  GRCSU SIND TRAB IND PAPEL</t>
  </si>
  <si>
    <t>unidade 02</t>
  </si>
  <si>
    <t>001716  DAE LIVRO DIARIO BALANCO 2017</t>
  </si>
  <si>
    <t>29/05/2017    SEGUNDA-FEIRA</t>
  </si>
  <si>
    <t>001112  AUTO POSTO SALVATERRA LTDA - EPP</t>
  </si>
  <si>
    <t>30/05/2017    TERÇA-FEIRA</t>
  </si>
  <si>
    <t>001716  TAXA DE INCENDIO GALPAO 109</t>
  </si>
  <si>
    <t>31/05/2017    QUARTA-FEIRA</t>
  </si>
  <si>
    <t>001716  TAXA INCENDIO GALPAO 110</t>
  </si>
  <si>
    <t>001716  AMAPA CONFECÇÕES LTDA AGULHAS MAQUINA</t>
  </si>
  <si>
    <t>001201  D OURO PAPEIS LTDA</t>
  </si>
  <si>
    <t>001317  ICMS DIF ESTADO COMERCIO</t>
  </si>
  <si>
    <t>001716  IRMÃOS PEROBELLI COM FER E FERRAM LTDA ME</t>
  </si>
  <si>
    <t>006688  MARTH FERRAMENTAS LTDA</t>
  </si>
  <si>
    <t>001716  ELETRO MINASA LTDA</t>
  </si>
  <si>
    <t>001112  AUTO POSTO PIRIQUITO LTDA</t>
  </si>
  <si>
    <t>001112  AUTO POSTO ELEFANTINHO LTDA</t>
  </si>
  <si>
    <t>001716  BATERIAS SANTO ANTONIO LTDA ME</t>
  </si>
  <si>
    <t>001112  LUBRITEC JF DERIVADOS DE PETROLEO LTDA ME</t>
  </si>
  <si>
    <t>001112  RODO POSTO JUIZ DE FORA ARLA</t>
  </si>
  <si>
    <t>009024  SUPER TACOGRAFOS COMERCIO E SERVIÇOS LTDA</t>
  </si>
  <si>
    <t>001601  CASA UNIVERSAL LTDA</t>
  </si>
  <si>
    <t>001716  ELETRO GUIMARAES IRMAOS LTDA</t>
  </si>
  <si>
    <t>001716  IRMÃOS PEROBELLI COM FERR LTDA</t>
  </si>
  <si>
    <t>001716  IRMAOS PEROBELLI COM FERR LTDA</t>
  </si>
  <si>
    <t>001716  POSTO SALGADO LTDA QUEROSENE</t>
  </si>
  <si>
    <t>001716  SUPERMERCADO BAHAMAS COADOR CAFE</t>
  </si>
  <si>
    <t>001716  SUPERMERCADO BAHAMAS SA</t>
  </si>
  <si>
    <t>001112  VIP COM DE COMBUSTIVEIS LTDA</t>
  </si>
  <si>
    <t>001295  SEGURO FUNCIONARIOS LIBERTY</t>
  </si>
  <si>
    <t>001317  ICMS</t>
  </si>
  <si>
    <t>OIFIXO2017F</t>
  </si>
  <si>
    <t>01.06CIPEL</t>
  </si>
  <si>
    <t>15432A</t>
  </si>
  <si>
    <t>15450A</t>
  </si>
  <si>
    <t>ALEX2017F</t>
  </si>
  <si>
    <t>ANDER2017F</t>
  </si>
  <si>
    <t>SEGFROTA2017C</t>
  </si>
  <si>
    <t>MAX2017F</t>
  </si>
  <si>
    <t>ANDRE17C</t>
  </si>
  <si>
    <t>CEMIG1102017F</t>
  </si>
  <si>
    <t>DALBERT17E</t>
  </si>
  <si>
    <t>DIEGO2017F</t>
  </si>
  <si>
    <t>DOUGLAS2017F</t>
  </si>
  <si>
    <t>ICMSDIF2017E</t>
  </si>
  <si>
    <t>WELLING2017F</t>
  </si>
  <si>
    <t>ICMSDIFCOM17A</t>
  </si>
  <si>
    <t>15310A</t>
  </si>
  <si>
    <t>MARCUS2017F</t>
  </si>
  <si>
    <t>CEMIG1092017F</t>
  </si>
  <si>
    <t>001704A</t>
  </si>
  <si>
    <t>15277C</t>
  </si>
  <si>
    <t>15195C</t>
  </si>
  <si>
    <t>15367B</t>
  </si>
  <si>
    <t>15476A</t>
  </si>
  <si>
    <t>AMBIENTE2017F</t>
  </si>
  <si>
    <t>16.06BAHAMAS</t>
  </si>
  <si>
    <t>FGTS2017F</t>
  </si>
  <si>
    <t>337116B</t>
  </si>
  <si>
    <t>15242B</t>
  </si>
  <si>
    <t>15333A</t>
  </si>
  <si>
    <t>15339A</t>
  </si>
  <si>
    <t>15394B</t>
  </si>
  <si>
    <t>15511A</t>
  </si>
  <si>
    <t>15311C</t>
  </si>
  <si>
    <t>15458A</t>
  </si>
  <si>
    <t>15450B</t>
  </si>
  <si>
    <t>09.06BAHAMAS</t>
  </si>
  <si>
    <t>15293B</t>
  </si>
  <si>
    <t>BRASILPREV/59</t>
  </si>
  <si>
    <t>ANUIDCARE</t>
  </si>
  <si>
    <t>TXMANCONTABB17F</t>
  </si>
  <si>
    <t>CONTAR2017F</t>
  </si>
  <si>
    <t>ANUIDCARSIC17B</t>
  </si>
  <si>
    <t>08.05.17</t>
  </si>
  <si>
    <t>013369 A</t>
  </si>
  <si>
    <t>039787B</t>
  </si>
  <si>
    <t>001704B</t>
  </si>
  <si>
    <t>ALUGUELGALPAOF</t>
  </si>
  <si>
    <t>ICMSST2017F</t>
  </si>
  <si>
    <t>15432B</t>
  </si>
  <si>
    <t>15446B</t>
  </si>
  <si>
    <t>15525A</t>
  </si>
  <si>
    <t>15310B 242C</t>
  </si>
  <si>
    <t>000577AX</t>
  </si>
  <si>
    <t>CDL2017F</t>
  </si>
  <si>
    <t>16.06CIPEL</t>
  </si>
  <si>
    <t>CAMINHAO/41</t>
  </si>
  <si>
    <t>BAUCAMINHAO/38</t>
  </si>
  <si>
    <t>TRAMED15.06</t>
  </si>
  <si>
    <t>337116C</t>
  </si>
  <si>
    <t>15333B</t>
  </si>
  <si>
    <t>15399A</t>
  </si>
  <si>
    <t>15458B</t>
  </si>
  <si>
    <t>15511B</t>
  </si>
  <si>
    <t>15476B</t>
  </si>
  <si>
    <t>15293C</t>
  </si>
  <si>
    <t>15339B</t>
  </si>
  <si>
    <t>SIMPLES2017F</t>
  </si>
  <si>
    <t>CLARO2017F</t>
  </si>
  <si>
    <t>DARFIR05.2017</t>
  </si>
  <si>
    <t>20.06BAHAMAS</t>
  </si>
  <si>
    <t>GPS2017F</t>
  </si>
  <si>
    <t>15394C</t>
  </si>
  <si>
    <t>CESAMA1092017F</t>
  </si>
  <si>
    <t>23.06BR</t>
  </si>
  <si>
    <t>CESAMA1102017F</t>
  </si>
  <si>
    <t>SEGFUN2017A</t>
  </si>
  <si>
    <t>000832-1</t>
  </si>
  <si>
    <t>15399B</t>
  </si>
  <si>
    <t>15333C</t>
  </si>
  <si>
    <t>15617A</t>
  </si>
  <si>
    <t>15339C</t>
  </si>
  <si>
    <t>15634A</t>
  </si>
  <si>
    <t>15608A</t>
  </si>
  <si>
    <t>15638A</t>
  </si>
  <si>
    <t>15615A</t>
  </si>
  <si>
    <t>15446C</t>
  </si>
  <si>
    <t>29.06BAHAMAS</t>
  </si>
  <si>
    <t>ICMSDIF04.2017</t>
  </si>
  <si>
    <t>15498A</t>
  </si>
  <si>
    <t>FINSIMP/21</t>
  </si>
  <si>
    <t>007846  BRUNO BATISTA DE SOUZA FUZARO</t>
  </si>
  <si>
    <t>000108  RIBEIRO E ARRABAL NEGOCIOS IMOBOLIARIOS</t>
  </si>
  <si>
    <t>008273  EVERSON DE SOUZA RODRIGUES</t>
  </si>
  <si>
    <t>001716  SET COMPUTADOR FONTE</t>
  </si>
  <si>
    <t>001716  ANUIDADE CARTAO CREDITO</t>
  </si>
  <si>
    <t>001112  AREA AZUL DE JUIZ DE FORA</t>
  </si>
  <si>
    <t>001112  IPVA FIELDER</t>
  </si>
  <si>
    <t>001112  SEGURO OBRIGATORIO FIELDER</t>
  </si>
  <si>
    <t>001112  ELEFANTINHO</t>
  </si>
  <si>
    <t>001716  SUPERTACOGRAFOS</t>
  </si>
  <si>
    <t>001716  CASA UNIVERSAL LTDA</t>
  </si>
  <si>
    <t>001716  CONFRATERNIZACAO DE FINAL DE ANO</t>
  </si>
  <si>
    <t>001716  GRV COM E REPRES LTDA</t>
  </si>
  <si>
    <t>001716  IRMAOS PEROBELLI COM FER LTDA</t>
  </si>
  <si>
    <t>001716  SUPERFREIOS LTDA</t>
  </si>
  <si>
    <t>001716  SUPERMERCADO BAHAMAS</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</si>
  <si>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</si>
  <si>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</si>
  <si>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</si>
  <si>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</si>
  <si>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</si>
  <si>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</si>
  <si>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</si>
  <si>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</si>
  <si>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</si>
  <si>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</si>
  <si>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</si>
  <si>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</si>
  <si>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</si>
  <si>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007978  MIGUEL CANDIDO CLICHERIA LTDA</t>
  </si>
  <si>
    <t>001112  AUTO POSTO ACEESO NORTE LTDA</t>
  </si>
  <si>
    <t>001309  DARF IMPOSTO DE RENDA</t>
  </si>
  <si>
    <t>001112  QUEROSENE MAQUINA</t>
  </si>
  <si>
    <t>001716  FERRAGENS FERNANDES JUIZ DE FORA LTDA</t>
  </si>
  <si>
    <t>001716  GERAES MAT DE CONSTRUÇÃO PINCEL</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</si>
  <si>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</si>
  <si>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</si>
  <si>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</si>
  <si>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</si>
  <si>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</si>
  <si>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</si>
  <si>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</si>
  <si>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IRMAOS PEROBELLI COM FER E FERRAMENTAS LTDA</t>
  </si>
  <si>
    <t>001716  LOCAL ELETRÔNICA LTDA</t>
  </si>
  <si>
    <t>001716  GS1 BRASIL</t>
  </si>
  <si>
    <t>001112  POSTO FILINTO DE ANDRADE LTDA ME</t>
  </si>
  <si>
    <t>001112  POSTO ECO LTDA</t>
  </si>
  <si>
    <t>001317  SINDICATO TRAB IND PAPEL E PAPELAO JUIZ DE FORA</t>
  </si>
  <si>
    <t>14682A</t>
  </si>
  <si>
    <t>14648B</t>
  </si>
  <si>
    <t>14657B</t>
  </si>
  <si>
    <t>14361C</t>
  </si>
  <si>
    <t>14406B</t>
  </si>
  <si>
    <t>14474C</t>
  </si>
  <si>
    <t>CEOSOF2017A</t>
  </si>
  <si>
    <t>CONTAR2017B</t>
  </si>
  <si>
    <t>FGTS2017B</t>
  </si>
  <si>
    <t>000743-1</t>
  </si>
  <si>
    <t>321375A</t>
  </si>
  <si>
    <t>001112  POSTO DA PRAÇA DA BANDEIRA LTDA</t>
  </si>
  <si>
    <t>001716  IRMÃOS PEROBELLI COM FER EFERRAM LTDA - RODAS GAIO</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</si>
  <si>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</si>
  <si>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</si>
  <si>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</si>
  <si>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</si>
  <si>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</si>
  <si>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</si>
  <si>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</si>
  <si>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</si>
  <si>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</si>
  <si>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</si>
  <si>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</si>
  <si>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</si>
  <si>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</si>
  <si>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</si>
  <si>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</si>
  <si>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</si>
  <si>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</si>
  <si>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</si>
  <si>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</si>
  <si>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</si>
  <si>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</si>
  <si>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</si>
  <si>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</si>
  <si>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</si>
  <si>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</si>
  <si>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</si>
  <si>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</si>
  <si>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</si>
  <si>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</si>
  <si>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</si>
  <si>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</si>
  <si>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</si>
  <si>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</si>
  <si>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</si>
  <si>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</si>
  <si>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</si>
  <si>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</si>
  <si>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</si>
  <si>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</si>
  <si>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</si>
  <si>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</si>
  <si>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</si>
  <si>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</si>
  <si>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</si>
  <si>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</si>
  <si>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OIFIXO2017D</t>
  </si>
  <si>
    <t>OIFIXO2017E</t>
  </si>
  <si>
    <t>CEMIG1102017E</t>
  </si>
  <si>
    <t>CEMIG1092017E</t>
  </si>
  <si>
    <t>ICMSDIF2017D</t>
  </si>
  <si>
    <t>000788-2</t>
  </si>
  <si>
    <t>332857A</t>
  </si>
  <si>
    <t>14996B</t>
  </si>
  <si>
    <t>15073A</t>
  </si>
  <si>
    <t>15227A</t>
  </si>
  <si>
    <t>14967C</t>
  </si>
  <si>
    <t>FINSIMP/19</t>
  </si>
  <si>
    <t>ALEX2017E</t>
  </si>
  <si>
    <t>ANDER2017E</t>
  </si>
  <si>
    <t>SEGFROTA2017B</t>
  </si>
  <si>
    <t>MAX2017E</t>
  </si>
  <si>
    <t>ANDRE17B</t>
  </si>
  <si>
    <t>DALBERT17D</t>
  </si>
  <si>
    <t>DIEGO2017E</t>
  </si>
  <si>
    <t>DOUGLAS2017E</t>
  </si>
  <si>
    <t>WELLING2017E</t>
  </si>
  <si>
    <t>MARCUS2017E</t>
  </si>
  <si>
    <t>AMBIENTE2017E</t>
  </si>
  <si>
    <t>05.05BAHAMAS</t>
  </si>
  <si>
    <t>FGTS2017E</t>
  </si>
  <si>
    <t>332857B</t>
  </si>
  <si>
    <t>15177C</t>
  </si>
  <si>
    <t>15181B</t>
  </si>
  <si>
    <t>15127A</t>
  </si>
  <si>
    <t>CEOSOF2017D</t>
  </si>
  <si>
    <t>CONTAR2017E</t>
  </si>
  <si>
    <t>15129A</t>
  </si>
  <si>
    <t>BRASILPREV/58</t>
  </si>
  <si>
    <t>TXMANCONTABB17E</t>
  </si>
  <si>
    <t>ANUIDCARD</t>
  </si>
  <si>
    <t>10.04.2017</t>
  </si>
  <si>
    <t>039787A</t>
  </si>
  <si>
    <t>ANUIDCARSIC17A</t>
  </si>
  <si>
    <t>10.05 CIPEL</t>
  </si>
  <si>
    <t>14996C</t>
  </si>
  <si>
    <t>15073B</t>
  </si>
  <si>
    <t>BAUCAMINHAO/37</t>
  </si>
  <si>
    <t>CAMINHAO/40</t>
  </si>
  <si>
    <t>ALUGUELGALPAOE</t>
  </si>
  <si>
    <t>ICMSST2017E</t>
  </si>
  <si>
    <t>000794-1</t>
  </si>
  <si>
    <t>000577AW</t>
  </si>
  <si>
    <t>332857C</t>
  </si>
  <si>
    <t>15353A</t>
  </si>
  <si>
    <t>16.05BAHAMAS</t>
  </si>
  <si>
    <t>15127B</t>
  </si>
  <si>
    <t>15195A</t>
  </si>
  <si>
    <t>GRCSUSINDMOT</t>
  </si>
  <si>
    <t>SINDPAP2017</t>
  </si>
  <si>
    <t>DAEBALANCO</t>
  </si>
  <si>
    <t>DARFIR05.17</t>
  </si>
  <si>
    <t>19.05BAHAMAS</t>
  </si>
  <si>
    <t>GPS2017E</t>
  </si>
  <si>
    <t>15219B</t>
  </si>
  <si>
    <t>SIMPLES2017E</t>
  </si>
  <si>
    <t>CLARO2017E</t>
  </si>
  <si>
    <t>CESAMA1102017E</t>
  </si>
  <si>
    <t>CESAMA1092017E</t>
  </si>
  <si>
    <t>15156B</t>
  </si>
  <si>
    <t>15370A</t>
  </si>
  <si>
    <t>15277B</t>
  </si>
  <si>
    <t>15367A</t>
  </si>
  <si>
    <t>15353B</t>
  </si>
  <si>
    <t>15282 15073C</t>
  </si>
  <si>
    <t>15181C</t>
  </si>
  <si>
    <t>23.05CIPEL</t>
  </si>
  <si>
    <t>15394A</t>
  </si>
  <si>
    <t>FINSIMP/20</t>
  </si>
  <si>
    <t>TXINC1092017</t>
  </si>
  <si>
    <t>TXINC1102017</t>
  </si>
  <si>
    <t>337116A</t>
  </si>
  <si>
    <t>15311B 15242A</t>
  </si>
  <si>
    <t>000810-1</t>
  </si>
  <si>
    <t>15195B</t>
  </si>
  <si>
    <t>15127C</t>
  </si>
  <si>
    <t>15129C</t>
  </si>
  <si>
    <t>15370B</t>
  </si>
  <si>
    <t>15293A</t>
  </si>
  <si>
    <t>15446A</t>
  </si>
  <si>
    <t>Dados do cliente</t>
  </si>
  <si>
    <t>75.337.132/0001-02</t>
  </si>
  <si>
    <t>Nome</t>
  </si>
  <si>
    <t>XPTO</t>
  </si>
  <si>
    <t>CNPJ</t>
  </si>
  <si>
    <t>Cenário para Despesas</t>
  </si>
  <si>
    <t>Cenário para Receitas</t>
  </si>
  <si>
    <t>005061  AUTOSNACK JUIZ FORA LANCHONETE E RESTAURANTE LTDA</t>
  </si>
  <si>
    <t>007145  COOP AGROP REGIAO LESTE MINAS GERAIS DE RESP LTDA</t>
  </si>
  <si>
    <t>006921  FGF COM E SERV DE ESTERIL EM ÓXIDO ETILENO LTDA</t>
  </si>
  <si>
    <t>000639  INSTITUTO DE CLINICAS E CIRURGIA DE JUIZ DE FORA</t>
  </si>
  <si>
    <t>006416  MALHAS KEEPER LTDA - MT</t>
  </si>
  <si>
    <t>005738  MENDES &amp; GERHEIM RESTAURANTE LTDA</t>
  </si>
  <si>
    <t>004529  PERFEITA ALIMENTOS LTDA</t>
  </si>
  <si>
    <t>001031  SUPERMERCADO BAHAMAS S/A</t>
  </si>
  <si>
    <t>001775  1000 IDEIAS COMERCIO DE EMBALAGENS EIRELI ME</t>
  </si>
  <si>
    <t>000027  AME ASSISTENCIA MEDICA A EMPRESA LTDA</t>
  </si>
  <si>
    <t>004553  CENTRO DE ATIVIDADES FISICAS PULSAR LTDA</t>
  </si>
  <si>
    <t>000264  DESCARTAVEIS SANTA RITA LTDA</t>
  </si>
  <si>
    <t>003107  NEFROCLIN LTDA</t>
  </si>
  <si>
    <t>008117  SENIOR ADMINISTRAÇÃO E CORRETAGEM DE IMÓVEIS LTDA</t>
  </si>
  <si>
    <t>006815  BRABO FARMACIA DE MANIPULAÇÃO E HOMEOPATIA EIRELI</t>
  </si>
  <si>
    <t>006076  CARDIOCENTRO METODOS DIAG CARDIOLOGIA LTDA</t>
  </si>
  <si>
    <t>000272  DESCARTAVEIS MOREIRA LTDA</t>
  </si>
  <si>
    <t>001538  EMPRESA UNIDA MANSUR E FILHOS LTDA</t>
  </si>
  <si>
    <t>008168  LARCHER E MARCAL ACADEMIA DE ESPORTES LTDA</t>
  </si>
  <si>
    <t>007609  S.S. WHITE ARTIGOS DENTARIOS LTDA</t>
  </si>
  <si>
    <t>007323  HOSPITAL SAO VICENTE DE PAULO DE JUIZ DE FORA</t>
  </si>
  <si>
    <t>006963  MINAS FEST FORMATURAS CERIMONIAIS EVENTOS LTDA EPP</t>
  </si>
  <si>
    <t>008265  PARAIBUNA TRANSPORTES LTDA</t>
  </si>
  <si>
    <t>007790  SOCIEDADE DE APRIMORAMENTO DA CULTURA INTEGRAL LTD</t>
  </si>
  <si>
    <t>006971  GG RESTAURANTE LTDA ME</t>
  </si>
  <si>
    <t>004031  HIGILAF LTDA</t>
  </si>
  <si>
    <t>007781  MENDES JUNIOR TRADING E ENGENHARIA S A</t>
  </si>
  <si>
    <t>006386  ONDULINE DO BRASIL LTDA</t>
  </si>
  <si>
    <t>006904  PONCINELLI SERVIÇOS DE DIAGNOSTICO POR IMAGEM LTDA</t>
  </si>
  <si>
    <t>007684  RB EMBUTIDOS E COMERCIO LTDA - ME</t>
  </si>
  <si>
    <t>003514  A MUNDIAL FERRAGENS LTDA</t>
  </si>
  <si>
    <t>002534  ATIVA MEDICO CIRURGICA LTDA</t>
  </si>
  <si>
    <t>003921  CLINICA MEDICA ANTROPOSOFICA VIVENDA SANTANNA LTDA</t>
  </si>
  <si>
    <t>007552  CONDOMINIO ALAMEDA</t>
  </si>
  <si>
    <t>007676  FUNDAÇÃO INSTITUTO CLINICO JUIZ DE FORA</t>
  </si>
  <si>
    <t>000582  INSTITUTO ONCOLOGICO LTDA</t>
  </si>
  <si>
    <t>003191  LEMOS LABORATORIO DE ANALISES CLINICAS S/S LTDA</t>
  </si>
  <si>
    <t>007447  MOINHOS FARTURA INDUSTRIA E COMÉRCIO LTDA</t>
  </si>
  <si>
    <t>003247  PRIME ALIMENTOS LTDA</t>
  </si>
  <si>
    <t>000931  SOCIEDADE UNIVERSITARIA DE ENSINO MEDICO LTDA</t>
  </si>
  <si>
    <t>001813  TRIGOVITA LTDA</t>
  </si>
  <si>
    <t>006530  COOP DOS PROD DE LEITE DE LEOPOLDINA DE RESP LTDA</t>
  </si>
  <si>
    <t>006432  COOPERATIVA DOS PRODUTORES DE LEITE DE LEOPOLDINA</t>
  </si>
  <si>
    <t>003344  INDUSTRIA E COMERCIO JOSE DE PAULA LTDA</t>
  </si>
  <si>
    <t>000477  CASCATINHA COUNTRY CLUB</t>
  </si>
  <si>
    <t>003409  CENTRALX.COM LTDA</t>
  </si>
  <si>
    <t>002941  MAQUINAS E REFRIGERAÇAO PINGUIM LTDA</t>
  </si>
  <si>
    <t>006751  PUMPING IRON ACADEMIA DE MUSCULAÇÃO LTDA ME</t>
  </si>
  <si>
    <t>006718  S.A FABRICA DE TECIDOS SAO JOAO EVANGELISTA</t>
  </si>
  <si>
    <t>004588  WALLACE SOUZA LOURO</t>
  </si>
  <si>
    <t>002259  ASSOCIACAO DOS APOSENTADOS DA CEMIG</t>
  </si>
  <si>
    <t>004146  CARTÃO E EMBALAGENS LTDA</t>
  </si>
  <si>
    <t>000370  CENTRO MEDICO RIO BRANCO LTDA</t>
  </si>
  <si>
    <t>000728  MHG COMERCIO DE PRODUTOS ALIMENTICIOS LTDA</t>
  </si>
  <si>
    <t>004944  MOACYR JOSE WEISS DE ALMEIDA</t>
  </si>
  <si>
    <t>001864  ELETRO GUIMARAES IRMAOS LTDA</t>
  </si>
  <si>
    <t>006840  FOX COM E AGENCIA DE SOLUÇÕES EM HIGIENIZAÇÃO LTDA</t>
  </si>
  <si>
    <t>007374  JOSE AUGUSTO VILLELA PEDRAS</t>
  </si>
  <si>
    <t>002429  PROCESSA INFORMATICA JUIZ DE FORA LTDA</t>
  </si>
  <si>
    <t>007536  TULIO ALESSI GUEDES DO NASCIMENTO</t>
  </si>
  <si>
    <t>004464  VALERIA LIMA VARGAS C REIS</t>
  </si>
  <si>
    <t>002852  A&amp;C UTILIDADES DOMESTICAS LTDA</t>
  </si>
  <si>
    <t>001732  BR DESCARTAVEIS LTDA</t>
  </si>
  <si>
    <t>007048  ESTETICA TLJ E SAUDE LTDA ME</t>
  </si>
  <si>
    <t>006912  M&amp;E PRODUTOS HOSPITAL MEDICOS E ODONTOL LTDA ME</t>
  </si>
  <si>
    <t xml:space="preserve">006262  PORTEIRA - EIRELI </t>
  </si>
  <si>
    <t>001066  UNIAO TRANSPORTE INTERESTADUAL DE LUXO S A</t>
  </si>
  <si>
    <t>000531  CLINICA REABILIT ORTOPEDIA TRAUMATOL REUMATOLOGIA</t>
  </si>
  <si>
    <t>004901  877 UTILIDADES DOMESTICAS LTDA</t>
  </si>
  <si>
    <t>007099  ACADEMIA LADEIRA RODRIGUES LTDA</t>
  </si>
  <si>
    <t>004375  COMINAS COMERCIAL MINAS DE BATERIAS LTDA</t>
  </si>
  <si>
    <t>001686  CONDOMINIO EDIFICIO MILENIO CENTER</t>
  </si>
  <si>
    <t>000922  SANATORIO VIEIRA MARQUES LTDA</t>
  </si>
  <si>
    <t>000850  A COMERCIAL BENFICA LTDA</t>
  </si>
  <si>
    <t>006980  ARCANJO RAFAEL IN E COM DE ALIMENTOS DE JF LTDA</t>
  </si>
  <si>
    <t>000825  AUTO POSTO PETROGAS LTDA</t>
  </si>
  <si>
    <t>007013  LABORATORIO CORTES VILLELA</t>
  </si>
  <si>
    <t>004855  ANDRADE E KUMMEL LTDA-ME</t>
  </si>
  <si>
    <t>008249  HOSPITAL SAO VICENTE DE PAULO DE MINAS GERAIS</t>
  </si>
  <si>
    <t>000388  CASTRO E FILHOS LTDA</t>
  </si>
  <si>
    <t>001929  HD PATRIMONIAL LTDA</t>
  </si>
  <si>
    <t>000566  HOSPITAL E MATERNIDADE TEREZINHA DE JESUS</t>
  </si>
  <si>
    <t>007030  MB CONTABILIDADE LTDA</t>
  </si>
  <si>
    <t>000914  RIO MED HOSPITALAR LTDA</t>
  </si>
  <si>
    <t>000892  RODOSNACK BARREIRA LANCHONETE E RESTAURANTE LTDA</t>
  </si>
  <si>
    <t>000981  SINART SUL SOCIEDADE NACIONAL DE APOIO ROD TURISTI</t>
  </si>
  <si>
    <t>007641  TANIA FALCI SALVADOR</t>
  </si>
  <si>
    <t>000281  DAHBAR E DAHBAR COMERCIO LTDA</t>
  </si>
  <si>
    <t>004839  FOLHA BRANCA COM DE PRODUTOS AGROPECUARIOS LTDA</t>
  </si>
  <si>
    <t>005622  ANTONIO TULIO PIRES DE MENDONÇA - ME</t>
  </si>
  <si>
    <t>001384  TATE &amp; LYLE GEMACOM TECH INDÚSTRIA E COMÉRCIO S/A.</t>
  </si>
  <si>
    <t>C:\Users\evald\OneDrive\Pessoal\Concept\Projeto Contabilidade\Arquivos de teste\Fontes das Macros\Planilhas de Teste\Recebimentos mês 01.xls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</si>
  <si>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</si>
  <si>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</si>
  <si>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</si>
  <si>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</si>
  <si>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</si>
  <si>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</si>
  <si>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</si>
  <si>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</si>
  <si>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</si>
  <si>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</si>
  <si>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</si>
  <si>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</si>
  <si>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</si>
  <si>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</si>
  <si>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</si>
  <si>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</si>
  <si>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</si>
  <si>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</si>
  <si>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</si>
  <si>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</si>
  <si>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</si>
  <si>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</si>
  <si>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</si>
  <si>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</si>
  <si>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000647  INSTITUTO METODISTA GRANBERY</t>
  </si>
  <si>
    <t>000035  ASSOCIACAO FEMININA DE PREVENCAO COMBATE AO CANCER</t>
  </si>
  <si>
    <t>001759  SHOPPING DAS EMBALAGENS E FESTAS LTDA</t>
  </si>
  <si>
    <t>007935  CONDOMINIO DO EDIFICIO MEDCENTER PADRE CAFE</t>
  </si>
  <si>
    <t>008133  E-AUDITORIA SOFTWARES COM SERVICO LTDA</t>
  </si>
  <si>
    <t>003743  ELIZABETH GONÇALVES DE OLIVEIRA-ME</t>
  </si>
  <si>
    <t>008222  TEIXEIRA E CHAVES LTDA</t>
  </si>
  <si>
    <t>008214  TEIXEIRAS E CHAVES LTDA</t>
  </si>
  <si>
    <t>007455  WALMISA CONFECCOES LTDA</t>
  </si>
  <si>
    <t>008435  ELIANE ALVARENGA</t>
  </si>
  <si>
    <t>006637  TRAUMATOCLIN LTDA ME</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</si>
  <si>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</si>
  <si>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</si>
  <si>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</si>
  <si>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</si>
  <si>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</si>
  <si>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</si>
  <si>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</si>
  <si>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</si>
  <si>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</si>
  <si>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</si>
  <si>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014479NFEA</t>
  </si>
  <si>
    <t>014513NFEA</t>
  </si>
  <si>
    <t>014169NFEC</t>
  </si>
  <si>
    <t>014275NFEA</t>
  </si>
  <si>
    <t>014524NFE</t>
  </si>
  <si>
    <t>014521NFE</t>
  </si>
  <si>
    <t>014517NFE</t>
  </si>
  <si>
    <t>014383NFEA</t>
  </si>
  <si>
    <t>014515NFE</t>
  </si>
  <si>
    <t>014661NFE</t>
  </si>
  <si>
    <t>014518NFE</t>
  </si>
  <si>
    <t>014533NFE</t>
  </si>
  <si>
    <t>014505NFED</t>
  </si>
  <si>
    <t>014607NFE</t>
  </si>
  <si>
    <t>014530NFE</t>
  </si>
  <si>
    <t>014489NFE</t>
  </si>
  <si>
    <t>014494NFE</t>
  </si>
  <si>
    <t>014540NFE</t>
  </si>
  <si>
    <t>014671NFE</t>
  </si>
  <si>
    <t>014534NFE</t>
  </si>
  <si>
    <t>014613NFE</t>
  </si>
  <si>
    <t>014467NFE</t>
  </si>
  <si>
    <t>014456NFEB</t>
  </si>
  <si>
    <t>014236NFEB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</si>
  <si>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</si>
  <si>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</si>
  <si>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</si>
  <si>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</si>
  <si>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</si>
  <si>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</si>
  <si>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</si>
  <si>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</si>
  <si>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</si>
  <si>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</si>
  <si>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</si>
  <si>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</si>
  <si>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</si>
  <si>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</si>
  <si>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</si>
  <si>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014209NFEC</t>
  </si>
  <si>
    <t>014316NFEA</t>
  </si>
  <si>
    <t>014542NFE</t>
  </si>
  <si>
    <t>014556NFE</t>
  </si>
  <si>
    <t>014552NFE</t>
  </si>
  <si>
    <t>014538NFE</t>
  </si>
  <si>
    <t>014383NFEB</t>
  </si>
  <si>
    <t>014561NFE</t>
  </si>
  <si>
    <t>014562NFE</t>
  </si>
  <si>
    <t>014555NFE</t>
  </si>
  <si>
    <t>014390NFE</t>
  </si>
  <si>
    <t>014389NFEA</t>
  </si>
  <si>
    <t>014389NFEB</t>
  </si>
  <si>
    <t>014563NFE</t>
  </si>
  <si>
    <t>014703NFE</t>
  </si>
  <si>
    <t>014567NFEA</t>
  </si>
  <si>
    <t>014574NFE</t>
  </si>
  <si>
    <t>014708NFE</t>
  </si>
  <si>
    <t>014566NFE</t>
  </si>
  <si>
    <t>014565NFE</t>
  </si>
  <si>
    <t>014674NFEA</t>
  </si>
  <si>
    <t>014704NFE</t>
  </si>
  <si>
    <t>014575NFE</t>
  </si>
  <si>
    <t>014578NFE</t>
  </si>
  <si>
    <t>014569NFE</t>
  </si>
  <si>
    <t>014716NFE</t>
  </si>
  <si>
    <t>014585NFE</t>
  </si>
  <si>
    <t>014570NFE</t>
  </si>
  <si>
    <t>014479NFEB</t>
  </si>
  <si>
    <t>014275NFEB</t>
  </si>
  <si>
    <t>014579NFE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</si>
  <si>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</si>
  <si>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</si>
  <si>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</si>
  <si>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</si>
  <si>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</si>
  <si>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</si>
  <si>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</si>
  <si>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</si>
  <si>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</si>
  <si>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</si>
  <si>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</si>
  <si>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</si>
  <si>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</si>
  <si>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</si>
  <si>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</si>
  <si>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014513NFEB</t>
  </si>
  <si>
    <t>014236NFEC</t>
  </si>
  <si>
    <t>014598NFE</t>
  </si>
  <si>
    <t>014599NFE</t>
  </si>
  <si>
    <t>014584NFE</t>
  </si>
  <si>
    <t>014596NFE</t>
  </si>
  <si>
    <t>014600NFE</t>
  </si>
  <si>
    <t>014581NFE</t>
  </si>
  <si>
    <t>014583NFE</t>
  </si>
  <si>
    <t>014601NFE</t>
  </si>
  <si>
    <t>014609NFE</t>
  </si>
  <si>
    <t>014738NFE</t>
  </si>
  <si>
    <t>014697NFE</t>
  </si>
  <si>
    <t>014361NFEA</t>
  </si>
  <si>
    <t>014717NFE</t>
  </si>
  <si>
    <t>014474NFEA</t>
  </si>
  <si>
    <t>014740NFE</t>
  </si>
  <si>
    <t>014737NFE</t>
  </si>
  <si>
    <t>014567NFEB</t>
  </si>
  <si>
    <t>014739NFE</t>
  </si>
  <si>
    <t>014741NFE</t>
  </si>
  <si>
    <t>014636NFE</t>
  </si>
  <si>
    <t>014674NFEB</t>
  </si>
  <si>
    <t>014330NFE-4</t>
  </si>
  <si>
    <t>014568NFE</t>
  </si>
  <si>
    <t>014756NFE</t>
  </si>
  <si>
    <t>014611NFE</t>
  </si>
  <si>
    <t>014757NFE</t>
  </si>
  <si>
    <t>014316NFEB</t>
  </si>
  <si>
    <t>014612NFE</t>
  </si>
  <si>
    <t>014744NFE</t>
  </si>
  <si>
    <t>014383NFEC</t>
  </si>
  <si>
    <t>014325NFEB</t>
  </si>
  <si>
    <t>014719NFE</t>
  </si>
  <si>
    <t>014412NFEC</t>
  </si>
  <si>
    <t>014456NFEC</t>
  </si>
  <si>
    <t>014511NFEB</t>
  </si>
  <si>
    <t>014764NFE</t>
  </si>
  <si>
    <t>014608NFE</t>
  </si>
  <si>
    <t>014626NFEA</t>
  </si>
  <si>
    <t>014628NFE</t>
  </si>
  <si>
    <t>014621NFE</t>
  </si>
  <si>
    <t>014439NFE</t>
  </si>
  <si>
    <t>014525NFE</t>
  </si>
  <si>
    <t>014275NFEC</t>
  </si>
  <si>
    <t>014655NFE</t>
  </si>
  <si>
    <t>014629NFEA</t>
  </si>
  <si>
    <t>014763NFE</t>
  </si>
  <si>
    <t>014620NFEA</t>
  </si>
  <si>
    <t>014633NFE</t>
  </si>
  <si>
    <t>014634NFE</t>
  </si>
  <si>
    <t>014736NFE</t>
  </si>
  <si>
    <t>014772NFE</t>
  </si>
  <si>
    <t>014632NFE</t>
  </si>
  <si>
    <t>014637NFE</t>
  </si>
  <si>
    <t>014782NFE</t>
  </si>
  <si>
    <t>014674NFEC</t>
  </si>
  <si>
    <t>014622NFEA</t>
  </si>
  <si>
    <t>014406NFEA</t>
  </si>
  <si>
    <t>014434NFE</t>
  </si>
  <si>
    <t>014511NFEC</t>
  </si>
  <si>
    <t>014572NFE</t>
  </si>
  <si>
    <t>014620NFEB</t>
  </si>
  <si>
    <t>014004NFEB</t>
  </si>
  <si>
    <t>014200NFEA</t>
  </si>
  <si>
    <t>014479NFEC</t>
  </si>
  <si>
    <t>014644NFE</t>
  </si>
  <si>
    <t>014361NFEB</t>
  </si>
  <si>
    <t>014800NFE</t>
  </si>
  <si>
    <t>014474NFEB</t>
  </si>
  <si>
    <t>014648NFEA</t>
  </si>
  <si>
    <t>014641NFE</t>
  </si>
  <si>
    <t>014668NFE</t>
  </si>
  <si>
    <t>014804NFE</t>
  </si>
  <si>
    <t>014654NFE</t>
  </si>
  <si>
    <t>014729NFE</t>
  </si>
  <si>
    <t>014815NFE</t>
  </si>
  <si>
    <t>014316NFEC</t>
  </si>
  <si>
    <t>014653NFE</t>
  </si>
  <si>
    <t>014499NFE</t>
  </si>
  <si>
    <t>014660NFE</t>
  </si>
  <si>
    <t>014659NFE</t>
  </si>
  <si>
    <t>014663NFE</t>
  </si>
  <si>
    <t>014626NFEB</t>
  </si>
  <si>
    <t>014657NFEA</t>
  </si>
  <si>
    <t>014669NFE</t>
  </si>
  <si>
    <t>014826NFE</t>
  </si>
  <si>
    <t>014667NFEA</t>
  </si>
  <si>
    <t>014442NFEA</t>
  </si>
  <si>
    <t>014823NFE</t>
  </si>
  <si>
    <t>014629NFEB</t>
  </si>
  <si>
    <t>014554NFEA</t>
  </si>
  <si>
    <t>014813NFE</t>
  </si>
  <si>
    <t>01/01/2017    DOMINGO</t>
  </si>
  <si>
    <t>ter, 19/set/2017 - 12:26h  -  FLAVIO DA ROCHA MIRANDA -</t>
  </si>
  <si>
    <t>C:\Users\evald\OneDrive\Pessoal\Concept\Projeto Contabilidade\Arquivos de teste\Fontes das Macros\Planilhas de Teste\Pagamentos mês 01 .XLS</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</si>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</sst>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23" xfId="0" applyNumberFormat="1" applyFont="1" applyFill="1" applyBorder="1" applyAlignment="1">
      <alignment horizontal="center"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3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29"/>
      <tableStyleElement type="headerRow" dxfId="628"/>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105819.5</c:v>
                </c:pt>
                <c:pt idx="1">
                  <c:v>105819.5</c:v>
                </c:pt>
                <c:pt idx="2">
                  <c:v>105819.5</c:v>
                </c:pt>
                <c:pt idx="3">
                  <c:v>105819.5</c:v>
                </c:pt>
                <c:pt idx="4">
                  <c:v>105819.5</c:v>
                </c:pt>
                <c:pt idx="5">
                  <c:v>105819.5</c:v>
                </c:pt>
                <c:pt idx="6">
                  <c:v>105819.5</c:v>
                </c:pt>
                <c:pt idx="7">
                  <c:v>105819.5</c:v>
                </c:pt>
                <c:pt idx="8">
                  <c:v>105900</c:v>
                </c:pt>
                <c:pt idx="9">
                  <c:v>105900</c:v>
                </c:pt>
                <c:pt idx="10">
                  <c:v>105900</c:v>
                </c:pt>
                <c:pt idx="11">
                  <c:v>105900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76798.09</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127.17</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76670.92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127.17</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32442.33</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1600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107386.08</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76798.09</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127.17</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76670.92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127.17</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32442.33</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1600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107386.08</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20.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1.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2.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4.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5.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6.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7.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8.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9.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30.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31.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7F3ADA38-EFB5-4F63-9339-2E4E6A2D8D14}"/>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55437FC1-D52C-499B-A541-30A15BE8C34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61E9D554-86FF-4783-9AF0-E169E5085B9C}"/>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ADEECE6A-3E54-4E3F-B85F-0B2DE534B459}"/>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CB136159-B2CA-4257-862F-8C5252DC81BD}"/>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180D4AC3-85FF-4E80-ACFE-E89B576CD8B0}"/>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C072CD87-6C38-40CF-8988-76831DE05977}"/>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F0E20E3E-E14D-43B7-94D5-4439BD4274BD}"/>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E15CC1AE-2D39-4545-9977-345EA535EBC6}"/>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28F86F8D-18FC-4F5C-8BCD-3B805B697AE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014DE5A9-75B6-4AB5-98E8-9CC9F86E0124}"/>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1894AF59-D67F-466D-9303-18807EE4A107}"/>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24A316DD-BCFF-4EE2-B2B1-B77D7B4A7B5B}"/>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00AABD84-1CC0-41F9-BAD9-599CF02A319D}"/>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A4C1321A-957D-489D-B28B-817062DA67D6}"/>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89813862-C3D3-40AA-8978-04E026F2E10C}"/>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2" name="Retângulo 1">
          <a:extLst>
            <a:ext uri="{FF2B5EF4-FFF2-40B4-BE49-F238E27FC236}">
              <a16:creationId xmlns:a16="http://schemas.microsoft.com/office/drawing/2014/main" id="{2979B9F8-99F7-4CC2-A284-7BE020FD391B}"/>
            </a:ext>
          </a:extLst>
        </xdr:cNvPr>
        <xdr:cNvSpPr/>
      </xdr:nvSpPr>
      <xdr:spPr>
        <a:xfrm>
          <a:off x="0" y="1655233"/>
          <a:ext cx="1857375" cy="27410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86013E6-9C08-43FD-B4AA-DB1C57420683}"/>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5A85D740-889F-4805-9D6F-E14647D89034}"/>
            </a:ext>
          </a:extLst>
        </xdr:cNvPr>
        <xdr:cNvSpPr/>
      </xdr:nvSpPr>
      <xdr:spPr>
        <a:xfrm>
          <a:off x="21166" y="1971675"/>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2957FAB0-87E3-440C-AD73-2782F3D0D56D}"/>
            </a:ext>
          </a:extLst>
        </xdr:cNvPr>
        <xdr:cNvSpPr/>
      </xdr:nvSpPr>
      <xdr:spPr>
        <a:xfrm>
          <a:off x="25400" y="22807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6413AB79-C85E-483A-A5E8-31C9B7A1024C}"/>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BCB6E353-C1A8-4E0C-9D48-8CB0628D1F2D}"/>
            </a:ext>
          </a:extLst>
        </xdr:cNvPr>
        <xdr:cNvSpPr/>
      </xdr:nvSpPr>
      <xdr:spPr>
        <a:xfrm>
          <a:off x="25400" y="29495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F6A40F9F-6325-4420-AB7D-B48AE17F20AF}"/>
            </a:ext>
          </a:extLst>
        </xdr:cNvPr>
        <xdr:cNvSpPr/>
      </xdr:nvSpPr>
      <xdr:spPr>
        <a:xfrm>
          <a:off x="25400" y="32882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4079CFE7-B02E-4F98-8F8E-3A16AEFE6BCF}"/>
            </a:ext>
          </a:extLst>
        </xdr:cNvPr>
        <xdr:cNvSpPr/>
      </xdr:nvSpPr>
      <xdr:spPr>
        <a:xfrm>
          <a:off x="31749" y="3616326"/>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1" name="Rectangle 65">
          <a:extLst>
            <a:ext uri="{FF2B5EF4-FFF2-40B4-BE49-F238E27FC236}">
              <a16:creationId xmlns:a16="http://schemas.microsoft.com/office/drawing/2014/main" id="{8DAC1859-BD3E-40B5-980C-8DBFEBCA186C}"/>
            </a:ext>
          </a:extLst>
        </xdr:cNvPr>
        <xdr:cNvSpPr/>
      </xdr:nvSpPr>
      <xdr:spPr>
        <a:xfrm>
          <a:off x="0" y="1018881"/>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2" name="Imagem 11" descr="nova-logo">
          <a:extLst>
            <a:ext uri="{FF2B5EF4-FFF2-40B4-BE49-F238E27FC236}">
              <a16:creationId xmlns:a16="http://schemas.microsoft.com/office/drawing/2014/main" id="{090E25BD-DD39-408A-A470-F9B0D1DB1AC8}"/>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13" name="Retângulo 12">
          <a:hlinkClick xmlns:r="http://schemas.openxmlformats.org/officeDocument/2006/relationships" r:id="rId9"/>
          <a:extLst>
            <a:ext uri="{FF2B5EF4-FFF2-40B4-BE49-F238E27FC236}">
              <a16:creationId xmlns:a16="http://schemas.microsoft.com/office/drawing/2014/main" id="{C296C3BA-A9A4-4F01-B78D-0D141D056F51}"/>
            </a:ext>
          </a:extLst>
        </xdr:cNvPr>
        <xdr:cNvSpPr/>
      </xdr:nvSpPr>
      <xdr:spPr>
        <a:xfrm>
          <a:off x="31750" y="5355750"/>
          <a:ext cx="1829480" cy="274109"/>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14" name="Conector reto 13">
          <a:extLst>
            <a:ext uri="{FF2B5EF4-FFF2-40B4-BE49-F238E27FC236}">
              <a16:creationId xmlns:a16="http://schemas.microsoft.com/office/drawing/2014/main" id="{908F982B-847F-409D-B5AE-EC1CE27E9E4E}"/>
            </a:ext>
          </a:extLst>
        </xdr:cNvPr>
        <xdr:cNvCxnSpPr/>
      </xdr:nvCxnSpPr>
      <xdr:spPr>
        <a:xfrm>
          <a:off x="31750" y="464425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15" name="Rectangle 62">
          <a:hlinkClick xmlns:r="http://schemas.openxmlformats.org/officeDocument/2006/relationships" r:id="rId10"/>
          <a:extLst>
            <a:ext uri="{FF2B5EF4-FFF2-40B4-BE49-F238E27FC236}">
              <a16:creationId xmlns:a16="http://schemas.microsoft.com/office/drawing/2014/main" id="{00D71444-8EC7-45DA-AB9C-229BFE6840D6}"/>
            </a:ext>
          </a:extLst>
        </xdr:cNvPr>
        <xdr:cNvSpPr/>
      </xdr:nvSpPr>
      <xdr:spPr>
        <a:xfrm>
          <a:off x="31750" y="4664364"/>
          <a:ext cx="1829480" cy="28604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16" name="Rectangle 63">
          <a:hlinkClick xmlns:r="http://schemas.openxmlformats.org/officeDocument/2006/relationships" r:id="rId11"/>
          <a:extLst>
            <a:ext uri="{FF2B5EF4-FFF2-40B4-BE49-F238E27FC236}">
              <a16:creationId xmlns:a16="http://schemas.microsoft.com/office/drawing/2014/main" id="{534680EB-B27C-4D23-90D5-DF09819EE230}"/>
            </a:ext>
          </a:extLst>
        </xdr:cNvPr>
        <xdr:cNvSpPr/>
      </xdr:nvSpPr>
      <xdr:spPr>
        <a:xfrm>
          <a:off x="31751" y="5022374"/>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17" name="Rectangle 62">
          <a:hlinkClick xmlns:r="http://schemas.openxmlformats.org/officeDocument/2006/relationships" r:id="rId12"/>
          <a:extLst>
            <a:ext uri="{FF2B5EF4-FFF2-40B4-BE49-F238E27FC236}">
              <a16:creationId xmlns:a16="http://schemas.microsoft.com/office/drawing/2014/main" id="{BD829D26-8EB1-4B8B-A316-4F34CFC6EAD6}"/>
            </a:ext>
          </a:extLst>
        </xdr:cNvPr>
        <xdr:cNvSpPr/>
      </xdr:nvSpPr>
      <xdr:spPr>
        <a:xfrm>
          <a:off x="10585" y="3938055"/>
          <a:ext cx="1863244" cy="28604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18" name="Rectangle 62">
          <a:hlinkClick xmlns:r="http://schemas.openxmlformats.org/officeDocument/2006/relationships" r:id="rId13"/>
          <a:extLst>
            <a:ext uri="{FF2B5EF4-FFF2-40B4-BE49-F238E27FC236}">
              <a16:creationId xmlns:a16="http://schemas.microsoft.com/office/drawing/2014/main" id="{A609CA44-56E4-4813-944C-89E72E7DC061}"/>
            </a:ext>
          </a:extLst>
        </xdr:cNvPr>
        <xdr:cNvSpPr/>
      </xdr:nvSpPr>
      <xdr:spPr>
        <a:xfrm>
          <a:off x="31750" y="4255846"/>
          <a:ext cx="1824129"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6</xdr:col>
      <xdr:colOff>1409219</xdr:colOff>
      <xdr:row>2</xdr:row>
      <xdr:rowOff>31385</xdr:rowOff>
    </xdr:from>
    <xdr:ext cx="2075984" cy="245572"/>
    <xdr:sp macro="[0]!ExportardadosSQL" textlink="">
      <xdr:nvSpPr>
        <xdr:cNvPr id="50" name="CaixaDeTexto 49">
          <a:extLst>
            <a:ext uri="{FF2B5EF4-FFF2-40B4-BE49-F238E27FC236}">
              <a16:creationId xmlns:a16="http://schemas.microsoft.com/office/drawing/2014/main" id="{B86B77C3-D95B-4343-9769-0EEF6340505C}"/>
            </a:ext>
          </a:extLst>
        </xdr:cNvPr>
        <xdr:cNvSpPr txBox="1"/>
      </xdr:nvSpPr>
      <xdr:spPr>
        <a:xfrm>
          <a:off x="8722302"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1862666</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BED42CC3-4769-429D-AFA7-D16BB7C9396B}"/>
            </a:ext>
          </a:extLst>
        </xdr:cNvPr>
        <xdr:cNvSpPr txBox="1"/>
      </xdr:nvSpPr>
      <xdr:spPr>
        <a:xfrm>
          <a:off x="8710083"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1852084</xdr:colOff>
      <xdr:row>2</xdr:row>
      <xdr:rowOff>31750</xdr:rowOff>
    </xdr:from>
    <xdr:ext cx="2075984" cy="245572"/>
    <xdr:sp macro="[0]!ExportardadosSQL" textlink="">
      <xdr:nvSpPr>
        <xdr:cNvPr id="49" name="CaixaDeTexto 48">
          <a:extLst>
            <a:ext uri="{FF2B5EF4-FFF2-40B4-BE49-F238E27FC236}">
              <a16:creationId xmlns:a16="http://schemas.microsoft.com/office/drawing/2014/main" id="{0BEE7FF5-8FA3-4A9F-B9FB-30BB34DB5FFD}"/>
            </a:ext>
          </a:extLst>
        </xdr:cNvPr>
        <xdr:cNvSpPr txBox="1"/>
      </xdr:nvSpPr>
      <xdr:spPr>
        <a:xfrm>
          <a:off x="868891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1893924</xdr:colOff>
      <xdr:row>2</xdr:row>
      <xdr:rowOff>33227</xdr:rowOff>
    </xdr:from>
    <xdr:ext cx="2075984" cy="245572"/>
    <xdr:sp macro="[0]!ExportardadosSQL" textlink="">
      <xdr:nvSpPr>
        <xdr:cNvPr id="51" name="CaixaDeTexto 50">
          <a:extLst>
            <a:ext uri="{FF2B5EF4-FFF2-40B4-BE49-F238E27FC236}">
              <a16:creationId xmlns:a16="http://schemas.microsoft.com/office/drawing/2014/main" id="{23C76732-4555-4DA4-8FD0-9FF71E212A8B}"/>
            </a:ext>
          </a:extLst>
        </xdr:cNvPr>
        <xdr:cNvSpPr txBox="1"/>
      </xdr:nvSpPr>
      <xdr:spPr>
        <a:xfrm>
          <a:off x="8705407" y="941425"/>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2042584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3958883E-65E4-4F12-86B4-12DA28E91700}"/>
            </a:ext>
          </a:extLst>
        </xdr:cNvPr>
        <xdr:cNvSpPr txBox="1"/>
      </xdr:nvSpPr>
      <xdr:spPr>
        <a:xfrm>
          <a:off x="8731251"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1947334</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745DA9F5-CC9A-4F6F-A738-6BC393DB90A5}"/>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1873250</xdr:colOff>
      <xdr:row>2</xdr:row>
      <xdr:rowOff>31750</xdr:rowOff>
    </xdr:from>
    <xdr:ext cx="2075984" cy="245572"/>
    <xdr:sp macro="[0]!ExportardadosSQL" textlink="">
      <xdr:nvSpPr>
        <xdr:cNvPr id="51" name="CaixaDeTexto 50">
          <a:extLst>
            <a:ext uri="{FF2B5EF4-FFF2-40B4-BE49-F238E27FC236}">
              <a16:creationId xmlns:a16="http://schemas.microsoft.com/office/drawing/2014/main" id="{0EA015AB-EC97-4CFC-8794-962983CECF07}"/>
            </a:ext>
          </a:extLst>
        </xdr:cNvPr>
        <xdr:cNvSpPr txBox="1"/>
      </xdr:nvSpPr>
      <xdr:spPr>
        <a:xfrm>
          <a:off x="8720667"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oneCellAnchor>
    <xdr:from>
      <xdr:col>6</xdr:col>
      <xdr:colOff>2000250</xdr:colOff>
      <xdr:row>2</xdr:row>
      <xdr:rowOff>31750</xdr:rowOff>
    </xdr:from>
    <xdr:ext cx="2075984" cy="245572"/>
    <xdr:sp macro="[0]!ExportardadosSQL" textlink="">
      <xdr:nvSpPr>
        <xdr:cNvPr id="50" name="CaixaDeTexto 49">
          <a:extLst>
            <a:ext uri="{FF2B5EF4-FFF2-40B4-BE49-F238E27FC236}">
              <a16:creationId xmlns:a16="http://schemas.microsoft.com/office/drawing/2014/main" id="{1884871C-615B-4F08-92A3-22F8B1523012}"/>
            </a:ext>
          </a:extLst>
        </xdr:cNvPr>
        <xdr:cNvSpPr txBox="1"/>
      </xdr:nvSpPr>
      <xdr:spPr>
        <a:xfrm>
          <a:off x="8731250" y="941917"/>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 Dados</a:t>
          </a:r>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2.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1"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4"/>
      <c r="C1" s="229" t="s">
        <v>0</v>
      </c>
      <c r="D1" s="229"/>
      <c r="E1" s="229"/>
      <c r="F1" s="229"/>
      <c r="G1" s="229"/>
      <c r="H1" s="229"/>
      <c r="I1" s="229"/>
      <c r="J1" s="229"/>
      <c r="K1" s="229"/>
      <c r="L1" s="229"/>
      <c r="M1" s="229"/>
    </row>
    <row r="2" spans="1:13" ht="54.75" customHeight="1" x14ac:dyDescent="0.9">
      <c r="A2" s="164"/>
      <c r="C2" s="228" t="s">
        <v>252</v>
      </c>
      <c r="D2" s="228"/>
      <c r="E2" s="228"/>
      <c r="F2" s="228"/>
      <c r="G2" s="228"/>
      <c r="H2" s="228"/>
      <c r="I2" s="228"/>
      <c r="J2" s="228"/>
      <c r="K2" s="228"/>
      <c r="L2" s="228"/>
      <c r="M2" s="228"/>
    </row>
    <row r="3" spans="1:13" ht="37.5" customHeight="1" x14ac:dyDescent="0.25">
      <c r="A3" s="164"/>
      <c r="C3" s="225" t="s">
        <v>1</v>
      </c>
      <c r="D3" s="225"/>
      <c r="E3" s="225"/>
      <c r="F3" s="225"/>
      <c r="G3" s="225"/>
      <c r="H3" s="225"/>
      <c r="I3" s="225"/>
      <c r="J3" s="225"/>
      <c r="K3" s="225"/>
      <c r="L3" s="225"/>
      <c r="M3" s="225"/>
    </row>
    <row r="4" spans="1:13" ht="33.950000000000003" customHeight="1" x14ac:dyDescent="0.25">
      <c r="A4" s="164"/>
      <c r="C4" s="230" t="s">
        <v>2</v>
      </c>
      <c r="D4" s="230"/>
      <c r="E4" s="230"/>
      <c r="F4" s="230"/>
      <c r="G4" s="230"/>
      <c r="H4" s="230"/>
      <c r="I4" s="230"/>
      <c r="J4" s="230"/>
      <c r="K4" s="230"/>
      <c r="L4" s="230"/>
      <c r="M4" s="230"/>
    </row>
    <row r="5" spans="1:13" ht="8.1" customHeight="1" x14ac:dyDescent="0.25">
      <c r="A5" s="164"/>
    </row>
    <row r="6" spans="1:13" ht="17.100000000000001" customHeight="1" x14ac:dyDescent="0.25">
      <c r="A6" s="164"/>
      <c r="C6" s="223">
        <v>1</v>
      </c>
      <c r="E6" s="224" t="s">
        <v>3</v>
      </c>
      <c r="F6" s="224"/>
      <c r="G6" s="224"/>
      <c r="H6" s="224"/>
      <c r="I6" s="224"/>
      <c r="J6" s="224"/>
      <c r="K6" s="224"/>
      <c r="L6" s="224"/>
      <c r="M6" s="224"/>
    </row>
    <row r="7" spans="1:13" ht="33.75" customHeight="1" x14ac:dyDescent="0.25">
      <c r="A7" s="164"/>
      <c r="C7" s="223"/>
      <c r="E7" s="225" t="s">
        <v>177</v>
      </c>
      <c r="F7" s="225"/>
      <c r="G7" s="225"/>
      <c r="H7" s="225"/>
      <c r="I7" s="225"/>
      <c r="J7" s="225"/>
      <c r="K7" s="225"/>
      <c r="L7" s="225"/>
      <c r="M7" s="225"/>
    </row>
    <row r="8" spans="1:13" ht="17.100000000000001" customHeight="1" x14ac:dyDescent="0.25">
      <c r="A8" s="164"/>
      <c r="C8" s="223"/>
      <c r="E8" s="226"/>
      <c r="F8" s="226"/>
      <c r="G8" s="226"/>
    </row>
    <row r="9" spans="1:13" ht="12" customHeight="1" x14ac:dyDescent="0.25">
      <c r="A9" s="164"/>
    </row>
    <row r="10" spans="1:13" ht="17.100000000000001" customHeight="1" x14ac:dyDescent="0.25">
      <c r="A10" s="164"/>
      <c r="C10" s="223">
        <v>2</v>
      </c>
      <c r="E10" s="227" t="s">
        <v>178</v>
      </c>
      <c r="F10" s="227"/>
      <c r="G10" s="227"/>
      <c r="H10" s="227"/>
      <c r="I10" s="227"/>
      <c r="J10" s="227"/>
      <c r="K10" s="227"/>
      <c r="L10" s="227"/>
      <c r="M10" s="227"/>
    </row>
    <row r="11" spans="1:13" ht="33.75" customHeight="1" x14ac:dyDescent="0.25">
      <c r="A11" s="164"/>
      <c r="C11" s="223"/>
      <c r="E11" s="225" t="s">
        <v>19</v>
      </c>
      <c r="F11" s="225"/>
      <c r="G11" s="225"/>
      <c r="H11" s="225"/>
      <c r="I11" s="225"/>
      <c r="J11" s="225"/>
      <c r="K11" s="225"/>
      <c r="L11" s="225"/>
      <c r="M11" s="225"/>
    </row>
    <row r="12" spans="1:13" ht="17.100000000000001" customHeight="1" x14ac:dyDescent="0.25">
      <c r="A12" s="164"/>
      <c r="C12" s="223"/>
      <c r="E12" s="226"/>
      <c r="F12" s="226"/>
      <c r="G12" s="226"/>
    </row>
    <row r="13" spans="1:13" ht="12" customHeight="1" x14ac:dyDescent="0.35">
      <c r="A13" s="164"/>
      <c r="C13" s="55"/>
    </row>
    <row r="14" spans="1:13" ht="17.100000000000001" customHeight="1" x14ac:dyDescent="0.25">
      <c r="A14" s="164"/>
      <c r="C14" s="223">
        <v>3</v>
      </c>
      <c r="E14" s="224" t="s">
        <v>4</v>
      </c>
      <c r="F14" s="224"/>
      <c r="G14" s="224"/>
      <c r="H14" s="224"/>
      <c r="I14" s="224"/>
      <c r="J14" s="224"/>
      <c r="K14" s="224"/>
      <c r="L14" s="224"/>
      <c r="M14" s="224"/>
    </row>
    <row r="15" spans="1:13" ht="33.75" customHeight="1" x14ac:dyDescent="0.25">
      <c r="A15" s="164"/>
      <c r="C15" s="223"/>
      <c r="E15" s="225" t="s">
        <v>179</v>
      </c>
      <c r="F15" s="225"/>
      <c r="G15" s="225"/>
      <c r="H15" s="225"/>
      <c r="I15" s="225"/>
      <c r="J15" s="225"/>
      <c r="K15" s="225"/>
      <c r="L15" s="225"/>
      <c r="M15" s="225"/>
    </row>
    <row r="16" spans="1:13" ht="17.100000000000001" customHeight="1" x14ac:dyDescent="0.25">
      <c r="A16" s="164"/>
      <c r="C16" s="223"/>
      <c r="E16" s="226"/>
      <c r="F16" s="226"/>
      <c r="G16" s="226"/>
    </row>
    <row r="17" spans="1:13" ht="12" customHeight="1" x14ac:dyDescent="0.35">
      <c r="A17" s="164"/>
      <c r="C17" s="55"/>
    </row>
    <row r="18" spans="1:13" ht="17.100000000000001" customHeight="1" x14ac:dyDescent="0.25">
      <c r="A18" s="164"/>
      <c r="C18" s="223">
        <v>4</v>
      </c>
      <c r="E18" s="224" t="s">
        <v>5</v>
      </c>
      <c r="F18" s="224"/>
      <c r="G18" s="224"/>
      <c r="H18" s="224"/>
      <c r="I18" s="224"/>
      <c r="J18" s="224"/>
      <c r="K18" s="224"/>
      <c r="L18" s="224"/>
      <c r="M18" s="224"/>
    </row>
    <row r="19" spans="1:13" ht="33.75" customHeight="1" x14ac:dyDescent="0.25">
      <c r="A19" s="164"/>
      <c r="C19" s="223"/>
      <c r="E19" s="225" t="s">
        <v>6</v>
      </c>
      <c r="F19" s="225"/>
      <c r="G19" s="225"/>
      <c r="H19" s="225"/>
      <c r="I19" s="225"/>
      <c r="J19" s="225"/>
      <c r="K19" s="225"/>
      <c r="L19" s="225"/>
      <c r="M19" s="225"/>
    </row>
    <row r="20" spans="1:13" ht="17.100000000000001" customHeight="1" x14ac:dyDescent="0.25">
      <c r="A20" s="164"/>
      <c r="C20" s="223"/>
      <c r="E20" s="226"/>
      <c r="F20" s="226"/>
      <c r="G20" s="226"/>
    </row>
    <row r="21" spans="1:13" ht="12" customHeight="1" x14ac:dyDescent="0.35">
      <c r="A21" s="164"/>
      <c r="C21" s="55"/>
    </row>
    <row r="22" spans="1:13" ht="17.100000000000001" customHeight="1" x14ac:dyDescent="0.25">
      <c r="A22" s="164"/>
      <c r="C22" s="223">
        <v>5</v>
      </c>
      <c r="E22" s="224" t="s">
        <v>7</v>
      </c>
      <c r="F22" s="224"/>
      <c r="G22" s="224"/>
      <c r="H22" s="224"/>
      <c r="I22" s="224"/>
      <c r="J22" s="224"/>
      <c r="K22" s="224"/>
      <c r="L22" s="224"/>
      <c r="M22" s="224"/>
    </row>
    <row r="23" spans="1:13" ht="33.75" customHeight="1" x14ac:dyDescent="0.25">
      <c r="A23" s="164"/>
      <c r="C23" s="223"/>
      <c r="E23" s="225" t="s">
        <v>8</v>
      </c>
      <c r="F23" s="225"/>
      <c r="G23" s="225"/>
      <c r="H23" s="225"/>
      <c r="I23" s="225"/>
      <c r="J23" s="225"/>
      <c r="K23" s="225"/>
      <c r="L23" s="225"/>
      <c r="M23" s="225"/>
    </row>
    <row r="24" spans="1:13" ht="17.100000000000001" customHeight="1" x14ac:dyDescent="0.25">
      <c r="A24" s="164"/>
      <c r="C24" s="223"/>
      <c r="E24" s="226"/>
      <c r="F24" s="226"/>
      <c r="G24" s="226"/>
    </row>
    <row r="25" spans="1:13" ht="12" customHeight="1" x14ac:dyDescent="0.35">
      <c r="A25" s="164"/>
      <c r="C25" s="55"/>
    </row>
    <row r="26" spans="1:13" ht="17.100000000000001" customHeight="1" x14ac:dyDescent="0.25">
      <c r="A26" s="164"/>
      <c r="C26" s="223">
        <v>6</v>
      </c>
      <c r="E26" s="224" t="s">
        <v>9</v>
      </c>
      <c r="F26" s="224"/>
      <c r="G26" s="224"/>
      <c r="H26" s="224"/>
      <c r="I26" s="224"/>
      <c r="J26" s="224"/>
      <c r="K26" s="224"/>
      <c r="L26" s="224"/>
      <c r="M26" s="224"/>
    </row>
    <row r="27" spans="1:13" ht="33.75" customHeight="1" x14ac:dyDescent="0.25">
      <c r="A27" s="164"/>
      <c r="C27" s="223"/>
      <c r="E27" s="225" t="s">
        <v>10</v>
      </c>
      <c r="F27" s="225"/>
      <c r="G27" s="225"/>
      <c r="H27" s="225"/>
      <c r="I27" s="225"/>
      <c r="J27" s="225"/>
      <c r="K27" s="225"/>
      <c r="L27" s="225"/>
      <c r="M27" s="225"/>
    </row>
    <row r="28" spans="1:13" ht="17.100000000000001" customHeight="1" x14ac:dyDescent="0.25">
      <c r="A28" s="164"/>
      <c r="C28" s="223"/>
      <c r="E28" s="226"/>
      <c r="F28" s="226"/>
      <c r="G28" s="226"/>
    </row>
    <row r="29" spans="1:13" ht="12" customHeight="1" x14ac:dyDescent="0.35">
      <c r="A29" s="164"/>
      <c r="C29" s="55"/>
    </row>
    <row r="30" spans="1:13" ht="17.100000000000001" customHeight="1" x14ac:dyDescent="0.25">
      <c r="A30" s="164"/>
      <c r="C30" s="223">
        <v>7</v>
      </c>
      <c r="E30" s="224" t="s">
        <v>332</v>
      </c>
      <c r="F30" s="224"/>
      <c r="G30" s="224"/>
      <c r="H30" s="224"/>
      <c r="I30" s="224"/>
      <c r="J30" s="224"/>
      <c r="K30" s="224"/>
      <c r="L30" s="224"/>
      <c r="M30" s="224"/>
    </row>
    <row r="31" spans="1:13" ht="33.75" customHeight="1" x14ac:dyDescent="0.25">
      <c r="A31" s="164"/>
      <c r="C31" s="223"/>
      <c r="E31" s="225" t="s">
        <v>333</v>
      </c>
      <c r="F31" s="225"/>
      <c r="G31" s="225"/>
      <c r="H31" s="225"/>
      <c r="I31" s="225"/>
      <c r="J31" s="225"/>
      <c r="K31" s="225"/>
      <c r="L31" s="225"/>
      <c r="M31" s="225"/>
    </row>
    <row r="32" spans="1:13" ht="17.100000000000001" customHeight="1" x14ac:dyDescent="0.25">
      <c r="A32" s="164"/>
      <c r="C32" s="223"/>
      <c r="E32" s="226"/>
      <c r="F32" s="226"/>
      <c r="G32" s="226"/>
    </row>
    <row r="33" spans="1:1" ht="33.950000000000003" customHeight="1" x14ac:dyDescent="0.25">
      <c r="A33" s="164"/>
    </row>
    <row r="34" spans="1:1" ht="33.950000000000003" customHeight="1" x14ac:dyDescent="0.25">
      <c r="A34" s="164"/>
    </row>
    <row r="35" spans="1:1" ht="33.950000000000003" customHeight="1" x14ac:dyDescent="0.25">
      <c r="A35" s="164"/>
    </row>
    <row r="36" spans="1:1" ht="33.950000000000003" customHeight="1" x14ac:dyDescent="0.25">
      <c r="A36" s="164"/>
    </row>
    <row r="37" spans="1:1" ht="33.950000000000003" customHeight="1" x14ac:dyDescent="0.25">
      <c r="A37" s="164"/>
    </row>
    <row r="38" spans="1:1" ht="33.950000000000003" customHeight="1" x14ac:dyDescent="0.25">
      <c r="A38" s="164"/>
    </row>
    <row r="39" spans="1:1" ht="33.950000000000003" customHeight="1" x14ac:dyDescent="0.25">
      <c r="A39" s="164"/>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7"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7" customWidth="1"/>
    <col min="15" max="15" width="31.140625" style="127" customWidth="1"/>
    <col min="16" max="18" width="8.85546875" style="127" customWidth="1"/>
    <col min="19" max="19" width="8.85546875" style="97" customWidth="1"/>
    <col min="20" max="23" width="8.85546875" style="20" customWidth="1"/>
    <col min="24" max="16384" width="8.85546875" style="20" hidden="1"/>
  </cols>
  <sheetData>
    <row r="1" spans="1:19" s="18" customFormat="1" ht="33.950000000000003" customHeight="1" x14ac:dyDescent="0.35">
      <c r="A1" s="164"/>
      <c r="C1" s="231" t="s">
        <v>148</v>
      </c>
      <c r="D1" s="231"/>
      <c r="E1" s="231"/>
      <c r="F1" s="231"/>
      <c r="G1" s="231"/>
      <c r="H1" s="231"/>
      <c r="I1" s="231"/>
      <c r="J1" s="231"/>
      <c r="K1" s="231"/>
      <c r="L1" s="231"/>
      <c r="M1" s="93"/>
      <c r="N1" s="93"/>
      <c r="O1" s="89"/>
      <c r="P1" s="89"/>
      <c r="Q1" s="89"/>
      <c r="R1" s="89"/>
      <c r="S1" s="93"/>
    </row>
    <row r="2" spans="1:19" s="18" customFormat="1" ht="37.5" customHeight="1" x14ac:dyDescent="0.25">
      <c r="A2" s="164"/>
      <c r="C2" s="19"/>
      <c r="D2" s="19"/>
      <c r="E2" s="19"/>
      <c r="F2" s="19"/>
      <c r="G2" s="19"/>
      <c r="H2" s="19"/>
      <c r="I2" s="19"/>
      <c r="J2" s="19"/>
      <c r="K2" s="19"/>
      <c r="L2" s="98"/>
      <c r="M2" s="98"/>
      <c r="N2" s="98"/>
      <c r="O2" s="94"/>
      <c r="P2" s="94"/>
      <c r="Q2" s="94"/>
      <c r="R2" s="89"/>
      <c r="S2" s="93"/>
    </row>
    <row r="3" spans="1:19" ht="15" customHeight="1" thickBot="1" x14ac:dyDescent="0.3">
      <c r="A3" s="164"/>
      <c r="D3" s="20"/>
      <c r="E3" s="20"/>
      <c r="O3" s="66"/>
    </row>
    <row r="4" spans="1:19" ht="24.75" customHeight="1" thickTop="1" thickBot="1" x14ac:dyDescent="0.3">
      <c r="A4" s="164"/>
      <c r="C4" s="170" t="s">
        <v>30</v>
      </c>
      <c r="D4" s="171" t="s">
        <v>1332</v>
      </c>
      <c r="E4" s="172" t="s">
        <v>1370</v>
      </c>
      <c r="F4" s="21"/>
      <c r="G4" s="170" t="s">
        <v>31</v>
      </c>
      <c r="H4" s="171" t="s">
        <v>1335</v>
      </c>
      <c r="I4" s="21"/>
      <c r="J4" s="170" t="s">
        <v>32</v>
      </c>
      <c r="K4" s="171" t="s">
        <v>1336</v>
      </c>
      <c r="O4" s="112" t="str">
        <f>D4</f>
        <v>RECEITAS COM PRODUTO</v>
      </c>
      <c r="P4" s="112" t="s">
        <v>371</v>
      </c>
    </row>
    <row r="5" spans="1:19" ht="19.5" customHeight="1" thickTop="1" thickBot="1" x14ac:dyDescent="0.3">
      <c r="A5" s="164"/>
      <c r="C5" s="22" t="s">
        <v>33</v>
      </c>
      <c r="D5" s="23" t="s">
        <v>1451</v>
      </c>
      <c r="E5" s="23" t="s">
        <v>107</v>
      </c>
      <c r="F5" s="21"/>
      <c r="G5" s="22" t="s">
        <v>43</v>
      </c>
      <c r="H5" s="129" t="s">
        <v>1452</v>
      </c>
      <c r="I5" s="21"/>
      <c r="J5" s="22" t="s">
        <v>53</v>
      </c>
      <c r="K5" s="23" t="s">
        <v>1453</v>
      </c>
      <c r="O5" s="112" t="str">
        <f>H4</f>
        <v>RECEITAS COM SERVIÇOS</v>
      </c>
      <c r="P5" s="112" t="s">
        <v>372</v>
      </c>
    </row>
    <row r="6" spans="1:19" ht="19.5" customHeight="1" thickTop="1" thickBot="1" x14ac:dyDescent="0.3">
      <c r="A6" s="164"/>
      <c r="C6" s="22" t="s">
        <v>34</v>
      </c>
      <c r="D6" s="23" t="s">
        <v>1454</v>
      </c>
      <c r="E6" s="23" t="s">
        <v>107</v>
      </c>
      <c r="F6" s="21"/>
      <c r="G6" s="22" t="s">
        <v>44</v>
      </c>
      <c r="H6" s="129" t="s">
        <v>107</v>
      </c>
      <c r="I6" s="21"/>
      <c r="J6" s="22" t="s">
        <v>54</v>
      </c>
      <c r="K6" s="23" t="s">
        <v>1455</v>
      </c>
      <c r="O6" s="112" t="str">
        <f>K4</f>
        <v>RECEITAS NÃO OPERACIONAIS</v>
      </c>
      <c r="P6" s="112" t="s">
        <v>373</v>
      </c>
    </row>
    <row r="7" spans="1:19" ht="19.5" customHeight="1" thickTop="1" thickBot="1" x14ac:dyDescent="0.3">
      <c r="A7" s="164"/>
      <c r="C7" s="22" t="s">
        <v>35</v>
      </c>
      <c r="D7" s="129" t="s">
        <v>1456</v>
      </c>
      <c r="E7" s="23" t="s">
        <v>107</v>
      </c>
      <c r="F7" s="21"/>
      <c r="G7" s="22" t="s">
        <v>45</v>
      </c>
      <c r="H7" s="129" t="s">
        <v>107</v>
      </c>
      <c r="I7" s="21"/>
      <c r="J7" s="22" t="s">
        <v>55</v>
      </c>
      <c r="K7" s="23" t="s">
        <v>107</v>
      </c>
      <c r="O7" s="112" t="str">
        <f>'PC Despesas'!$D$4</f>
        <v>DESPESAS COM PRODUTOS</v>
      </c>
      <c r="P7" s="112" t="s">
        <v>374</v>
      </c>
    </row>
    <row r="8" spans="1:19" ht="19.5" customHeight="1" thickTop="1" thickBot="1" x14ac:dyDescent="0.3">
      <c r="A8" s="164"/>
      <c r="C8" s="22" t="s">
        <v>36</v>
      </c>
      <c r="D8" s="129" t="s">
        <v>1457</v>
      </c>
      <c r="E8" s="23" t="s">
        <v>107</v>
      </c>
      <c r="F8" s="21"/>
      <c r="G8" s="22" t="s">
        <v>46</v>
      </c>
      <c r="H8" s="129" t="s">
        <v>107</v>
      </c>
      <c r="I8" s="21"/>
      <c r="J8" s="22" t="s">
        <v>56</v>
      </c>
      <c r="K8" s="23" t="s">
        <v>107</v>
      </c>
      <c r="O8" s="112" t="str">
        <f>'PC Despesas'!$G$4</f>
        <v>DESPESAS COM SERVIÇOS</v>
      </c>
      <c r="P8" s="112" t="s">
        <v>375</v>
      </c>
    </row>
    <row r="9" spans="1:19" ht="19.5" customHeight="1" thickTop="1" thickBot="1" x14ac:dyDescent="0.3">
      <c r="A9" s="164"/>
      <c r="C9" s="22" t="s">
        <v>37</v>
      </c>
      <c r="D9" s="129" t="s">
        <v>1458</v>
      </c>
      <c r="E9" s="23" t="s">
        <v>107</v>
      </c>
      <c r="F9" s="21"/>
      <c r="G9" s="22" t="s">
        <v>47</v>
      </c>
      <c r="H9" s="129" t="s">
        <v>107</v>
      </c>
      <c r="I9" s="21"/>
      <c r="J9" s="22" t="s">
        <v>57</v>
      </c>
      <c r="K9" s="23" t="s">
        <v>107</v>
      </c>
      <c r="O9" s="112" t="str">
        <f>'PC Despesas'!$J$4</f>
        <v>DESPESAS NÃO OPERACIONAIS</v>
      </c>
      <c r="P9" s="112" t="s">
        <v>376</v>
      </c>
    </row>
    <row r="10" spans="1:19" ht="19.5" customHeight="1" thickTop="1" thickBot="1" x14ac:dyDescent="0.3">
      <c r="A10" s="164"/>
      <c r="C10" s="22" t="s">
        <v>38</v>
      </c>
      <c r="D10" s="23" t="s">
        <v>107</v>
      </c>
      <c r="E10" s="23" t="s">
        <v>107</v>
      </c>
      <c r="F10" s="21"/>
      <c r="G10" s="22" t="s">
        <v>48</v>
      </c>
      <c r="H10" s="23" t="s">
        <v>107</v>
      </c>
      <c r="I10" s="21"/>
      <c r="J10" s="22" t="s">
        <v>58</v>
      </c>
      <c r="K10" s="23" t="s">
        <v>107</v>
      </c>
      <c r="O10" s="112" t="str">
        <f>'PC Despesas'!$M$4</f>
        <v>DESPESAS COM RH</v>
      </c>
      <c r="P10" s="112" t="s">
        <v>377</v>
      </c>
    </row>
    <row r="11" spans="1:19" ht="19.5" customHeight="1" thickTop="1" thickBot="1" x14ac:dyDescent="0.3">
      <c r="A11" s="164"/>
      <c r="C11" s="22" t="s">
        <v>39</v>
      </c>
      <c r="D11" s="23" t="s">
        <v>107</v>
      </c>
      <c r="E11" s="23" t="s">
        <v>1371</v>
      </c>
      <c r="F11" s="21"/>
      <c r="G11" s="22" t="s">
        <v>49</v>
      </c>
      <c r="H11" s="23" t="s">
        <v>107</v>
      </c>
      <c r="I11" s="21"/>
      <c r="J11" s="22" t="s">
        <v>59</v>
      </c>
      <c r="K11" s="23" t="s">
        <v>107</v>
      </c>
      <c r="O11" s="112" t="str">
        <f>'PC Despesas'!$P$4</f>
        <v>DESPESAS OPERACIONAIS</v>
      </c>
      <c r="P11" s="112" t="s">
        <v>378</v>
      </c>
    </row>
    <row r="12" spans="1:19" ht="19.5" customHeight="1" thickTop="1" thickBot="1" x14ac:dyDescent="0.3">
      <c r="A12" s="164"/>
      <c r="C12" s="22" t="s">
        <v>40</v>
      </c>
      <c r="D12" s="23" t="s">
        <v>107</v>
      </c>
      <c r="E12" s="23" t="s">
        <v>1386</v>
      </c>
      <c r="F12" s="21"/>
      <c r="G12" s="22" t="s">
        <v>50</v>
      </c>
      <c r="H12" s="23" t="s">
        <v>107</v>
      </c>
      <c r="I12" s="21"/>
      <c r="J12" s="22" t="s">
        <v>60</v>
      </c>
      <c r="K12" s="23" t="s">
        <v>107</v>
      </c>
      <c r="O12" s="112" t="str">
        <f>'PC Despesas'!$S$4</f>
        <v>DESPESAS DE MARKETING</v>
      </c>
      <c r="P12" s="112" t="s">
        <v>379</v>
      </c>
    </row>
    <row r="13" spans="1:19" ht="19.5" customHeight="1" thickTop="1" thickBot="1" x14ac:dyDescent="0.3">
      <c r="A13" s="164"/>
      <c r="C13" s="22" t="s">
        <v>41</v>
      </c>
      <c r="D13" s="23" t="s">
        <v>107</v>
      </c>
      <c r="E13" s="23" t="s">
        <v>107</v>
      </c>
      <c r="F13" s="21"/>
      <c r="G13" s="22" t="s">
        <v>51</v>
      </c>
      <c r="H13" s="23" t="s">
        <v>107</v>
      </c>
      <c r="I13" s="21"/>
      <c r="J13" s="22" t="s">
        <v>61</v>
      </c>
      <c r="K13" s="23" t="s">
        <v>107</v>
      </c>
      <c r="O13" s="112" t="str">
        <f>'PC Despesas'!$V$4</f>
        <v>IMPOSTOS</v>
      </c>
      <c r="P13" s="112" t="s">
        <v>63</v>
      </c>
    </row>
    <row r="14" spans="1:19" ht="19.5" customHeight="1" thickTop="1" thickBot="1" x14ac:dyDescent="0.3">
      <c r="A14" s="164"/>
      <c r="C14" s="22" t="s">
        <v>341</v>
      </c>
      <c r="D14" s="23" t="s">
        <v>107</v>
      </c>
      <c r="E14" s="23" t="s">
        <v>107</v>
      </c>
      <c r="F14" s="21"/>
      <c r="G14" s="22" t="s">
        <v>346</v>
      </c>
      <c r="H14" s="23" t="s">
        <v>107</v>
      </c>
      <c r="I14" s="21"/>
      <c r="J14" s="22" t="s">
        <v>351</v>
      </c>
      <c r="K14" s="23" t="s">
        <v>107</v>
      </c>
      <c r="O14" s="112" t="str">
        <f>'PC Despesas'!$Y$4</f>
        <v>INVESTIMENTOS</v>
      </c>
      <c r="P14" s="114" t="s">
        <v>312</v>
      </c>
    </row>
    <row r="15" spans="1:19" ht="19.5" customHeight="1" thickTop="1" thickBot="1" x14ac:dyDescent="0.3">
      <c r="A15" s="164"/>
      <c r="C15" s="22" t="s">
        <v>342</v>
      </c>
      <c r="D15" s="23" t="s">
        <v>107</v>
      </c>
      <c r="E15" s="23" t="s">
        <v>107</v>
      </c>
      <c r="F15" s="21"/>
      <c r="G15" s="22" t="s">
        <v>347</v>
      </c>
      <c r="H15" s="23" t="s">
        <v>107</v>
      </c>
      <c r="I15" s="21"/>
      <c r="J15" s="22" t="s">
        <v>352</v>
      </c>
      <c r="K15" s="23" t="s">
        <v>107</v>
      </c>
      <c r="O15" s="214"/>
      <c r="P15" s="112"/>
    </row>
    <row r="16" spans="1:19" ht="19.5" customHeight="1" thickTop="1" thickBot="1" x14ac:dyDescent="0.3">
      <c r="A16" s="164"/>
      <c r="C16" s="22" t="s">
        <v>343</v>
      </c>
      <c r="D16" s="23" t="s">
        <v>107</v>
      </c>
      <c r="E16" s="23" t="s">
        <v>107</v>
      </c>
      <c r="F16" s="21"/>
      <c r="G16" s="22" t="s">
        <v>348</v>
      </c>
      <c r="H16" s="23" t="s">
        <v>107</v>
      </c>
      <c r="I16" s="21"/>
      <c r="J16" s="22" t="s">
        <v>353</v>
      </c>
      <c r="K16" s="23" t="s">
        <v>107</v>
      </c>
      <c r="O16" s="214"/>
      <c r="P16" s="112"/>
    </row>
    <row r="17" spans="1:21" ht="19.5" customHeight="1" thickTop="1" thickBot="1" x14ac:dyDescent="0.3">
      <c r="A17" s="164"/>
      <c r="C17" s="22" t="s">
        <v>344</v>
      </c>
      <c r="D17" s="23" t="s">
        <v>107</v>
      </c>
      <c r="E17" s="23" t="s">
        <v>107</v>
      </c>
      <c r="F17" s="21"/>
      <c r="G17" s="22" t="s">
        <v>349</v>
      </c>
      <c r="H17" s="23" t="s">
        <v>107</v>
      </c>
      <c r="I17" s="21"/>
      <c r="J17" s="22" t="s">
        <v>354</v>
      </c>
      <c r="K17" s="23" t="s">
        <v>107</v>
      </c>
      <c r="O17" s="66"/>
    </row>
    <row r="18" spans="1:21" ht="19.5" customHeight="1" thickTop="1" thickBot="1" x14ac:dyDescent="0.3">
      <c r="A18" s="164"/>
      <c r="C18" s="22" t="s">
        <v>345</v>
      </c>
      <c r="D18" s="23" t="s">
        <v>107</v>
      </c>
      <c r="E18" s="23" t="s">
        <v>107</v>
      </c>
      <c r="F18" s="21"/>
      <c r="G18" s="22" t="s">
        <v>350</v>
      </c>
      <c r="H18" s="23" t="s">
        <v>107</v>
      </c>
      <c r="I18" s="21"/>
      <c r="J18" s="22" t="s">
        <v>355</v>
      </c>
      <c r="K18" s="23" t="s">
        <v>107</v>
      </c>
      <c r="O18" s="66"/>
    </row>
    <row r="19" spans="1:21" ht="19.5" customHeight="1" thickTop="1" thickBot="1" x14ac:dyDescent="0.3">
      <c r="A19" s="164"/>
      <c r="C19" s="22" t="s">
        <v>405</v>
      </c>
      <c r="D19" s="23" t="s">
        <v>107</v>
      </c>
      <c r="E19" s="23" t="s">
        <v>107</v>
      </c>
      <c r="F19" s="21"/>
      <c r="G19" s="22" t="s">
        <v>406</v>
      </c>
      <c r="H19" s="23" t="s">
        <v>107</v>
      </c>
      <c r="I19" s="21"/>
      <c r="J19" s="22" t="s">
        <v>407</v>
      </c>
      <c r="K19" s="23" t="s">
        <v>107</v>
      </c>
      <c r="O19" s="66"/>
    </row>
    <row r="20" spans="1:21" ht="24" customHeight="1" thickTop="1" thickBot="1" x14ac:dyDescent="0.3">
      <c r="A20" s="164"/>
      <c r="B20" s="66"/>
      <c r="C20" s="22" t="s">
        <v>408</v>
      </c>
      <c r="D20" s="23" t="s">
        <v>107</v>
      </c>
      <c r="E20" s="23" t="s">
        <v>107</v>
      </c>
      <c r="F20" s="21"/>
      <c r="G20" s="22" t="s">
        <v>409</v>
      </c>
      <c r="H20" s="23" t="s">
        <v>107</v>
      </c>
      <c r="I20" s="21"/>
      <c r="J20" s="22" t="s">
        <v>410</v>
      </c>
      <c r="K20" s="23" t="s">
        <v>107</v>
      </c>
      <c r="O20" s="66"/>
      <c r="T20" s="66"/>
      <c r="U20" s="66"/>
    </row>
    <row r="21" spans="1:21" ht="19.5" customHeight="1" thickTop="1" thickBot="1" x14ac:dyDescent="0.3">
      <c r="A21" s="164"/>
      <c r="B21" s="66"/>
      <c r="C21" s="22" t="s">
        <v>411</v>
      </c>
      <c r="D21" s="23" t="s">
        <v>107</v>
      </c>
      <c r="E21" s="23" t="s">
        <v>107</v>
      </c>
      <c r="F21" s="21"/>
      <c r="G21" s="22" t="s">
        <v>412</v>
      </c>
      <c r="H21" s="23" t="s">
        <v>107</v>
      </c>
      <c r="I21" s="21"/>
      <c r="J21" s="22" t="s">
        <v>413</v>
      </c>
      <c r="K21" s="23" t="s">
        <v>107</v>
      </c>
      <c r="O21" s="66"/>
      <c r="T21" s="66"/>
      <c r="U21" s="66"/>
    </row>
    <row r="22" spans="1:21" ht="19.5" customHeight="1" thickTop="1" thickBot="1" x14ac:dyDescent="0.3">
      <c r="A22" s="164"/>
      <c r="B22" s="66"/>
      <c r="C22" s="22" t="s">
        <v>414</v>
      </c>
      <c r="D22" s="23" t="s">
        <v>107</v>
      </c>
      <c r="E22" s="23" t="s">
        <v>107</v>
      </c>
      <c r="F22" s="21"/>
      <c r="G22" s="22" t="s">
        <v>415</v>
      </c>
      <c r="H22" s="23" t="s">
        <v>107</v>
      </c>
      <c r="I22" s="21"/>
      <c r="J22" s="22" t="s">
        <v>416</v>
      </c>
      <c r="K22" s="23" t="s">
        <v>107</v>
      </c>
      <c r="T22" s="66"/>
      <c r="U22" s="66"/>
    </row>
    <row r="23" spans="1:21" ht="19.5" customHeight="1" thickTop="1" thickBot="1" x14ac:dyDescent="0.3">
      <c r="A23" s="164"/>
      <c r="B23" s="66"/>
      <c r="C23" s="22" t="s">
        <v>417</v>
      </c>
      <c r="D23" s="23" t="s">
        <v>107</v>
      </c>
      <c r="E23" s="23" t="s">
        <v>107</v>
      </c>
      <c r="F23" s="21"/>
      <c r="G23" s="22" t="s">
        <v>418</v>
      </c>
      <c r="H23" s="23" t="s">
        <v>107</v>
      </c>
      <c r="I23" s="21"/>
      <c r="J23" s="22" t="s">
        <v>419</v>
      </c>
      <c r="K23" s="23" t="s">
        <v>107</v>
      </c>
      <c r="T23" s="66"/>
      <c r="U23" s="66"/>
    </row>
    <row r="24" spans="1:21" ht="19.5" customHeight="1" thickTop="1" thickBot="1" x14ac:dyDescent="0.3">
      <c r="A24" s="164"/>
      <c r="B24" s="66"/>
      <c r="C24" s="22" t="s">
        <v>420</v>
      </c>
      <c r="D24" s="23" t="s">
        <v>107</v>
      </c>
      <c r="E24" s="23" t="s">
        <v>107</v>
      </c>
      <c r="F24" s="21"/>
      <c r="G24" s="22" t="s">
        <v>421</v>
      </c>
      <c r="H24" s="23" t="s">
        <v>107</v>
      </c>
      <c r="I24" s="21"/>
      <c r="J24" s="22" t="s">
        <v>422</v>
      </c>
      <c r="K24" s="23" t="s">
        <v>107</v>
      </c>
      <c r="T24" s="66"/>
      <c r="U24" s="66"/>
    </row>
    <row r="25" spans="1:21" ht="19.5" customHeight="1" thickTop="1" thickBot="1" x14ac:dyDescent="0.3">
      <c r="A25" s="164"/>
      <c r="B25" s="66"/>
      <c r="C25" s="22" t="s">
        <v>423</v>
      </c>
      <c r="D25" s="23" t="s">
        <v>107</v>
      </c>
      <c r="E25" s="23" t="s">
        <v>107</v>
      </c>
      <c r="F25" s="21"/>
      <c r="G25" s="22" t="s">
        <v>424</v>
      </c>
      <c r="H25" s="23" t="s">
        <v>107</v>
      </c>
      <c r="I25" s="21"/>
      <c r="J25" s="22" t="s">
        <v>425</v>
      </c>
      <c r="K25" s="23" t="s">
        <v>107</v>
      </c>
      <c r="T25" s="66"/>
      <c r="U25" s="66"/>
    </row>
    <row r="26" spans="1:21" ht="19.5" customHeight="1" thickTop="1" thickBot="1" x14ac:dyDescent="0.3">
      <c r="A26" s="164"/>
      <c r="B26" s="66"/>
      <c r="C26" s="22" t="s">
        <v>426</v>
      </c>
      <c r="D26" s="23" t="s">
        <v>107</v>
      </c>
      <c r="E26" s="23" t="s">
        <v>107</v>
      </c>
      <c r="F26" s="21"/>
      <c r="G26" s="22" t="s">
        <v>427</v>
      </c>
      <c r="H26" s="23" t="s">
        <v>107</v>
      </c>
      <c r="I26" s="21"/>
      <c r="J26" s="22" t="s">
        <v>428</v>
      </c>
      <c r="K26" s="23" t="s">
        <v>107</v>
      </c>
      <c r="T26" s="66"/>
      <c r="U26" s="66"/>
    </row>
    <row r="27" spans="1:21" ht="19.5" customHeight="1" thickTop="1" thickBot="1" x14ac:dyDescent="0.3">
      <c r="A27" s="164"/>
      <c r="B27" s="66"/>
      <c r="C27" s="22" t="s">
        <v>429</v>
      </c>
      <c r="D27" s="23" t="s">
        <v>107</v>
      </c>
      <c r="E27" s="23" t="s">
        <v>107</v>
      </c>
      <c r="F27" s="21"/>
      <c r="G27" s="22" t="s">
        <v>430</v>
      </c>
      <c r="H27" s="23" t="s">
        <v>107</v>
      </c>
      <c r="I27" s="21"/>
      <c r="J27" s="22" t="s">
        <v>431</v>
      </c>
      <c r="K27" s="23" t="s">
        <v>107</v>
      </c>
      <c r="T27" s="66"/>
      <c r="U27" s="66"/>
    </row>
    <row r="28" spans="1:21" ht="19.5" customHeight="1" thickTop="1" thickBot="1" x14ac:dyDescent="0.3">
      <c r="A28" s="164"/>
      <c r="B28" s="66"/>
      <c r="C28" s="22" t="s">
        <v>432</v>
      </c>
      <c r="D28" s="23" t="s">
        <v>107</v>
      </c>
      <c r="E28" s="23" t="s">
        <v>107</v>
      </c>
      <c r="F28" s="21"/>
      <c r="G28" s="22" t="s">
        <v>433</v>
      </c>
      <c r="H28" s="23" t="s">
        <v>107</v>
      </c>
      <c r="I28" s="21"/>
      <c r="J28" s="22" t="s">
        <v>434</v>
      </c>
      <c r="K28" s="23" t="s">
        <v>107</v>
      </c>
      <c r="T28" s="66"/>
      <c r="U28" s="66"/>
    </row>
    <row r="29" spans="1:21" ht="19.5" customHeight="1" thickTop="1" thickBot="1" x14ac:dyDescent="0.3">
      <c r="A29" s="164"/>
      <c r="B29" s="66"/>
      <c r="C29" s="22" t="s">
        <v>435</v>
      </c>
      <c r="D29" s="23" t="s">
        <v>107</v>
      </c>
      <c r="E29" s="23" t="s">
        <v>107</v>
      </c>
      <c r="F29" s="21"/>
      <c r="G29" s="22" t="s">
        <v>436</v>
      </c>
      <c r="H29" s="23" t="s">
        <v>107</v>
      </c>
      <c r="I29" s="21"/>
      <c r="J29" s="22" t="s">
        <v>437</v>
      </c>
      <c r="K29" s="23" t="s">
        <v>107</v>
      </c>
      <c r="T29" s="66"/>
      <c r="U29" s="66"/>
    </row>
    <row r="30" spans="1:21" ht="21" customHeight="1" thickTop="1" thickBot="1" x14ac:dyDescent="0.3">
      <c r="A30" s="164"/>
      <c r="B30" s="66"/>
      <c r="C30" s="22" t="s">
        <v>438</v>
      </c>
      <c r="D30" s="23" t="s">
        <v>107</v>
      </c>
      <c r="E30" s="23" t="s">
        <v>107</v>
      </c>
      <c r="F30" s="21"/>
      <c r="G30" s="22" t="s">
        <v>439</v>
      </c>
      <c r="H30" s="23" t="s">
        <v>107</v>
      </c>
      <c r="I30" s="21"/>
      <c r="J30" s="22" t="s">
        <v>440</v>
      </c>
      <c r="K30" s="23" t="s">
        <v>107</v>
      </c>
      <c r="T30" s="66"/>
      <c r="U30" s="66"/>
    </row>
    <row r="31" spans="1:21" ht="21" customHeight="1" thickTop="1" thickBot="1" x14ac:dyDescent="0.3">
      <c r="A31" s="164"/>
      <c r="B31" s="66"/>
      <c r="C31" s="22" t="s">
        <v>441</v>
      </c>
      <c r="D31" s="23" t="s">
        <v>107</v>
      </c>
      <c r="E31" s="23" t="s">
        <v>107</v>
      </c>
      <c r="F31" s="21"/>
      <c r="G31" s="22" t="s">
        <v>442</v>
      </c>
      <c r="H31" s="23" t="s">
        <v>107</v>
      </c>
      <c r="I31" s="21"/>
      <c r="J31" s="22" t="s">
        <v>443</v>
      </c>
      <c r="K31" s="23" t="s">
        <v>107</v>
      </c>
      <c r="T31" s="66"/>
      <c r="U31" s="66"/>
    </row>
    <row r="32" spans="1:21" ht="21" customHeight="1" thickTop="1" thickBot="1" x14ac:dyDescent="0.3">
      <c r="A32" s="164"/>
      <c r="B32" s="66"/>
      <c r="C32" s="22" t="s">
        <v>444</v>
      </c>
      <c r="D32" s="23" t="s">
        <v>107</v>
      </c>
      <c r="E32" s="23" t="s">
        <v>107</v>
      </c>
      <c r="F32" s="21"/>
      <c r="G32" s="22" t="s">
        <v>445</v>
      </c>
      <c r="H32" s="23" t="s">
        <v>107</v>
      </c>
      <c r="I32" s="21"/>
      <c r="J32" s="22" t="s">
        <v>446</v>
      </c>
      <c r="K32" s="23" t="s">
        <v>107</v>
      </c>
      <c r="T32" s="66"/>
      <c r="U32" s="66"/>
    </row>
    <row r="33" spans="1:21" ht="19.5" customHeight="1" thickTop="1" thickBot="1" x14ac:dyDescent="0.3">
      <c r="A33" s="164"/>
      <c r="B33" s="66"/>
      <c r="C33" s="22" t="s">
        <v>447</v>
      </c>
      <c r="D33" s="23" t="s">
        <v>107</v>
      </c>
      <c r="E33" s="23" t="s">
        <v>107</v>
      </c>
      <c r="F33" s="21"/>
      <c r="G33" s="22" t="s">
        <v>448</v>
      </c>
      <c r="H33" s="23" t="s">
        <v>107</v>
      </c>
      <c r="I33" s="21"/>
      <c r="J33" s="22" t="s">
        <v>449</v>
      </c>
      <c r="K33" s="23" t="s">
        <v>107</v>
      </c>
      <c r="T33" s="66"/>
      <c r="U33" s="66"/>
    </row>
    <row r="34" spans="1:21" ht="19.5" customHeight="1" thickTop="1" thickBot="1" x14ac:dyDescent="0.3">
      <c r="A34" s="164"/>
      <c r="B34" s="66"/>
      <c r="C34" s="22" t="s">
        <v>450</v>
      </c>
      <c r="D34" s="23" t="s">
        <v>107</v>
      </c>
      <c r="E34" s="23" t="s">
        <v>107</v>
      </c>
      <c r="F34" s="21"/>
      <c r="G34" s="22" t="s">
        <v>451</v>
      </c>
      <c r="H34" s="23" t="s">
        <v>107</v>
      </c>
      <c r="I34" s="21"/>
      <c r="J34" s="22" t="s">
        <v>452</v>
      </c>
      <c r="K34" s="23" t="s">
        <v>107</v>
      </c>
      <c r="T34" s="66"/>
      <c r="U34" s="66"/>
    </row>
    <row r="35" spans="1:21" ht="19.5" customHeight="1" thickTop="1" thickBot="1" x14ac:dyDescent="0.3">
      <c r="A35" s="164"/>
      <c r="B35" s="66"/>
      <c r="C35" s="22" t="s">
        <v>453</v>
      </c>
      <c r="D35" s="23" t="s">
        <v>107</v>
      </c>
      <c r="E35" s="23" t="s">
        <v>107</v>
      </c>
      <c r="F35" s="21"/>
      <c r="G35" s="22" t="s">
        <v>454</v>
      </c>
      <c r="H35" s="23" t="s">
        <v>107</v>
      </c>
      <c r="I35" s="21"/>
      <c r="J35" s="22" t="s">
        <v>455</v>
      </c>
      <c r="K35" s="23" t="s">
        <v>107</v>
      </c>
      <c r="T35" s="66"/>
      <c r="U35" s="66"/>
    </row>
    <row r="36" spans="1:21" ht="19.5" customHeight="1" thickTop="1" thickBot="1" x14ac:dyDescent="0.3">
      <c r="A36" s="164"/>
      <c r="C36" s="22" t="s">
        <v>456</v>
      </c>
      <c r="D36" s="23" t="s">
        <v>107</v>
      </c>
      <c r="E36" s="23" t="s">
        <v>107</v>
      </c>
      <c r="F36" s="21"/>
      <c r="G36" s="22" t="s">
        <v>457</v>
      </c>
      <c r="H36" s="23" t="s">
        <v>107</v>
      </c>
      <c r="I36" s="21"/>
      <c r="J36" s="22" t="s">
        <v>458</v>
      </c>
      <c r="K36" s="23" t="s">
        <v>107</v>
      </c>
      <c r="T36" s="66"/>
      <c r="U36" s="66"/>
    </row>
    <row r="37" spans="1:21" ht="19.5" customHeight="1" thickTop="1" thickBot="1" x14ac:dyDescent="0.3">
      <c r="A37" s="164"/>
      <c r="C37" s="22" t="s">
        <v>459</v>
      </c>
      <c r="D37" s="23" t="s">
        <v>107</v>
      </c>
      <c r="E37" s="23" t="s">
        <v>107</v>
      </c>
      <c r="F37" s="21"/>
      <c r="G37" s="22" t="s">
        <v>460</v>
      </c>
      <c r="H37" s="23" t="s">
        <v>107</v>
      </c>
      <c r="I37" s="21"/>
      <c r="J37" s="22" t="s">
        <v>461</v>
      </c>
      <c r="K37" s="23" t="s">
        <v>107</v>
      </c>
      <c r="T37" s="66"/>
      <c r="U37" s="66"/>
    </row>
    <row r="38" spans="1:21" ht="19.5" customHeight="1" thickTop="1" thickBot="1" x14ac:dyDescent="0.3">
      <c r="A38" s="164"/>
      <c r="C38" s="22" t="s">
        <v>462</v>
      </c>
      <c r="D38" s="23" t="s">
        <v>107</v>
      </c>
      <c r="E38" s="23" t="s">
        <v>107</v>
      </c>
      <c r="F38" s="21"/>
      <c r="G38" s="22" t="s">
        <v>463</v>
      </c>
      <c r="H38" s="23" t="s">
        <v>107</v>
      </c>
      <c r="I38" s="21"/>
      <c r="J38" s="22" t="s">
        <v>464</v>
      </c>
      <c r="K38" s="23" t="s">
        <v>107</v>
      </c>
      <c r="T38" s="66"/>
      <c r="U38" s="66"/>
    </row>
    <row r="39" spans="1:21" ht="19.5" customHeight="1" thickTop="1" thickBot="1" x14ac:dyDescent="0.3">
      <c r="A39" s="164"/>
      <c r="C39" s="22" t="s">
        <v>465</v>
      </c>
      <c r="D39" s="23" t="s">
        <v>107</v>
      </c>
      <c r="E39" s="23" t="s">
        <v>107</v>
      </c>
      <c r="F39" s="21"/>
      <c r="G39" s="22" t="s">
        <v>466</v>
      </c>
      <c r="H39" s="23" t="s">
        <v>107</v>
      </c>
      <c r="I39" s="21"/>
      <c r="J39" s="22" t="s">
        <v>467</v>
      </c>
      <c r="K39" s="23" t="s">
        <v>107</v>
      </c>
      <c r="T39" s="66"/>
      <c r="U39" s="66"/>
    </row>
    <row r="40" spans="1:21" ht="19.5" customHeight="1" thickTop="1" thickBot="1" x14ac:dyDescent="0.3">
      <c r="A40" s="164"/>
      <c r="C40" s="22" t="s">
        <v>468</v>
      </c>
      <c r="D40" s="23" t="s">
        <v>107</v>
      </c>
      <c r="E40" s="23" t="s">
        <v>107</v>
      </c>
      <c r="F40" s="21"/>
      <c r="G40" s="22" t="s">
        <v>469</v>
      </c>
      <c r="H40" s="23" t="s">
        <v>107</v>
      </c>
      <c r="I40" s="21"/>
      <c r="J40" s="22" t="s">
        <v>470</v>
      </c>
      <c r="K40" s="23" t="s">
        <v>107</v>
      </c>
    </row>
    <row r="41" spans="1:21" ht="19.5" customHeight="1" thickTop="1" thickBot="1" x14ac:dyDescent="0.3">
      <c r="A41" s="164"/>
      <c r="C41" s="22" t="s">
        <v>471</v>
      </c>
      <c r="D41" s="23" t="s">
        <v>107</v>
      </c>
      <c r="E41" s="23" t="s">
        <v>107</v>
      </c>
      <c r="F41" s="21"/>
      <c r="G41" s="22" t="s">
        <v>472</v>
      </c>
      <c r="H41" s="23" t="s">
        <v>107</v>
      </c>
      <c r="I41" s="21"/>
      <c r="J41" s="22" t="s">
        <v>473</v>
      </c>
      <c r="K41" s="23" t="s">
        <v>107</v>
      </c>
    </row>
    <row r="42" spans="1:21" ht="19.5" customHeight="1" thickTop="1" thickBot="1" x14ac:dyDescent="0.3">
      <c r="A42" s="164"/>
      <c r="C42" s="22" t="s">
        <v>474</v>
      </c>
      <c r="D42" s="23" t="s">
        <v>107</v>
      </c>
      <c r="E42" s="23" t="s">
        <v>107</v>
      </c>
      <c r="F42" s="21"/>
      <c r="G42" s="22" t="s">
        <v>475</v>
      </c>
      <c r="H42" s="23" t="s">
        <v>107</v>
      </c>
      <c r="I42" s="21"/>
      <c r="J42" s="22" t="s">
        <v>476</v>
      </c>
      <c r="K42" s="23" t="s">
        <v>107</v>
      </c>
    </row>
    <row r="43" spans="1:21" ht="19.5" customHeight="1" thickTop="1" thickBot="1" x14ac:dyDescent="0.3">
      <c r="A43" s="164"/>
      <c r="C43" s="22" t="s">
        <v>477</v>
      </c>
      <c r="D43" s="23" t="s">
        <v>107</v>
      </c>
      <c r="E43" s="23" t="s">
        <v>107</v>
      </c>
      <c r="F43" s="21"/>
      <c r="G43" s="22" t="s">
        <v>478</v>
      </c>
      <c r="H43" s="23" t="s">
        <v>107</v>
      </c>
      <c r="I43" s="21"/>
      <c r="J43" s="22" t="s">
        <v>479</v>
      </c>
      <c r="K43" s="23" t="s">
        <v>107</v>
      </c>
    </row>
    <row r="44" spans="1:21" ht="16.5" thickTop="1" thickBot="1" x14ac:dyDescent="0.3">
      <c r="A44" s="164"/>
      <c r="C44" s="22" t="s">
        <v>480</v>
      </c>
      <c r="D44" s="23" t="s">
        <v>107</v>
      </c>
      <c r="E44" s="23" t="s">
        <v>107</v>
      </c>
      <c r="F44" s="21"/>
      <c r="G44" s="22" t="s">
        <v>481</v>
      </c>
      <c r="H44" s="23" t="s">
        <v>107</v>
      </c>
      <c r="I44" s="21"/>
      <c r="J44" s="22" t="s">
        <v>482</v>
      </c>
      <c r="K44" s="23" t="s">
        <v>107</v>
      </c>
    </row>
    <row r="45" spans="1:21" ht="16.5" thickTop="1" thickBot="1" x14ac:dyDescent="0.3">
      <c r="A45" s="164"/>
      <c r="C45" s="22" t="s">
        <v>483</v>
      </c>
      <c r="D45" s="23" t="s">
        <v>107</v>
      </c>
      <c r="E45" s="23" t="s">
        <v>107</v>
      </c>
      <c r="F45" s="21"/>
      <c r="G45" s="22" t="s">
        <v>484</v>
      </c>
      <c r="H45" s="23" t="s">
        <v>107</v>
      </c>
      <c r="I45" s="21"/>
      <c r="J45" s="22" t="s">
        <v>485</v>
      </c>
      <c r="K45" s="23" t="s">
        <v>107</v>
      </c>
    </row>
    <row r="46" spans="1:21" ht="16.5" thickTop="1" thickBot="1" x14ac:dyDescent="0.3">
      <c r="A46" s="164"/>
      <c r="C46" s="22" t="s">
        <v>486</v>
      </c>
      <c r="D46" s="23" t="s">
        <v>107</v>
      </c>
      <c r="E46" s="23" t="s">
        <v>107</v>
      </c>
      <c r="F46" s="21"/>
      <c r="G46" s="22" t="s">
        <v>487</v>
      </c>
      <c r="H46" s="23" t="s">
        <v>107</v>
      </c>
      <c r="I46" s="21"/>
      <c r="J46" s="22" t="s">
        <v>488</v>
      </c>
      <c r="K46" s="23" t="s">
        <v>107</v>
      </c>
    </row>
    <row r="47" spans="1:21" ht="16.5" thickTop="1" thickBot="1" x14ac:dyDescent="0.3">
      <c r="A47" s="164"/>
      <c r="C47" s="22" t="s">
        <v>489</v>
      </c>
      <c r="D47" s="23" t="s">
        <v>107</v>
      </c>
      <c r="E47" s="23" t="s">
        <v>107</v>
      </c>
      <c r="F47" s="21"/>
      <c r="G47" s="22" t="s">
        <v>490</v>
      </c>
      <c r="H47" s="23" t="s">
        <v>107</v>
      </c>
      <c r="I47" s="21"/>
      <c r="J47" s="22" t="s">
        <v>491</v>
      </c>
      <c r="K47" s="23" t="s">
        <v>107</v>
      </c>
    </row>
    <row r="48" spans="1:21" ht="16.5" thickTop="1" thickBot="1" x14ac:dyDescent="0.3">
      <c r="A48" s="164"/>
      <c r="C48" s="22" t="s">
        <v>492</v>
      </c>
      <c r="D48" s="23" t="s">
        <v>107</v>
      </c>
      <c r="E48" s="23" t="s">
        <v>107</v>
      </c>
      <c r="F48" s="21"/>
      <c r="G48" s="22" t="s">
        <v>493</v>
      </c>
      <c r="H48" s="23" t="s">
        <v>107</v>
      </c>
      <c r="I48" s="21"/>
      <c r="J48" s="22" t="s">
        <v>494</v>
      </c>
      <c r="K48" s="23" t="s">
        <v>107</v>
      </c>
    </row>
    <row r="49" spans="1:11" ht="16.5" thickTop="1" thickBot="1" x14ac:dyDescent="0.3">
      <c r="A49" s="164"/>
      <c r="C49" s="22" t="s">
        <v>495</v>
      </c>
      <c r="D49" s="23" t="s">
        <v>107</v>
      </c>
      <c r="E49" s="23" t="s">
        <v>107</v>
      </c>
      <c r="F49" s="21"/>
      <c r="G49" s="22" t="s">
        <v>496</v>
      </c>
      <c r="H49" s="23" t="s">
        <v>107</v>
      </c>
      <c r="I49" s="21"/>
      <c r="J49" s="22" t="s">
        <v>497</v>
      </c>
      <c r="K49" s="23" t="s">
        <v>107</v>
      </c>
    </row>
    <row r="50" spans="1:11" ht="16.5" thickTop="1" thickBot="1" x14ac:dyDescent="0.3">
      <c r="A50" s="164"/>
      <c r="C50" s="22" t="s">
        <v>498</v>
      </c>
      <c r="D50" s="23" t="s">
        <v>107</v>
      </c>
      <c r="E50" s="23" t="s">
        <v>107</v>
      </c>
      <c r="F50" s="21"/>
      <c r="G50" s="22" t="s">
        <v>499</v>
      </c>
      <c r="H50" s="23" t="s">
        <v>107</v>
      </c>
      <c r="I50" s="21"/>
      <c r="J50" s="22" t="s">
        <v>500</v>
      </c>
      <c r="K50" s="23" t="s">
        <v>107</v>
      </c>
    </row>
    <row r="51" spans="1:11" ht="16.5" thickTop="1" thickBot="1" x14ac:dyDescent="0.3">
      <c r="A51" s="164"/>
      <c r="C51" s="22" t="s">
        <v>501</v>
      </c>
      <c r="D51" s="23" t="s">
        <v>107</v>
      </c>
      <c r="E51" s="23" t="s">
        <v>107</v>
      </c>
      <c r="F51" s="21"/>
      <c r="G51" s="22" t="s">
        <v>502</v>
      </c>
      <c r="H51" s="23" t="s">
        <v>107</v>
      </c>
      <c r="I51" s="21"/>
      <c r="J51" s="22" t="s">
        <v>503</v>
      </c>
      <c r="K51" s="23" t="s">
        <v>107</v>
      </c>
    </row>
    <row r="52" spans="1:11" ht="16.5" thickTop="1" thickBot="1" x14ac:dyDescent="0.3">
      <c r="A52" s="164"/>
      <c r="C52" s="22" t="s">
        <v>504</v>
      </c>
      <c r="D52" s="23" t="s">
        <v>107</v>
      </c>
      <c r="E52" s="23" t="s">
        <v>107</v>
      </c>
      <c r="F52" s="21"/>
      <c r="G52" s="22" t="s">
        <v>505</v>
      </c>
      <c r="H52" s="23" t="s">
        <v>107</v>
      </c>
      <c r="I52" s="21"/>
      <c r="J52" s="22" t="s">
        <v>506</v>
      </c>
      <c r="K52" s="23" t="s">
        <v>107</v>
      </c>
    </row>
    <row r="53" spans="1:11" ht="16.5" thickTop="1" thickBot="1" x14ac:dyDescent="0.3">
      <c r="A53" s="164"/>
      <c r="C53" s="22" t="s">
        <v>507</v>
      </c>
      <c r="D53" s="23" t="s">
        <v>107</v>
      </c>
      <c r="E53" s="23" t="s">
        <v>107</v>
      </c>
      <c r="F53" s="21"/>
      <c r="G53" s="22" t="s">
        <v>508</v>
      </c>
      <c r="H53" s="23" t="s">
        <v>107</v>
      </c>
      <c r="I53" s="21"/>
      <c r="J53" s="22" t="s">
        <v>509</v>
      </c>
      <c r="K53" s="23" t="s">
        <v>107</v>
      </c>
    </row>
    <row r="54" spans="1:11" ht="16.5" thickTop="1" thickBot="1" x14ac:dyDescent="0.3">
      <c r="A54" s="164"/>
      <c r="C54" s="22" t="s">
        <v>510</v>
      </c>
      <c r="D54" s="23" t="s">
        <v>107</v>
      </c>
      <c r="E54" s="23" t="s">
        <v>107</v>
      </c>
      <c r="F54" s="21"/>
      <c r="G54" s="22" t="s">
        <v>511</v>
      </c>
      <c r="H54" s="23" t="s">
        <v>107</v>
      </c>
      <c r="I54" s="21"/>
      <c r="J54" s="22" t="s">
        <v>512</v>
      </c>
      <c r="K54" s="23" t="s">
        <v>107</v>
      </c>
    </row>
    <row r="55" spans="1:11" ht="16.5" thickTop="1" thickBot="1" x14ac:dyDescent="0.3">
      <c r="A55" s="164"/>
      <c r="C55" s="22" t="s">
        <v>513</v>
      </c>
      <c r="D55" s="23" t="s">
        <v>107</v>
      </c>
      <c r="E55" s="23" t="s">
        <v>107</v>
      </c>
      <c r="F55" s="21"/>
      <c r="G55" s="22" t="s">
        <v>514</v>
      </c>
      <c r="H55" s="23" t="s">
        <v>107</v>
      </c>
      <c r="I55" s="21"/>
      <c r="J55" s="22" t="s">
        <v>515</v>
      </c>
      <c r="K55" s="23" t="s">
        <v>107</v>
      </c>
    </row>
    <row r="56" spans="1:11" ht="16.5" thickTop="1" thickBot="1" x14ac:dyDescent="0.3">
      <c r="A56" s="164"/>
      <c r="C56" s="22" t="s">
        <v>516</v>
      </c>
      <c r="D56" s="23" t="s">
        <v>107</v>
      </c>
      <c r="E56" s="23" t="s">
        <v>107</v>
      </c>
      <c r="F56" s="21"/>
      <c r="G56" s="22" t="s">
        <v>517</v>
      </c>
      <c r="H56" s="23" t="s">
        <v>107</v>
      </c>
      <c r="I56" s="21"/>
      <c r="J56" s="22" t="s">
        <v>518</v>
      </c>
      <c r="K56" s="23" t="s">
        <v>107</v>
      </c>
    </row>
    <row r="57" spans="1:11" ht="16.5" thickTop="1" thickBot="1" x14ac:dyDescent="0.3">
      <c r="A57" s="164"/>
      <c r="C57" s="22" t="s">
        <v>519</v>
      </c>
      <c r="D57" s="23" t="s">
        <v>107</v>
      </c>
      <c r="E57" s="23" t="s">
        <v>107</v>
      </c>
      <c r="F57" s="21"/>
      <c r="G57" s="22" t="s">
        <v>520</v>
      </c>
      <c r="H57" s="23" t="s">
        <v>107</v>
      </c>
      <c r="I57" s="21"/>
      <c r="J57" s="22" t="s">
        <v>521</v>
      </c>
      <c r="K57" s="23" t="s">
        <v>107</v>
      </c>
    </row>
    <row r="58" spans="1:11" ht="16.5" thickTop="1" thickBot="1" x14ac:dyDescent="0.3">
      <c r="A58" s="164"/>
      <c r="C58" s="22" t="s">
        <v>522</v>
      </c>
      <c r="D58" s="23" t="s">
        <v>107</v>
      </c>
      <c r="E58" s="23" t="s">
        <v>107</v>
      </c>
      <c r="F58" s="21"/>
      <c r="G58" s="22" t="s">
        <v>523</v>
      </c>
      <c r="H58" s="23" t="s">
        <v>107</v>
      </c>
      <c r="I58" s="21"/>
      <c r="J58" s="22" t="s">
        <v>524</v>
      </c>
      <c r="K58" s="23" t="s">
        <v>107</v>
      </c>
    </row>
    <row r="59" spans="1:11" ht="16.5" thickTop="1" thickBot="1" x14ac:dyDescent="0.3">
      <c r="A59" s="164"/>
      <c r="C59" s="22" t="s">
        <v>525</v>
      </c>
      <c r="D59" s="23" t="s">
        <v>107</v>
      </c>
      <c r="E59" s="23" t="s">
        <v>107</v>
      </c>
      <c r="F59" s="21"/>
      <c r="G59" s="22" t="s">
        <v>526</v>
      </c>
      <c r="H59" s="23" t="s">
        <v>107</v>
      </c>
      <c r="I59" s="21"/>
      <c r="J59" s="22" t="s">
        <v>527</v>
      </c>
      <c r="K59" s="23" t="s">
        <v>107</v>
      </c>
    </row>
    <row r="60" spans="1:11" ht="16.5" thickTop="1" thickBot="1" x14ac:dyDescent="0.3">
      <c r="A60" s="164"/>
      <c r="C60" s="22" t="s">
        <v>528</v>
      </c>
      <c r="D60" s="23" t="s">
        <v>107</v>
      </c>
      <c r="E60" s="23" t="s">
        <v>107</v>
      </c>
      <c r="F60" s="21"/>
      <c r="G60" s="22" t="s">
        <v>529</v>
      </c>
      <c r="H60" s="23" t="s">
        <v>107</v>
      </c>
      <c r="I60" s="21"/>
      <c r="J60" s="22" t="s">
        <v>530</v>
      </c>
      <c r="K60" s="23" t="s">
        <v>107</v>
      </c>
    </row>
    <row r="61" spans="1:11" ht="16.5" thickTop="1" thickBot="1" x14ac:dyDescent="0.3">
      <c r="A61" s="164"/>
      <c r="C61" s="22" t="s">
        <v>531</v>
      </c>
      <c r="D61" s="23" t="s">
        <v>107</v>
      </c>
      <c r="E61" s="23" t="s">
        <v>107</v>
      </c>
      <c r="F61" s="21"/>
      <c r="G61" s="22" t="s">
        <v>532</v>
      </c>
      <c r="H61" s="23" t="s">
        <v>107</v>
      </c>
      <c r="I61" s="21"/>
      <c r="J61" s="22" t="s">
        <v>533</v>
      </c>
      <c r="K61" s="23" t="s">
        <v>107</v>
      </c>
    </row>
    <row r="62" spans="1:11" ht="16.5" thickTop="1" thickBot="1" x14ac:dyDescent="0.3">
      <c r="A62" s="164"/>
      <c r="C62" s="22" t="s">
        <v>534</v>
      </c>
      <c r="D62" s="23" t="s">
        <v>107</v>
      </c>
      <c r="E62" s="23" t="s">
        <v>107</v>
      </c>
      <c r="F62" s="21"/>
      <c r="G62" s="22" t="s">
        <v>535</v>
      </c>
      <c r="H62" s="23" t="s">
        <v>107</v>
      </c>
      <c r="I62" s="21"/>
      <c r="J62" s="22" t="s">
        <v>536</v>
      </c>
      <c r="K62" s="23" t="s">
        <v>107</v>
      </c>
    </row>
    <row r="63" spans="1:11" ht="16.5" thickTop="1" thickBot="1" x14ac:dyDescent="0.3">
      <c r="A63" s="164"/>
      <c r="C63" s="22" t="s">
        <v>537</v>
      </c>
      <c r="D63" s="23" t="s">
        <v>107</v>
      </c>
      <c r="E63" s="23" t="s">
        <v>107</v>
      </c>
      <c r="F63" s="21"/>
      <c r="G63" s="22" t="s">
        <v>538</v>
      </c>
      <c r="H63" s="23" t="s">
        <v>107</v>
      </c>
      <c r="I63" s="21"/>
      <c r="J63" s="22" t="s">
        <v>539</v>
      </c>
      <c r="K63" s="23" t="s">
        <v>107</v>
      </c>
    </row>
    <row r="64" spans="1:11" ht="16.5" thickTop="1" thickBot="1" x14ac:dyDescent="0.3">
      <c r="A64" s="164"/>
      <c r="C64" s="22" t="s">
        <v>540</v>
      </c>
      <c r="D64" s="23" t="s">
        <v>107</v>
      </c>
      <c r="E64" s="23" t="s">
        <v>107</v>
      </c>
      <c r="F64" s="21"/>
      <c r="G64" s="22" t="s">
        <v>541</v>
      </c>
      <c r="H64" s="23" t="s">
        <v>107</v>
      </c>
      <c r="I64" s="21"/>
      <c r="J64" s="22" t="s">
        <v>542</v>
      </c>
      <c r="K64" s="23" t="s">
        <v>107</v>
      </c>
    </row>
    <row r="65" spans="1:11" ht="16.5" thickTop="1" thickBot="1" x14ac:dyDescent="0.3">
      <c r="A65" s="164"/>
      <c r="C65" s="22" t="s">
        <v>543</v>
      </c>
      <c r="D65" s="23" t="s">
        <v>107</v>
      </c>
      <c r="E65" s="23" t="s">
        <v>107</v>
      </c>
      <c r="F65" s="21"/>
      <c r="G65" s="22" t="s">
        <v>544</v>
      </c>
      <c r="H65" s="23" t="s">
        <v>107</v>
      </c>
      <c r="I65" s="21"/>
      <c r="J65" s="22" t="s">
        <v>545</v>
      </c>
      <c r="K65" s="23" t="s">
        <v>107</v>
      </c>
    </row>
    <row r="66" spans="1:11" ht="16.5" thickTop="1" thickBot="1" x14ac:dyDescent="0.3">
      <c r="A66" s="164"/>
      <c r="C66" s="22" t="s">
        <v>546</v>
      </c>
      <c r="D66" s="23" t="s">
        <v>107</v>
      </c>
      <c r="E66" s="23" t="s">
        <v>107</v>
      </c>
      <c r="F66" s="21"/>
      <c r="G66" s="22" t="s">
        <v>547</v>
      </c>
      <c r="H66" s="23" t="s">
        <v>107</v>
      </c>
      <c r="I66" s="21"/>
      <c r="J66" s="22" t="s">
        <v>548</v>
      </c>
      <c r="K66" s="23" t="s">
        <v>107</v>
      </c>
    </row>
    <row r="67" spans="1:11" ht="16.5" thickTop="1" thickBot="1" x14ac:dyDescent="0.3">
      <c r="A67" s="164"/>
      <c r="C67" s="22" t="s">
        <v>549</v>
      </c>
      <c r="D67" s="23" t="s">
        <v>107</v>
      </c>
      <c r="E67" s="23" t="s">
        <v>107</v>
      </c>
      <c r="F67" s="21"/>
      <c r="G67" s="22" t="s">
        <v>550</v>
      </c>
      <c r="H67" s="23" t="s">
        <v>107</v>
      </c>
      <c r="I67" s="21"/>
      <c r="J67" s="22" t="s">
        <v>551</v>
      </c>
      <c r="K67" s="23" t="s">
        <v>107</v>
      </c>
    </row>
    <row r="68" spans="1:11" ht="16.5" thickTop="1" thickBot="1" x14ac:dyDescent="0.3">
      <c r="A68" s="164"/>
      <c r="C68" s="22" t="s">
        <v>552</v>
      </c>
      <c r="D68" s="23" t="s">
        <v>107</v>
      </c>
      <c r="E68" s="23" t="s">
        <v>107</v>
      </c>
      <c r="F68" s="21"/>
      <c r="G68" s="22" t="s">
        <v>553</v>
      </c>
      <c r="H68" s="23" t="s">
        <v>107</v>
      </c>
      <c r="I68" s="21"/>
      <c r="J68" s="22" t="s">
        <v>554</v>
      </c>
      <c r="K68" s="23" t="s">
        <v>107</v>
      </c>
    </row>
    <row r="69" spans="1:11" ht="16.5" thickTop="1" thickBot="1" x14ac:dyDescent="0.3">
      <c r="A69" s="164"/>
      <c r="C69" s="22" t="s">
        <v>555</v>
      </c>
      <c r="D69" s="23" t="s">
        <v>107</v>
      </c>
      <c r="E69" s="23" t="s">
        <v>107</v>
      </c>
      <c r="F69" s="21"/>
      <c r="G69" s="22" t="s">
        <v>556</v>
      </c>
      <c r="H69" s="23" t="s">
        <v>107</v>
      </c>
      <c r="I69" s="21"/>
      <c r="J69" s="22" t="s">
        <v>557</v>
      </c>
      <c r="K69" s="23" t="s">
        <v>107</v>
      </c>
    </row>
    <row r="70" spans="1:11" ht="16.5" thickTop="1" thickBot="1" x14ac:dyDescent="0.3">
      <c r="A70" s="164"/>
      <c r="C70" s="22" t="s">
        <v>558</v>
      </c>
      <c r="D70" s="23" t="s">
        <v>107</v>
      </c>
      <c r="E70" s="23" t="s">
        <v>107</v>
      </c>
      <c r="F70" s="21"/>
      <c r="G70" s="22" t="s">
        <v>559</v>
      </c>
      <c r="H70" s="23" t="s">
        <v>107</v>
      </c>
      <c r="I70" s="21"/>
      <c r="J70" s="22" t="s">
        <v>560</v>
      </c>
      <c r="K70" s="23" t="s">
        <v>107</v>
      </c>
    </row>
    <row r="71" spans="1:11" ht="16.5" thickTop="1" thickBot="1" x14ac:dyDescent="0.3">
      <c r="A71" s="164"/>
      <c r="C71" s="22" t="s">
        <v>561</v>
      </c>
      <c r="D71" s="23" t="s">
        <v>107</v>
      </c>
      <c r="E71" s="23" t="s">
        <v>107</v>
      </c>
      <c r="F71" s="21"/>
      <c r="G71" s="22" t="s">
        <v>562</v>
      </c>
      <c r="H71" s="23" t="s">
        <v>107</v>
      </c>
      <c r="I71" s="21"/>
      <c r="J71" s="22" t="s">
        <v>563</v>
      </c>
      <c r="K71" s="23" t="s">
        <v>107</v>
      </c>
    </row>
    <row r="72" spans="1:11" ht="16.5" thickTop="1" thickBot="1" x14ac:dyDescent="0.3">
      <c r="A72" s="164"/>
      <c r="C72" s="22" t="s">
        <v>564</v>
      </c>
      <c r="D72" s="23" t="s">
        <v>107</v>
      </c>
      <c r="E72" s="23" t="s">
        <v>107</v>
      </c>
      <c r="F72" s="21"/>
      <c r="G72" s="22" t="s">
        <v>565</v>
      </c>
      <c r="H72" s="23" t="s">
        <v>107</v>
      </c>
      <c r="I72" s="21"/>
      <c r="J72" s="22" t="s">
        <v>566</v>
      </c>
      <c r="K72" s="23" t="s">
        <v>107</v>
      </c>
    </row>
    <row r="73" spans="1:11" ht="16.5" thickTop="1" thickBot="1" x14ac:dyDescent="0.3">
      <c r="A73" s="164"/>
      <c r="C73" s="22" t="s">
        <v>567</v>
      </c>
      <c r="D73" s="23" t="s">
        <v>107</v>
      </c>
      <c r="E73" s="23" t="s">
        <v>107</v>
      </c>
      <c r="F73" s="21"/>
      <c r="G73" s="22" t="s">
        <v>568</v>
      </c>
      <c r="H73" s="23" t="s">
        <v>107</v>
      </c>
      <c r="I73" s="21"/>
      <c r="J73" s="22" t="s">
        <v>569</v>
      </c>
      <c r="K73" s="23" t="s">
        <v>107</v>
      </c>
    </row>
    <row r="74" spans="1:11" ht="16.5" thickTop="1" thickBot="1" x14ac:dyDescent="0.3">
      <c r="A74" s="164"/>
      <c r="C74" s="22" t="s">
        <v>570</v>
      </c>
      <c r="D74" s="23" t="s">
        <v>107</v>
      </c>
      <c r="E74" s="23" t="s">
        <v>107</v>
      </c>
      <c r="F74" s="21"/>
      <c r="G74" s="22" t="s">
        <v>571</v>
      </c>
      <c r="H74" s="23" t="s">
        <v>107</v>
      </c>
      <c r="I74" s="21"/>
      <c r="J74" s="22" t="s">
        <v>572</v>
      </c>
      <c r="K74" s="23" t="s">
        <v>107</v>
      </c>
    </row>
    <row r="75" spans="1:11" ht="16.5" thickTop="1" thickBot="1" x14ac:dyDescent="0.3">
      <c r="A75" s="164"/>
      <c r="C75" s="22" t="s">
        <v>573</v>
      </c>
      <c r="D75" s="23" t="s">
        <v>107</v>
      </c>
      <c r="E75" s="23" t="s">
        <v>107</v>
      </c>
      <c r="F75" s="21"/>
      <c r="G75" s="22" t="s">
        <v>574</v>
      </c>
      <c r="H75" s="23" t="s">
        <v>107</v>
      </c>
      <c r="I75" s="21"/>
      <c r="J75" s="22" t="s">
        <v>575</v>
      </c>
      <c r="K75" s="23" t="s">
        <v>107</v>
      </c>
    </row>
    <row r="76" spans="1:11" ht="16.5" thickTop="1" thickBot="1" x14ac:dyDescent="0.3">
      <c r="A76" s="164"/>
      <c r="C76" s="22" t="s">
        <v>576</v>
      </c>
      <c r="D76" s="23" t="s">
        <v>107</v>
      </c>
      <c r="E76" s="23" t="s">
        <v>107</v>
      </c>
      <c r="F76" s="21"/>
      <c r="G76" s="22" t="s">
        <v>577</v>
      </c>
      <c r="H76" s="23" t="s">
        <v>107</v>
      </c>
      <c r="I76" s="21"/>
      <c r="J76" s="22" t="s">
        <v>578</v>
      </c>
      <c r="K76" s="23" t="s">
        <v>107</v>
      </c>
    </row>
    <row r="77" spans="1:11" ht="16.5" thickTop="1" thickBot="1" x14ac:dyDescent="0.3">
      <c r="A77" s="164"/>
      <c r="C77" s="22" t="s">
        <v>579</v>
      </c>
      <c r="D77" s="23" t="s">
        <v>107</v>
      </c>
      <c r="E77" s="23" t="s">
        <v>107</v>
      </c>
      <c r="F77" s="21"/>
      <c r="G77" s="22" t="s">
        <v>580</v>
      </c>
      <c r="H77" s="23" t="s">
        <v>107</v>
      </c>
      <c r="I77" s="21"/>
      <c r="J77" s="22" t="s">
        <v>581</v>
      </c>
      <c r="K77" s="23" t="s">
        <v>107</v>
      </c>
    </row>
    <row r="78" spans="1:11" ht="16.5" thickTop="1" thickBot="1" x14ac:dyDescent="0.3">
      <c r="A78" s="164"/>
      <c r="C78" s="22" t="s">
        <v>582</v>
      </c>
      <c r="D78" s="23" t="s">
        <v>107</v>
      </c>
      <c r="E78" s="23" t="s">
        <v>107</v>
      </c>
      <c r="F78" s="21"/>
      <c r="G78" s="22" t="s">
        <v>583</v>
      </c>
      <c r="H78" s="23" t="s">
        <v>107</v>
      </c>
      <c r="I78" s="21"/>
      <c r="J78" s="22" t="s">
        <v>584</v>
      </c>
      <c r="K78" s="23" t="s">
        <v>107</v>
      </c>
    </row>
    <row r="79" spans="1:11" ht="16.5" thickTop="1" thickBot="1" x14ac:dyDescent="0.3">
      <c r="A79" s="164"/>
      <c r="C79" s="22" t="s">
        <v>585</v>
      </c>
      <c r="D79" s="23" t="s">
        <v>107</v>
      </c>
      <c r="E79" s="23" t="s">
        <v>107</v>
      </c>
      <c r="F79" s="21"/>
      <c r="G79" s="22" t="s">
        <v>586</v>
      </c>
      <c r="H79" s="23" t="s">
        <v>107</v>
      </c>
      <c r="I79" s="21"/>
      <c r="J79" s="22" t="s">
        <v>587</v>
      </c>
      <c r="K79" s="23" t="s">
        <v>107</v>
      </c>
    </row>
    <row r="80" spans="1:11" ht="16.5" thickTop="1" thickBot="1" x14ac:dyDescent="0.3">
      <c r="A80" s="164"/>
      <c r="C80" s="22" t="s">
        <v>588</v>
      </c>
      <c r="D80" s="23" t="s">
        <v>107</v>
      </c>
      <c r="E80" s="23" t="s">
        <v>107</v>
      </c>
      <c r="F80" s="21"/>
      <c r="G80" s="22" t="s">
        <v>589</v>
      </c>
      <c r="H80" s="23" t="s">
        <v>107</v>
      </c>
      <c r="I80" s="21"/>
      <c r="J80" s="22" t="s">
        <v>590</v>
      </c>
      <c r="K80" s="23" t="s">
        <v>107</v>
      </c>
    </row>
    <row r="81" spans="1:11" ht="16.5" thickTop="1" thickBot="1" x14ac:dyDescent="0.3">
      <c r="A81" s="164"/>
      <c r="C81" s="22" t="s">
        <v>591</v>
      </c>
      <c r="D81" s="23" t="s">
        <v>107</v>
      </c>
      <c r="E81" s="23" t="s">
        <v>107</v>
      </c>
      <c r="F81" s="21"/>
      <c r="G81" s="22" t="s">
        <v>592</v>
      </c>
      <c r="H81" s="23" t="s">
        <v>107</v>
      </c>
      <c r="I81" s="21"/>
      <c r="J81" s="22" t="s">
        <v>593</v>
      </c>
      <c r="K81" s="23" t="s">
        <v>107</v>
      </c>
    </row>
    <row r="82" spans="1:11" ht="16.5" thickTop="1" thickBot="1" x14ac:dyDescent="0.3">
      <c r="A82" s="164"/>
      <c r="C82" s="22" t="s">
        <v>594</v>
      </c>
      <c r="D82" s="23" t="s">
        <v>107</v>
      </c>
      <c r="E82" s="23" t="s">
        <v>107</v>
      </c>
      <c r="F82" s="21"/>
      <c r="G82" s="22" t="s">
        <v>595</v>
      </c>
      <c r="H82" s="23" t="s">
        <v>107</v>
      </c>
      <c r="I82" s="21"/>
      <c r="J82" s="22" t="s">
        <v>596</v>
      </c>
      <c r="K82" s="23" t="s">
        <v>107</v>
      </c>
    </row>
    <row r="83" spans="1:11" ht="16.5" thickTop="1" thickBot="1" x14ac:dyDescent="0.3">
      <c r="A83" s="164"/>
      <c r="C83" s="22" t="s">
        <v>597</v>
      </c>
      <c r="D83" s="23" t="s">
        <v>107</v>
      </c>
      <c r="E83" s="23" t="s">
        <v>107</v>
      </c>
      <c r="F83" s="21"/>
      <c r="G83" s="22" t="s">
        <v>598</v>
      </c>
      <c r="H83" s="23" t="s">
        <v>107</v>
      </c>
      <c r="I83" s="21"/>
      <c r="J83" s="22" t="s">
        <v>599</v>
      </c>
      <c r="K83" s="23" t="s">
        <v>107</v>
      </c>
    </row>
    <row r="84" spans="1:11" ht="16.5" thickTop="1" thickBot="1" x14ac:dyDescent="0.3">
      <c r="A84" s="164"/>
      <c r="C84" s="22" t="s">
        <v>600</v>
      </c>
      <c r="D84" s="23" t="s">
        <v>107</v>
      </c>
      <c r="E84" s="23" t="s">
        <v>107</v>
      </c>
      <c r="F84" s="21"/>
      <c r="G84" s="22" t="s">
        <v>601</v>
      </c>
      <c r="H84" s="23" t="s">
        <v>107</v>
      </c>
      <c r="I84" s="21"/>
      <c r="J84" s="22" t="s">
        <v>602</v>
      </c>
      <c r="K84" s="23" t="s">
        <v>107</v>
      </c>
    </row>
    <row r="85" spans="1:11" ht="16.5" thickTop="1" thickBot="1" x14ac:dyDescent="0.3">
      <c r="A85" s="164"/>
      <c r="C85" s="22" t="s">
        <v>603</v>
      </c>
      <c r="D85" s="23" t="s">
        <v>107</v>
      </c>
      <c r="E85" s="23" t="s">
        <v>107</v>
      </c>
      <c r="F85" s="21"/>
      <c r="G85" s="22" t="s">
        <v>604</v>
      </c>
      <c r="H85" s="23" t="s">
        <v>107</v>
      </c>
      <c r="I85" s="21"/>
      <c r="J85" s="22" t="s">
        <v>605</v>
      </c>
      <c r="K85" s="23" t="s">
        <v>107</v>
      </c>
    </row>
    <row r="86" spans="1:11" ht="16.5" thickTop="1" thickBot="1" x14ac:dyDescent="0.3">
      <c r="A86" s="164"/>
      <c r="C86" s="22" t="s">
        <v>606</v>
      </c>
      <c r="D86" s="23" t="s">
        <v>107</v>
      </c>
      <c r="E86" s="23" t="s">
        <v>107</v>
      </c>
      <c r="F86" s="21"/>
      <c r="G86" s="22" t="s">
        <v>607</v>
      </c>
      <c r="H86" s="23" t="s">
        <v>107</v>
      </c>
      <c r="I86" s="21"/>
      <c r="J86" s="22" t="s">
        <v>608</v>
      </c>
      <c r="K86" s="23" t="s">
        <v>107</v>
      </c>
    </row>
    <row r="87" spans="1:11" ht="16.5" thickTop="1" thickBot="1" x14ac:dyDescent="0.3">
      <c r="A87" s="164"/>
      <c r="C87" s="22" t="s">
        <v>609</v>
      </c>
      <c r="D87" s="23" t="s">
        <v>107</v>
      </c>
      <c r="E87" s="23" t="s">
        <v>107</v>
      </c>
      <c r="F87" s="21"/>
      <c r="G87" s="22" t="s">
        <v>610</v>
      </c>
      <c r="H87" s="23" t="s">
        <v>107</v>
      </c>
      <c r="I87" s="21"/>
      <c r="J87" s="22" t="s">
        <v>611</v>
      </c>
      <c r="K87" s="23" t="s">
        <v>107</v>
      </c>
    </row>
    <row r="88" spans="1:11" ht="16.5" thickTop="1" thickBot="1" x14ac:dyDescent="0.3">
      <c r="A88" s="164"/>
      <c r="C88" s="22" t="s">
        <v>612</v>
      </c>
      <c r="D88" s="23" t="s">
        <v>107</v>
      </c>
      <c r="E88" s="23" t="s">
        <v>107</v>
      </c>
      <c r="F88" s="21"/>
      <c r="G88" s="22" t="s">
        <v>613</v>
      </c>
      <c r="H88" s="23" t="s">
        <v>107</v>
      </c>
      <c r="I88" s="21"/>
      <c r="J88" s="22" t="s">
        <v>614</v>
      </c>
      <c r="K88" s="23" t="s">
        <v>107</v>
      </c>
    </row>
    <row r="89" spans="1:11" ht="16.5" thickTop="1" thickBot="1" x14ac:dyDescent="0.3">
      <c r="A89" s="164"/>
      <c r="C89" s="22" t="s">
        <v>615</v>
      </c>
      <c r="D89" s="23" t="s">
        <v>107</v>
      </c>
      <c r="E89" s="23" t="s">
        <v>107</v>
      </c>
      <c r="F89" s="21"/>
      <c r="G89" s="22" t="s">
        <v>616</v>
      </c>
      <c r="H89" s="23" t="s">
        <v>107</v>
      </c>
      <c r="I89" s="21"/>
      <c r="J89" s="22" t="s">
        <v>617</v>
      </c>
      <c r="K89" s="23" t="s">
        <v>107</v>
      </c>
    </row>
    <row r="90" spans="1:11" ht="16.5" thickTop="1" thickBot="1" x14ac:dyDescent="0.3">
      <c r="A90" s="164"/>
      <c r="C90" s="22" t="s">
        <v>618</v>
      </c>
      <c r="D90" s="23" t="s">
        <v>107</v>
      </c>
      <c r="E90" s="23" t="s">
        <v>107</v>
      </c>
      <c r="F90" s="21"/>
      <c r="G90" s="22" t="s">
        <v>619</v>
      </c>
      <c r="H90" s="23" t="s">
        <v>107</v>
      </c>
      <c r="I90" s="21"/>
      <c r="J90" s="22" t="s">
        <v>620</v>
      </c>
      <c r="K90" s="23" t="s">
        <v>107</v>
      </c>
    </row>
    <row r="91" spans="1:11" ht="16.5" thickTop="1" thickBot="1" x14ac:dyDescent="0.3">
      <c r="A91" s="164"/>
      <c r="C91" s="22" t="s">
        <v>621</v>
      </c>
      <c r="D91" s="23" t="s">
        <v>107</v>
      </c>
      <c r="E91" s="23" t="s">
        <v>107</v>
      </c>
      <c r="F91" s="21"/>
      <c r="G91" s="22" t="s">
        <v>622</v>
      </c>
      <c r="H91" s="23" t="s">
        <v>107</v>
      </c>
      <c r="I91" s="21"/>
      <c r="J91" s="22" t="s">
        <v>623</v>
      </c>
      <c r="K91" s="23" t="s">
        <v>107</v>
      </c>
    </row>
    <row r="92" spans="1:11" ht="16.5" thickTop="1" thickBot="1" x14ac:dyDescent="0.3">
      <c r="A92" s="164"/>
      <c r="C92" s="22" t="s">
        <v>624</v>
      </c>
      <c r="D92" s="23" t="s">
        <v>107</v>
      </c>
      <c r="E92" s="23" t="s">
        <v>107</v>
      </c>
      <c r="F92" s="21"/>
      <c r="G92" s="22" t="s">
        <v>625</v>
      </c>
      <c r="H92" s="23" t="s">
        <v>107</v>
      </c>
      <c r="I92" s="21"/>
      <c r="J92" s="22" t="s">
        <v>626</v>
      </c>
      <c r="K92" s="23" t="s">
        <v>107</v>
      </c>
    </row>
    <row r="93" spans="1:11" ht="16.5" thickTop="1" thickBot="1" x14ac:dyDescent="0.3">
      <c r="A93" s="164"/>
      <c r="C93" s="22" t="s">
        <v>627</v>
      </c>
      <c r="D93" s="23" t="s">
        <v>107</v>
      </c>
      <c r="E93" s="23" t="s">
        <v>107</v>
      </c>
      <c r="F93" s="21"/>
      <c r="G93" s="22" t="s">
        <v>628</v>
      </c>
      <c r="H93" s="23" t="s">
        <v>107</v>
      </c>
      <c r="I93" s="21"/>
      <c r="J93" s="22" t="s">
        <v>629</v>
      </c>
      <c r="K93" s="23" t="s">
        <v>107</v>
      </c>
    </row>
    <row r="94" spans="1:11" ht="16.5" thickTop="1" thickBot="1" x14ac:dyDescent="0.3">
      <c r="A94" s="164"/>
      <c r="C94" s="22" t="s">
        <v>630</v>
      </c>
      <c r="D94" s="23" t="s">
        <v>107</v>
      </c>
      <c r="E94" s="23" t="s">
        <v>107</v>
      </c>
      <c r="F94" s="21"/>
      <c r="G94" s="22" t="s">
        <v>631</v>
      </c>
      <c r="H94" s="23" t="s">
        <v>107</v>
      </c>
      <c r="I94" s="21"/>
      <c r="J94" s="22" t="s">
        <v>632</v>
      </c>
      <c r="K94" s="23" t="s">
        <v>107</v>
      </c>
    </row>
    <row r="95" spans="1:11" ht="16.5" thickTop="1" thickBot="1" x14ac:dyDescent="0.3">
      <c r="A95" s="164"/>
      <c r="C95" s="22" t="s">
        <v>633</v>
      </c>
      <c r="D95" s="23" t="s">
        <v>107</v>
      </c>
      <c r="E95" s="23" t="s">
        <v>107</v>
      </c>
      <c r="F95" s="21"/>
      <c r="G95" s="22" t="s">
        <v>634</v>
      </c>
      <c r="H95" s="23" t="s">
        <v>107</v>
      </c>
      <c r="I95" s="21"/>
      <c r="J95" s="22" t="s">
        <v>635</v>
      </c>
      <c r="K95" s="23" t="s">
        <v>107</v>
      </c>
    </row>
    <row r="96" spans="1:11" ht="16.5" thickTop="1" thickBot="1" x14ac:dyDescent="0.3">
      <c r="A96" s="164"/>
      <c r="C96" s="22" t="s">
        <v>636</v>
      </c>
      <c r="D96" s="23" t="s">
        <v>107</v>
      </c>
      <c r="E96" s="23" t="s">
        <v>107</v>
      </c>
      <c r="F96" s="21"/>
      <c r="G96" s="22" t="s">
        <v>637</v>
      </c>
      <c r="H96" s="23" t="s">
        <v>107</v>
      </c>
      <c r="I96" s="21"/>
      <c r="J96" s="22" t="s">
        <v>638</v>
      </c>
      <c r="K96" s="23" t="s">
        <v>107</v>
      </c>
    </row>
    <row r="97" spans="1:11" ht="16.5" thickTop="1" thickBot="1" x14ac:dyDescent="0.3">
      <c r="A97" s="164"/>
      <c r="C97" s="22" t="s">
        <v>639</v>
      </c>
      <c r="D97" s="23" t="s">
        <v>107</v>
      </c>
      <c r="E97" s="23" t="s">
        <v>107</v>
      </c>
      <c r="F97" s="21"/>
      <c r="G97" s="22" t="s">
        <v>640</v>
      </c>
      <c r="H97" s="23" t="s">
        <v>107</v>
      </c>
      <c r="I97" s="21"/>
      <c r="J97" s="22" t="s">
        <v>641</v>
      </c>
      <c r="K97" s="23" t="s">
        <v>107</v>
      </c>
    </row>
    <row r="98" spans="1:11" ht="16.5" thickTop="1" thickBot="1" x14ac:dyDescent="0.3">
      <c r="A98" s="164"/>
      <c r="C98" s="22" t="s">
        <v>642</v>
      </c>
      <c r="D98" s="23" t="s">
        <v>107</v>
      </c>
      <c r="E98" s="23" t="s">
        <v>107</v>
      </c>
      <c r="F98" s="21"/>
      <c r="G98" s="22" t="s">
        <v>643</v>
      </c>
      <c r="H98" s="23" t="s">
        <v>107</v>
      </c>
      <c r="I98" s="21"/>
      <c r="J98" s="22" t="s">
        <v>644</v>
      </c>
      <c r="K98" s="23" t="s">
        <v>107</v>
      </c>
    </row>
    <row r="99" spans="1:11" ht="16.5" thickTop="1" thickBot="1" x14ac:dyDescent="0.3">
      <c r="A99" s="164"/>
      <c r="C99" s="22" t="s">
        <v>645</v>
      </c>
      <c r="D99" s="23" t="s">
        <v>107</v>
      </c>
      <c r="E99" s="23" t="s">
        <v>107</v>
      </c>
      <c r="F99" s="21"/>
      <c r="G99" s="22" t="s">
        <v>646</v>
      </c>
      <c r="H99" s="23" t="s">
        <v>107</v>
      </c>
      <c r="I99" s="21"/>
      <c r="J99" s="22" t="s">
        <v>647</v>
      </c>
      <c r="K99" s="23" t="s">
        <v>107</v>
      </c>
    </row>
    <row r="100" spans="1:11" ht="16.5" thickTop="1" thickBot="1" x14ac:dyDescent="0.3">
      <c r="A100" s="164"/>
      <c r="C100" s="22" t="s">
        <v>648</v>
      </c>
      <c r="D100" s="23" t="s">
        <v>107</v>
      </c>
      <c r="E100" s="23" t="s">
        <v>107</v>
      </c>
      <c r="F100" s="21"/>
      <c r="G100" s="22" t="s">
        <v>649</v>
      </c>
      <c r="H100" s="23" t="s">
        <v>107</v>
      </c>
      <c r="I100" s="21"/>
      <c r="J100" s="22" t="s">
        <v>650</v>
      </c>
      <c r="K100" s="23" t="s">
        <v>107</v>
      </c>
    </row>
    <row r="101" spans="1:11" ht="16.5" thickTop="1" thickBot="1" x14ac:dyDescent="0.3">
      <c r="A101" s="164"/>
      <c r="C101" s="22" t="s">
        <v>651</v>
      </c>
      <c r="D101" s="23" t="s">
        <v>107</v>
      </c>
      <c r="E101" s="23" t="s">
        <v>107</v>
      </c>
      <c r="F101" s="21"/>
      <c r="G101" s="22" t="s">
        <v>652</v>
      </c>
      <c r="H101" s="23" t="s">
        <v>107</v>
      </c>
      <c r="I101" s="21"/>
      <c r="J101" s="22" t="s">
        <v>653</v>
      </c>
      <c r="K101" s="23" t="s">
        <v>107</v>
      </c>
    </row>
    <row r="102" spans="1:11" ht="16.5" thickTop="1" thickBot="1" x14ac:dyDescent="0.3">
      <c r="A102" s="164"/>
      <c r="C102" s="22" t="s">
        <v>654</v>
      </c>
      <c r="D102" s="23" t="s">
        <v>107</v>
      </c>
      <c r="E102" s="23" t="s">
        <v>107</v>
      </c>
      <c r="F102" s="21"/>
      <c r="G102" s="22" t="s">
        <v>655</v>
      </c>
      <c r="H102" s="23" t="s">
        <v>107</v>
      </c>
      <c r="I102" s="21"/>
      <c r="J102" s="22" t="s">
        <v>656</v>
      </c>
      <c r="K102" s="23" t="s">
        <v>107</v>
      </c>
    </row>
    <row r="103" spans="1:11" ht="16.5" thickTop="1" thickBot="1" x14ac:dyDescent="0.3">
      <c r="A103" s="164"/>
      <c r="C103" s="22" t="s">
        <v>42</v>
      </c>
      <c r="D103" s="23" t="s">
        <v>29</v>
      </c>
      <c r="E103" s="23" t="s">
        <v>107</v>
      </c>
      <c r="F103" s="21"/>
      <c r="G103" s="22" t="s">
        <v>52</v>
      </c>
      <c r="H103" s="23" t="s">
        <v>180</v>
      </c>
      <c r="I103" s="21"/>
      <c r="J103" s="22" t="s">
        <v>62</v>
      </c>
      <c r="K103" s="23" t="s">
        <v>305</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33.950000000000003" customHeight="1" x14ac:dyDescent="0.35">
      <c r="A1" s="164"/>
      <c r="C1" s="231" t="s">
        <v>148</v>
      </c>
      <c r="D1" s="231"/>
      <c r="E1" s="231"/>
      <c r="F1" s="231"/>
      <c r="G1" s="231"/>
      <c r="H1" s="231"/>
      <c r="I1" s="231"/>
      <c r="J1" s="231"/>
      <c r="K1" s="231"/>
    </row>
    <row r="2" spans="1:25" s="18" customFormat="1" ht="37.5" customHeight="1" x14ac:dyDescent="0.25">
      <c r="A2" s="164"/>
      <c r="C2" s="19"/>
      <c r="D2" s="19"/>
      <c r="E2" s="19"/>
      <c r="F2" s="19"/>
      <c r="G2" s="19"/>
      <c r="H2" s="19"/>
      <c r="I2" s="19"/>
      <c r="J2" s="19"/>
      <c r="K2" s="19"/>
      <c r="L2" s="19"/>
      <c r="M2" s="19"/>
      <c r="N2" s="19"/>
      <c r="O2" s="19"/>
      <c r="P2" s="19"/>
    </row>
    <row r="3" spans="1:25" s="20" customFormat="1" ht="15" customHeight="1" thickBot="1" x14ac:dyDescent="0.3">
      <c r="A3" s="164"/>
    </row>
    <row r="4" spans="1:25" s="20" customFormat="1" ht="24.75" customHeight="1" thickTop="1" thickBot="1" x14ac:dyDescent="0.3">
      <c r="A4" s="164"/>
      <c r="C4" s="170" t="s">
        <v>111</v>
      </c>
      <c r="D4" s="171" t="s">
        <v>1337</v>
      </c>
      <c r="E4" s="21"/>
      <c r="F4" s="170" t="s">
        <v>142</v>
      </c>
      <c r="G4" s="171" t="s">
        <v>149</v>
      </c>
      <c r="H4" s="21"/>
      <c r="I4" s="170" t="s">
        <v>143</v>
      </c>
      <c r="J4" s="171" t="s">
        <v>1341</v>
      </c>
      <c r="L4" s="170" t="s">
        <v>144</v>
      </c>
      <c r="M4" s="171" t="s">
        <v>150</v>
      </c>
      <c r="N4" s="21"/>
      <c r="O4" s="170" t="s">
        <v>145</v>
      </c>
      <c r="P4" s="171" t="s">
        <v>1338</v>
      </c>
      <c r="Q4" s="21"/>
      <c r="R4" s="170" t="s">
        <v>146</v>
      </c>
      <c r="S4" s="173" t="s">
        <v>1339</v>
      </c>
      <c r="U4" s="170" t="s">
        <v>147</v>
      </c>
      <c r="V4" s="174" t="s">
        <v>1334</v>
      </c>
      <c r="X4" s="170" t="s">
        <v>292</v>
      </c>
      <c r="Y4" s="171" t="s">
        <v>1340</v>
      </c>
    </row>
    <row r="5" spans="1:25" s="20" customFormat="1" ht="19.5" customHeight="1" thickTop="1" thickBot="1" x14ac:dyDescent="0.3">
      <c r="A5" s="164"/>
      <c r="C5" s="22" t="s">
        <v>112</v>
      </c>
      <c r="D5" s="23" t="s">
        <v>1447</v>
      </c>
      <c r="E5" s="21"/>
      <c r="F5" s="22" t="s">
        <v>113</v>
      </c>
      <c r="G5" s="23" t="s">
        <v>1350</v>
      </c>
      <c r="H5" s="21"/>
      <c r="I5" s="22" t="s">
        <v>114</v>
      </c>
      <c r="J5" s="23" t="s">
        <v>1459</v>
      </c>
      <c r="L5" s="22" t="s">
        <v>195</v>
      </c>
      <c r="M5" s="23" t="s">
        <v>1443</v>
      </c>
      <c r="N5" s="21"/>
      <c r="O5" s="22" t="s">
        <v>205</v>
      </c>
      <c r="P5" s="23" t="s">
        <v>1460</v>
      </c>
      <c r="Q5" s="21"/>
      <c r="R5" s="22" t="s">
        <v>215</v>
      </c>
      <c r="S5" s="23" t="s">
        <v>1346</v>
      </c>
      <c r="U5" s="22" t="s">
        <v>185</v>
      </c>
      <c r="V5" s="23" t="s">
        <v>1461</v>
      </c>
      <c r="X5" s="22" t="s">
        <v>293</v>
      </c>
      <c r="Y5" s="23" t="s">
        <v>107</v>
      </c>
    </row>
    <row r="6" spans="1:25" s="20" customFormat="1" ht="19.5" customHeight="1" thickTop="1" thickBot="1" x14ac:dyDescent="0.3">
      <c r="A6" s="164"/>
      <c r="C6" s="22" t="s">
        <v>115</v>
      </c>
      <c r="D6" s="23" t="s">
        <v>1445</v>
      </c>
      <c r="E6" s="21"/>
      <c r="F6" s="22" t="s">
        <v>123</v>
      </c>
      <c r="G6" s="23" t="s">
        <v>1462</v>
      </c>
      <c r="H6" s="21"/>
      <c r="I6" s="22" t="s">
        <v>131</v>
      </c>
      <c r="J6" s="23" t="s">
        <v>1463</v>
      </c>
      <c r="L6" s="22" t="s">
        <v>196</v>
      </c>
      <c r="M6" s="23" t="s">
        <v>1349</v>
      </c>
      <c r="N6" s="21"/>
      <c r="O6" s="22" t="s">
        <v>206</v>
      </c>
      <c r="P6" s="23" t="s">
        <v>1446</v>
      </c>
      <c r="Q6" s="21"/>
      <c r="R6" s="22" t="s">
        <v>216</v>
      </c>
      <c r="S6" s="23" t="s">
        <v>1464</v>
      </c>
      <c r="U6" s="22" t="s">
        <v>186</v>
      </c>
      <c r="V6" s="23" t="s">
        <v>1440</v>
      </c>
      <c r="X6" s="22" t="s">
        <v>294</v>
      </c>
      <c r="Y6" s="23"/>
    </row>
    <row r="7" spans="1:25" s="20" customFormat="1" ht="19.5" customHeight="1" thickTop="1" thickBot="1" x14ac:dyDescent="0.3">
      <c r="A7" s="164"/>
      <c r="C7" s="22" t="s">
        <v>116</v>
      </c>
      <c r="D7" s="23" t="s">
        <v>1465</v>
      </c>
      <c r="E7" s="21"/>
      <c r="F7" s="22" t="s">
        <v>124</v>
      </c>
      <c r="G7" s="23" t="s">
        <v>1466</v>
      </c>
      <c r="H7" s="21"/>
      <c r="I7" s="22" t="s">
        <v>132</v>
      </c>
      <c r="J7" s="23" t="s">
        <v>1467</v>
      </c>
      <c r="L7" s="22" t="s">
        <v>197</v>
      </c>
      <c r="M7" s="23" t="s">
        <v>1350</v>
      </c>
      <c r="N7" s="21"/>
      <c r="O7" s="22" t="s">
        <v>207</v>
      </c>
      <c r="P7" s="23" t="s">
        <v>1468</v>
      </c>
      <c r="Q7" s="21"/>
      <c r="R7" s="22" t="s">
        <v>217</v>
      </c>
      <c r="S7" s="23" t="s">
        <v>107</v>
      </c>
      <c r="U7" s="22" t="s">
        <v>187</v>
      </c>
      <c r="V7" s="23" t="s">
        <v>1469</v>
      </c>
      <c r="X7" s="22" t="s">
        <v>295</v>
      </c>
      <c r="Y7" s="23" t="s">
        <v>107</v>
      </c>
    </row>
    <row r="8" spans="1:25" s="20" customFormat="1" ht="19.5" customHeight="1" thickTop="1" thickBot="1" x14ac:dyDescent="0.3">
      <c r="A8" s="164"/>
      <c r="C8" s="22" t="s">
        <v>117</v>
      </c>
      <c r="D8" s="23" t="s">
        <v>1470</v>
      </c>
      <c r="E8" s="21"/>
      <c r="F8" s="22" t="s">
        <v>125</v>
      </c>
      <c r="G8" s="23" t="s">
        <v>1349</v>
      </c>
      <c r="H8" s="21"/>
      <c r="I8" s="22" t="s">
        <v>133</v>
      </c>
      <c r="J8" s="23" t="s">
        <v>1471</v>
      </c>
      <c r="L8" s="22" t="s">
        <v>198</v>
      </c>
      <c r="M8" s="23" t="s">
        <v>1472</v>
      </c>
      <c r="N8" s="21"/>
      <c r="O8" s="22" t="s">
        <v>208</v>
      </c>
      <c r="P8" s="23" t="s">
        <v>1473</v>
      </c>
      <c r="Q8" s="21"/>
      <c r="R8" s="22" t="s">
        <v>218</v>
      </c>
      <c r="S8" s="23" t="s">
        <v>107</v>
      </c>
      <c r="U8" s="22" t="s">
        <v>188</v>
      </c>
      <c r="V8" s="23" t="s">
        <v>1474</v>
      </c>
      <c r="X8" s="22" t="s">
        <v>296</v>
      </c>
      <c r="Y8" s="23" t="s">
        <v>107</v>
      </c>
    </row>
    <row r="9" spans="1:25" s="20" customFormat="1" ht="19.5" customHeight="1" thickTop="1" thickBot="1" x14ac:dyDescent="0.3">
      <c r="A9" s="164"/>
      <c r="C9" s="22" t="s">
        <v>118</v>
      </c>
      <c r="D9" s="23" t="s">
        <v>1475</v>
      </c>
      <c r="E9" s="21"/>
      <c r="F9" s="22" t="s">
        <v>126</v>
      </c>
      <c r="G9" s="23" t="s">
        <v>1476</v>
      </c>
      <c r="H9" s="21"/>
      <c r="I9" s="22" t="s">
        <v>134</v>
      </c>
      <c r="J9" s="23" t="s">
        <v>1477</v>
      </c>
      <c r="L9" s="22" t="s">
        <v>199</v>
      </c>
      <c r="M9" s="23" t="s">
        <v>1478</v>
      </c>
      <c r="N9" s="21"/>
      <c r="O9" s="22" t="s">
        <v>209</v>
      </c>
      <c r="P9" s="23" t="s">
        <v>1479</v>
      </c>
      <c r="Q9" s="21"/>
      <c r="R9" s="22" t="s">
        <v>219</v>
      </c>
      <c r="S9" s="23" t="s">
        <v>107</v>
      </c>
      <c r="U9" s="22" t="s">
        <v>189</v>
      </c>
      <c r="V9" s="23" t="s">
        <v>1358</v>
      </c>
      <c r="X9" s="22" t="s">
        <v>297</v>
      </c>
      <c r="Y9" s="23" t="s">
        <v>107</v>
      </c>
    </row>
    <row r="10" spans="1:25" s="20" customFormat="1" ht="19.5" customHeight="1" thickTop="1" thickBot="1" x14ac:dyDescent="0.3">
      <c r="A10" s="164"/>
      <c r="C10" s="22" t="s">
        <v>119</v>
      </c>
      <c r="D10" s="23" t="s">
        <v>107</v>
      </c>
      <c r="E10" s="21"/>
      <c r="F10" s="22" t="s">
        <v>127</v>
      </c>
      <c r="G10" s="23" t="s">
        <v>1480</v>
      </c>
      <c r="H10" s="21"/>
      <c r="I10" s="22" t="s">
        <v>135</v>
      </c>
      <c r="J10" s="23" t="s">
        <v>1481</v>
      </c>
      <c r="L10" s="22" t="s">
        <v>200</v>
      </c>
      <c r="M10" s="23" t="s">
        <v>1351</v>
      </c>
      <c r="N10" s="21"/>
      <c r="O10" s="22" t="s">
        <v>210</v>
      </c>
      <c r="P10" s="23" t="s">
        <v>1482</v>
      </c>
      <c r="Q10" s="21"/>
      <c r="R10" s="22" t="s">
        <v>220</v>
      </c>
      <c r="S10" s="23" t="s">
        <v>107</v>
      </c>
      <c r="U10" s="22" t="s">
        <v>190</v>
      </c>
      <c r="V10" s="23" t="s">
        <v>1483</v>
      </c>
      <c r="X10" s="22" t="s">
        <v>298</v>
      </c>
      <c r="Y10" s="23" t="s">
        <v>107</v>
      </c>
    </row>
    <row r="11" spans="1:25" s="20" customFormat="1" ht="19.5" customHeight="1" thickTop="1" thickBot="1" x14ac:dyDescent="0.3">
      <c r="A11" s="164"/>
      <c r="C11" s="22" t="s">
        <v>120</v>
      </c>
      <c r="D11" s="23" t="s">
        <v>107</v>
      </c>
      <c r="E11" s="21"/>
      <c r="F11" s="22" t="s">
        <v>128</v>
      </c>
      <c r="G11" s="23" t="s">
        <v>1484</v>
      </c>
      <c r="H11" s="21"/>
      <c r="I11" s="22" t="s">
        <v>136</v>
      </c>
      <c r="J11" s="23" t="s">
        <v>107</v>
      </c>
      <c r="L11" s="22" t="s">
        <v>201</v>
      </c>
      <c r="M11" s="23" t="s">
        <v>1353</v>
      </c>
      <c r="N11" s="21"/>
      <c r="O11" s="22" t="s">
        <v>211</v>
      </c>
      <c r="P11" s="23" t="s">
        <v>1485</v>
      </c>
      <c r="Q11" s="21"/>
      <c r="R11" s="22" t="s">
        <v>221</v>
      </c>
      <c r="S11" s="23" t="s">
        <v>107</v>
      </c>
      <c r="U11" s="22" t="s">
        <v>191</v>
      </c>
      <c r="V11" s="23" t="s">
        <v>1486</v>
      </c>
      <c r="X11" s="22" t="s">
        <v>299</v>
      </c>
      <c r="Y11" s="23" t="s">
        <v>107</v>
      </c>
    </row>
    <row r="12" spans="1:25" s="20" customFormat="1" ht="19.5" customHeight="1" thickTop="1" thickBot="1" x14ac:dyDescent="0.3">
      <c r="A12" s="164"/>
      <c r="C12" s="22" t="s">
        <v>121</v>
      </c>
      <c r="D12" s="23" t="s">
        <v>107</v>
      </c>
      <c r="E12" s="21"/>
      <c r="F12" s="22" t="s">
        <v>129</v>
      </c>
      <c r="G12" s="23" t="s">
        <v>1487</v>
      </c>
      <c r="H12" s="21"/>
      <c r="I12" s="22" t="s">
        <v>137</v>
      </c>
      <c r="J12" s="23" t="s">
        <v>107</v>
      </c>
      <c r="L12" s="22" t="s">
        <v>202</v>
      </c>
      <c r="M12" s="23" t="s">
        <v>1488</v>
      </c>
      <c r="N12" s="21"/>
      <c r="O12" s="22" t="s">
        <v>212</v>
      </c>
      <c r="P12" s="23" t="s">
        <v>1489</v>
      </c>
      <c r="Q12" s="21"/>
      <c r="R12" s="22" t="s">
        <v>222</v>
      </c>
      <c r="S12" s="23" t="s">
        <v>107</v>
      </c>
      <c r="U12" s="22" t="s">
        <v>192</v>
      </c>
      <c r="V12" s="23" t="s">
        <v>1490</v>
      </c>
      <c r="X12" s="22" t="s">
        <v>300</v>
      </c>
      <c r="Y12" s="23" t="s">
        <v>107</v>
      </c>
    </row>
    <row r="13" spans="1:25" s="20" customFormat="1" ht="19.5" customHeight="1" thickTop="1" thickBot="1" x14ac:dyDescent="0.3">
      <c r="A13" s="164"/>
      <c r="C13" s="22" t="s">
        <v>122</v>
      </c>
      <c r="D13" s="23" t="s">
        <v>107</v>
      </c>
      <c r="E13" s="21"/>
      <c r="F13" s="22" t="s">
        <v>130</v>
      </c>
      <c r="G13" s="23" t="s">
        <v>1491</v>
      </c>
      <c r="H13" s="21"/>
      <c r="I13" s="22" t="s">
        <v>138</v>
      </c>
      <c r="J13" s="23" t="s">
        <v>107</v>
      </c>
      <c r="L13" s="22" t="s">
        <v>203</v>
      </c>
      <c r="M13" s="23" t="s">
        <v>1492</v>
      </c>
      <c r="N13" s="21"/>
      <c r="O13" s="22" t="s">
        <v>213</v>
      </c>
      <c r="P13" s="23" t="s">
        <v>1493</v>
      </c>
      <c r="Q13" s="21"/>
      <c r="R13" s="22" t="s">
        <v>223</v>
      </c>
      <c r="S13" s="23" t="s">
        <v>107</v>
      </c>
      <c r="U13" s="22" t="s">
        <v>193</v>
      </c>
      <c r="V13" s="23" t="s">
        <v>107</v>
      </c>
      <c r="X13" s="22" t="s">
        <v>301</v>
      </c>
      <c r="Y13" s="23" t="s">
        <v>107</v>
      </c>
    </row>
    <row r="14" spans="1:25" s="20" customFormat="1" ht="19.5" customHeight="1" thickTop="1" thickBot="1" x14ac:dyDescent="0.3">
      <c r="A14" s="164"/>
      <c r="C14" s="22" t="s">
        <v>356</v>
      </c>
      <c r="D14" s="23" t="s">
        <v>107</v>
      </c>
      <c r="E14" s="21"/>
      <c r="F14" s="22" t="s">
        <v>361</v>
      </c>
      <c r="G14" s="23" t="s">
        <v>1494</v>
      </c>
      <c r="H14" s="21"/>
      <c r="I14" s="22" t="s">
        <v>366</v>
      </c>
      <c r="J14" s="23" t="s">
        <v>107</v>
      </c>
      <c r="L14" s="22" t="s">
        <v>380</v>
      </c>
      <c r="M14" s="23" t="s">
        <v>1495</v>
      </c>
      <c r="N14" s="21"/>
      <c r="O14" s="22" t="s">
        <v>385</v>
      </c>
      <c r="P14" s="23" t="s">
        <v>1450</v>
      </c>
      <c r="Q14" s="21"/>
      <c r="R14" s="22" t="s">
        <v>390</v>
      </c>
      <c r="S14" s="23" t="s">
        <v>107</v>
      </c>
      <c r="U14" s="22" t="s">
        <v>395</v>
      </c>
      <c r="V14" s="23" t="s">
        <v>107</v>
      </c>
      <c r="X14" s="22" t="s">
        <v>400</v>
      </c>
      <c r="Y14" s="23" t="s">
        <v>107</v>
      </c>
    </row>
    <row r="15" spans="1:25" s="20" customFormat="1" ht="19.5" customHeight="1" thickTop="1" thickBot="1" x14ac:dyDescent="0.3">
      <c r="A15" s="164"/>
      <c r="C15" s="22" t="s">
        <v>357</v>
      </c>
      <c r="D15" s="23" t="s">
        <v>107</v>
      </c>
      <c r="E15" s="21"/>
      <c r="F15" s="22" t="s">
        <v>362</v>
      </c>
      <c r="G15" s="23" t="s">
        <v>1488</v>
      </c>
      <c r="H15" s="21"/>
      <c r="I15" s="22" t="s">
        <v>367</v>
      </c>
      <c r="J15" s="23" t="s">
        <v>107</v>
      </c>
      <c r="L15" s="22" t="s">
        <v>381</v>
      </c>
      <c r="M15" s="23" t="s">
        <v>1496</v>
      </c>
      <c r="N15" s="21"/>
      <c r="O15" s="22" t="s">
        <v>386</v>
      </c>
      <c r="P15" s="23" t="s">
        <v>1497</v>
      </c>
      <c r="Q15" s="21"/>
      <c r="R15" s="22" t="s">
        <v>391</v>
      </c>
      <c r="S15" s="23" t="s">
        <v>107</v>
      </c>
      <c r="U15" s="22" t="s">
        <v>396</v>
      </c>
      <c r="V15" s="23" t="s">
        <v>107</v>
      </c>
      <c r="X15" s="22" t="s">
        <v>401</v>
      </c>
      <c r="Y15" s="23" t="s">
        <v>107</v>
      </c>
    </row>
    <row r="16" spans="1:25" s="20" customFormat="1" ht="19.5" customHeight="1" thickTop="1" thickBot="1" x14ac:dyDescent="0.3">
      <c r="A16" s="164"/>
      <c r="C16" s="22" t="s">
        <v>358</v>
      </c>
      <c r="D16" s="23" t="s">
        <v>107</v>
      </c>
      <c r="E16" s="21"/>
      <c r="F16" s="22" t="s">
        <v>363</v>
      </c>
      <c r="G16" s="23" t="s">
        <v>1498</v>
      </c>
      <c r="H16" s="21"/>
      <c r="I16" s="22" t="s">
        <v>368</v>
      </c>
      <c r="J16" s="23" t="s">
        <v>107</v>
      </c>
      <c r="L16" s="22" t="s">
        <v>382</v>
      </c>
      <c r="M16" s="23" t="s">
        <v>1499</v>
      </c>
      <c r="N16" s="21"/>
      <c r="O16" s="22" t="s">
        <v>387</v>
      </c>
      <c r="P16" s="23" t="s">
        <v>1500</v>
      </c>
      <c r="Q16" s="21"/>
      <c r="R16" s="22" t="s">
        <v>392</v>
      </c>
      <c r="S16" s="23" t="s">
        <v>107</v>
      </c>
      <c r="U16" s="22" t="s">
        <v>397</v>
      </c>
      <c r="V16" s="23" t="s">
        <v>107</v>
      </c>
      <c r="X16" s="22" t="s">
        <v>402</v>
      </c>
      <c r="Y16" s="23" t="s">
        <v>107</v>
      </c>
    </row>
    <row r="17" spans="1:25" s="20" customFormat="1" ht="19.5" customHeight="1" thickTop="1" thickBot="1" x14ac:dyDescent="0.3">
      <c r="A17" s="164"/>
      <c r="C17" s="22" t="s">
        <v>359</v>
      </c>
      <c r="D17" s="23" t="s">
        <v>107</v>
      </c>
      <c r="E17" s="21"/>
      <c r="F17" s="22" t="s">
        <v>364</v>
      </c>
      <c r="G17" s="23" t="s">
        <v>1351</v>
      </c>
      <c r="H17" s="21"/>
      <c r="I17" s="22" t="s">
        <v>369</v>
      </c>
      <c r="J17" s="23" t="s">
        <v>107</v>
      </c>
      <c r="L17" s="22" t="s">
        <v>383</v>
      </c>
      <c r="M17" s="23" t="s">
        <v>1466</v>
      </c>
      <c r="N17" s="21"/>
      <c r="O17" s="22" t="s">
        <v>388</v>
      </c>
      <c r="P17" s="23" t="s">
        <v>1501</v>
      </c>
      <c r="Q17" s="21"/>
      <c r="R17" s="22" t="s">
        <v>393</v>
      </c>
      <c r="S17" s="23" t="s">
        <v>107</v>
      </c>
      <c r="U17" s="22" t="s">
        <v>398</v>
      </c>
      <c r="V17" s="23" t="s">
        <v>107</v>
      </c>
      <c r="X17" s="22" t="s">
        <v>403</v>
      </c>
      <c r="Y17" s="23" t="s">
        <v>107</v>
      </c>
    </row>
    <row r="18" spans="1:25" s="20" customFormat="1" ht="19.5" customHeight="1" thickTop="1" thickBot="1" x14ac:dyDescent="0.3">
      <c r="A18" s="164"/>
      <c r="C18" s="22" t="s">
        <v>360</v>
      </c>
      <c r="D18" s="23" t="s">
        <v>107</v>
      </c>
      <c r="E18" s="21"/>
      <c r="F18" s="22" t="s">
        <v>365</v>
      </c>
      <c r="G18" s="23" t="s">
        <v>1478</v>
      </c>
      <c r="H18" s="21"/>
      <c r="I18" s="22" t="s">
        <v>370</v>
      </c>
      <c r="J18" s="23" t="s">
        <v>107</v>
      </c>
      <c r="L18" s="22" t="s">
        <v>384</v>
      </c>
      <c r="M18" s="23" t="s">
        <v>1476</v>
      </c>
      <c r="N18" s="21"/>
      <c r="O18" s="22" t="s">
        <v>389</v>
      </c>
      <c r="P18" s="23" t="s">
        <v>1502</v>
      </c>
      <c r="Q18" s="21"/>
      <c r="R18" s="22" t="s">
        <v>394</v>
      </c>
      <c r="S18" s="23" t="s">
        <v>107</v>
      </c>
      <c r="U18" s="22" t="s">
        <v>399</v>
      </c>
      <c r="V18" s="23" t="s">
        <v>107</v>
      </c>
      <c r="X18" s="22" t="s">
        <v>404</v>
      </c>
      <c r="Y18" s="23" t="s">
        <v>107</v>
      </c>
    </row>
    <row r="19" spans="1:25" s="20" customFormat="1" ht="19.5" customHeight="1" thickTop="1" thickBot="1" x14ac:dyDescent="0.3">
      <c r="A19" s="164"/>
      <c r="C19" s="22" t="s">
        <v>657</v>
      </c>
      <c r="D19" s="23" t="s">
        <v>107</v>
      </c>
      <c r="E19" s="21"/>
      <c r="F19" s="22" t="s">
        <v>658</v>
      </c>
      <c r="G19" s="23" t="s">
        <v>1353</v>
      </c>
      <c r="H19" s="21"/>
      <c r="I19" s="22" t="s">
        <v>659</v>
      </c>
      <c r="J19" s="23" t="s">
        <v>107</v>
      </c>
      <c r="L19" s="22" t="s">
        <v>660</v>
      </c>
      <c r="M19" s="23" t="s">
        <v>1480</v>
      </c>
      <c r="N19" s="21"/>
      <c r="O19" s="22" t="s">
        <v>661</v>
      </c>
      <c r="P19" s="23" t="s">
        <v>1503</v>
      </c>
      <c r="Q19" s="21"/>
      <c r="R19" s="22" t="s">
        <v>662</v>
      </c>
      <c r="S19" s="23" t="s">
        <v>107</v>
      </c>
      <c r="U19" s="22" t="s">
        <v>663</v>
      </c>
      <c r="V19" s="23" t="s">
        <v>107</v>
      </c>
      <c r="X19" s="22" t="s">
        <v>664</v>
      </c>
      <c r="Y19" s="23" t="s">
        <v>107</v>
      </c>
    </row>
    <row r="20" spans="1:25" s="20" customFormat="1" ht="19.5" customHeight="1" thickTop="1" thickBot="1" x14ac:dyDescent="0.3">
      <c r="A20" s="164"/>
      <c r="C20" s="22" t="s">
        <v>665</v>
      </c>
      <c r="D20" s="23" t="s">
        <v>107</v>
      </c>
      <c r="E20" s="21"/>
      <c r="F20" s="22" t="s">
        <v>666</v>
      </c>
      <c r="G20" s="23" t="s">
        <v>1504</v>
      </c>
      <c r="H20" s="21"/>
      <c r="I20" s="22" t="s">
        <v>667</v>
      </c>
      <c r="J20" s="125" t="s">
        <v>107</v>
      </c>
      <c r="L20" s="22" t="s">
        <v>668</v>
      </c>
      <c r="M20" s="23" t="s">
        <v>1484</v>
      </c>
      <c r="N20" s="21"/>
      <c r="O20" s="22" t="s">
        <v>669</v>
      </c>
      <c r="P20" s="23" t="s">
        <v>1437</v>
      </c>
      <c r="Q20" s="21"/>
      <c r="R20" s="22" t="s">
        <v>670</v>
      </c>
      <c r="S20" s="23" t="s">
        <v>107</v>
      </c>
      <c r="U20" s="22" t="s">
        <v>671</v>
      </c>
      <c r="V20" s="23" t="s">
        <v>107</v>
      </c>
      <c r="X20" s="22" t="s">
        <v>672</v>
      </c>
      <c r="Y20" s="23" t="s">
        <v>107</v>
      </c>
    </row>
    <row r="21" spans="1:25" s="20" customFormat="1" ht="19.5" customHeight="1" thickTop="1" thickBot="1" x14ac:dyDescent="0.3">
      <c r="A21" s="164"/>
      <c r="C21" s="22" t="s">
        <v>673</v>
      </c>
      <c r="D21" s="23" t="s">
        <v>107</v>
      </c>
      <c r="E21" s="21"/>
      <c r="F21" s="22" t="s">
        <v>674</v>
      </c>
      <c r="G21" s="23"/>
      <c r="H21" s="21"/>
      <c r="I21" s="22" t="s">
        <v>675</v>
      </c>
      <c r="J21" s="124" t="s">
        <v>107</v>
      </c>
      <c r="L21" s="22" t="s">
        <v>676</v>
      </c>
      <c r="M21" s="23" t="s">
        <v>1505</v>
      </c>
      <c r="N21" s="21"/>
      <c r="O21" s="22" t="s">
        <v>677</v>
      </c>
      <c r="P21" s="23" t="s">
        <v>1506</v>
      </c>
      <c r="Q21" s="21"/>
      <c r="R21" s="22" t="s">
        <v>678</v>
      </c>
      <c r="S21" s="23" t="s">
        <v>107</v>
      </c>
      <c r="U21" s="22" t="s">
        <v>679</v>
      </c>
      <c r="V21" s="23" t="s">
        <v>107</v>
      </c>
      <c r="X21" s="22" t="s">
        <v>680</v>
      </c>
      <c r="Y21" s="23" t="s">
        <v>107</v>
      </c>
    </row>
    <row r="22" spans="1:25" s="20" customFormat="1" ht="19.5" customHeight="1" thickTop="1" thickBot="1" x14ac:dyDescent="0.3">
      <c r="A22" s="164"/>
      <c r="C22" s="22" t="s">
        <v>681</v>
      </c>
      <c r="D22" s="23" t="s">
        <v>107</v>
      </c>
      <c r="E22" s="21"/>
      <c r="F22" s="22" t="s">
        <v>682</v>
      </c>
      <c r="G22" s="23" t="s">
        <v>107</v>
      </c>
      <c r="H22" s="21"/>
      <c r="I22" s="22" t="s">
        <v>683</v>
      </c>
      <c r="J22" s="23" t="s">
        <v>107</v>
      </c>
      <c r="L22" s="22" t="s">
        <v>684</v>
      </c>
      <c r="M22" s="23" t="s">
        <v>1507</v>
      </c>
      <c r="N22" s="21"/>
      <c r="O22" s="22" t="s">
        <v>685</v>
      </c>
      <c r="P22" s="23" t="s">
        <v>1508</v>
      </c>
      <c r="Q22" s="21"/>
      <c r="R22" s="22" t="s">
        <v>686</v>
      </c>
      <c r="S22" s="23" t="s">
        <v>107</v>
      </c>
      <c r="U22" s="22" t="s">
        <v>687</v>
      </c>
      <c r="V22" s="23" t="s">
        <v>107</v>
      </c>
      <c r="X22" s="22" t="s">
        <v>688</v>
      </c>
      <c r="Y22" s="23" t="s">
        <v>107</v>
      </c>
    </row>
    <row r="23" spans="1:25" s="20" customFormat="1" ht="19.5" customHeight="1" thickTop="1" thickBot="1" x14ac:dyDescent="0.3">
      <c r="A23" s="164"/>
      <c r="C23" s="22" t="s">
        <v>689</v>
      </c>
      <c r="D23" s="23" t="s">
        <v>107</v>
      </c>
      <c r="E23" s="21"/>
      <c r="F23" s="22" t="s">
        <v>690</v>
      </c>
      <c r="G23" s="23" t="s">
        <v>107</v>
      </c>
      <c r="H23" s="21"/>
      <c r="I23" s="22" t="s">
        <v>691</v>
      </c>
      <c r="J23" s="23" t="s">
        <v>107</v>
      </c>
      <c r="L23" s="22" t="s">
        <v>692</v>
      </c>
      <c r="M23" s="23" t="s">
        <v>1509</v>
      </c>
      <c r="N23" s="21"/>
      <c r="O23" s="22" t="s">
        <v>693</v>
      </c>
      <c r="P23" s="23" t="s">
        <v>1510</v>
      </c>
      <c r="Q23" s="21"/>
      <c r="R23" s="22" t="s">
        <v>694</v>
      </c>
      <c r="S23" s="23" t="s">
        <v>107</v>
      </c>
      <c r="U23" s="22" t="s">
        <v>695</v>
      </c>
      <c r="V23" s="23" t="s">
        <v>107</v>
      </c>
      <c r="X23" s="22" t="s">
        <v>696</v>
      </c>
      <c r="Y23" s="23" t="s">
        <v>107</v>
      </c>
    </row>
    <row r="24" spans="1:25" s="20" customFormat="1" ht="19.5" customHeight="1" thickTop="1" thickBot="1" x14ac:dyDescent="0.3">
      <c r="A24" s="164"/>
      <c r="C24" s="22" t="s">
        <v>697</v>
      </c>
      <c r="D24" s="23" t="s">
        <v>107</v>
      </c>
      <c r="E24" s="21"/>
      <c r="F24" s="22" t="s">
        <v>698</v>
      </c>
      <c r="G24" s="23" t="s">
        <v>107</v>
      </c>
      <c r="H24" s="21"/>
      <c r="I24" s="22" t="s">
        <v>699</v>
      </c>
      <c r="J24" s="23" t="s">
        <v>107</v>
      </c>
      <c r="L24" s="22" t="s">
        <v>700</v>
      </c>
      <c r="M24" s="23" t="s">
        <v>1511</v>
      </c>
      <c r="N24" s="21"/>
      <c r="O24" s="22" t="s">
        <v>701</v>
      </c>
      <c r="P24" s="23" t="s">
        <v>1512</v>
      </c>
      <c r="Q24" s="21"/>
      <c r="R24" s="22" t="s">
        <v>702</v>
      </c>
      <c r="S24" s="23" t="s">
        <v>107</v>
      </c>
      <c r="U24" s="22" t="s">
        <v>703</v>
      </c>
      <c r="V24" s="23" t="s">
        <v>107</v>
      </c>
      <c r="X24" s="22" t="s">
        <v>704</v>
      </c>
      <c r="Y24" s="23" t="s">
        <v>107</v>
      </c>
    </row>
    <row r="25" spans="1:25" s="20" customFormat="1" ht="19.5" customHeight="1" thickTop="1" thickBot="1" x14ac:dyDescent="0.3">
      <c r="A25" s="164"/>
      <c r="C25" s="22" t="s">
        <v>705</v>
      </c>
      <c r="D25" s="23" t="s">
        <v>107</v>
      </c>
      <c r="E25" s="21"/>
      <c r="F25" s="22" t="s">
        <v>706</v>
      </c>
      <c r="G25" s="23" t="s">
        <v>107</v>
      </c>
      <c r="H25" s="21"/>
      <c r="I25" s="22" t="s">
        <v>707</v>
      </c>
      <c r="J25" s="125" t="s">
        <v>107</v>
      </c>
      <c r="L25" s="22" t="s">
        <v>708</v>
      </c>
      <c r="M25" s="23" t="s">
        <v>1513</v>
      </c>
      <c r="N25" s="21"/>
      <c r="O25" s="22" t="s">
        <v>709</v>
      </c>
      <c r="P25" s="23" t="s">
        <v>1514</v>
      </c>
      <c r="Q25" s="21"/>
      <c r="R25" s="22" t="s">
        <v>710</v>
      </c>
      <c r="S25" s="23" t="s">
        <v>107</v>
      </c>
      <c r="U25" s="22" t="s">
        <v>711</v>
      </c>
      <c r="V25" s="23" t="s">
        <v>107</v>
      </c>
      <c r="X25" s="22" t="s">
        <v>712</v>
      </c>
      <c r="Y25" s="23" t="s">
        <v>107</v>
      </c>
    </row>
    <row r="26" spans="1:25" s="20" customFormat="1" ht="19.5" customHeight="1" thickTop="1" thickBot="1" x14ac:dyDescent="0.3">
      <c r="A26" s="164"/>
      <c r="C26" s="22" t="s">
        <v>713</v>
      </c>
      <c r="D26" s="23" t="s">
        <v>107</v>
      </c>
      <c r="E26" s="21"/>
      <c r="F26" s="22" t="s">
        <v>714</v>
      </c>
      <c r="G26" s="23" t="s">
        <v>107</v>
      </c>
      <c r="H26" s="21"/>
      <c r="I26" s="22" t="s">
        <v>715</v>
      </c>
      <c r="J26" s="23" t="s">
        <v>107</v>
      </c>
      <c r="L26" s="22" t="s">
        <v>716</v>
      </c>
      <c r="M26" s="23" t="s">
        <v>1515</v>
      </c>
      <c r="N26" s="21"/>
      <c r="O26" s="22" t="s">
        <v>717</v>
      </c>
      <c r="P26" s="23" t="s">
        <v>1516</v>
      </c>
      <c r="Q26" s="21"/>
      <c r="R26" s="22" t="s">
        <v>718</v>
      </c>
      <c r="S26" s="23" t="s">
        <v>107</v>
      </c>
      <c r="U26" s="22" t="s">
        <v>719</v>
      </c>
      <c r="V26" s="23" t="s">
        <v>107</v>
      </c>
      <c r="X26" s="22" t="s">
        <v>720</v>
      </c>
      <c r="Y26" s="23" t="s">
        <v>107</v>
      </c>
    </row>
    <row r="27" spans="1:25" s="20" customFormat="1" ht="19.5" customHeight="1" thickTop="1" thickBot="1" x14ac:dyDescent="0.3">
      <c r="A27" s="164"/>
      <c r="C27" s="22" t="s">
        <v>721</v>
      </c>
      <c r="D27" s="23" t="s">
        <v>107</v>
      </c>
      <c r="E27" s="21"/>
      <c r="F27" s="22" t="s">
        <v>722</v>
      </c>
      <c r="G27" s="23" t="s">
        <v>107</v>
      </c>
      <c r="H27" s="21"/>
      <c r="I27" s="22" t="s">
        <v>723</v>
      </c>
      <c r="J27" s="23" t="s">
        <v>107</v>
      </c>
      <c r="L27" s="22" t="s">
        <v>724</v>
      </c>
      <c r="M27" s="23" t="s">
        <v>1487</v>
      </c>
      <c r="N27" s="21"/>
      <c r="O27" s="22" t="s">
        <v>725</v>
      </c>
      <c r="P27" s="23" t="s">
        <v>1517</v>
      </c>
      <c r="Q27" s="21"/>
      <c r="R27" s="22" t="s">
        <v>726</v>
      </c>
      <c r="S27" s="23" t="s">
        <v>107</v>
      </c>
      <c r="U27" s="22" t="s">
        <v>727</v>
      </c>
      <c r="V27" s="23" t="s">
        <v>107</v>
      </c>
      <c r="X27" s="22" t="s">
        <v>728</v>
      </c>
      <c r="Y27" s="23" t="s">
        <v>107</v>
      </c>
    </row>
    <row r="28" spans="1:25" s="20" customFormat="1" ht="19.5" customHeight="1" thickTop="1" thickBot="1" x14ac:dyDescent="0.3">
      <c r="A28" s="164"/>
      <c r="C28" s="22" t="s">
        <v>729</v>
      </c>
      <c r="D28" s="23" t="s">
        <v>107</v>
      </c>
      <c r="E28" s="21"/>
      <c r="F28" s="22" t="s">
        <v>730</v>
      </c>
      <c r="G28" s="23" t="s">
        <v>107</v>
      </c>
      <c r="H28" s="21"/>
      <c r="I28" s="22" t="s">
        <v>731</v>
      </c>
      <c r="J28" s="23" t="s">
        <v>107</v>
      </c>
      <c r="L28" s="22" t="s">
        <v>732</v>
      </c>
      <c r="M28" s="23" t="s">
        <v>1518</v>
      </c>
      <c r="N28" s="21"/>
      <c r="O28" s="22" t="s">
        <v>733</v>
      </c>
      <c r="P28" s="23" t="s">
        <v>1438</v>
      </c>
      <c r="Q28" s="21"/>
      <c r="R28" s="22" t="s">
        <v>734</v>
      </c>
      <c r="S28" s="23" t="s">
        <v>107</v>
      </c>
      <c r="U28" s="22" t="s">
        <v>735</v>
      </c>
      <c r="V28" s="23" t="s">
        <v>107</v>
      </c>
      <c r="X28" s="22" t="s">
        <v>736</v>
      </c>
      <c r="Y28" s="23" t="s">
        <v>107</v>
      </c>
    </row>
    <row r="29" spans="1:25" s="20" customFormat="1" ht="19.5" customHeight="1" thickTop="1" thickBot="1" x14ac:dyDescent="0.3">
      <c r="A29" s="164"/>
      <c r="C29" s="22" t="s">
        <v>737</v>
      </c>
      <c r="D29" s="23" t="s">
        <v>107</v>
      </c>
      <c r="E29" s="21"/>
      <c r="F29" s="22" t="s">
        <v>738</v>
      </c>
      <c r="G29" s="23" t="s">
        <v>107</v>
      </c>
      <c r="H29" s="21"/>
      <c r="I29" s="22" t="s">
        <v>739</v>
      </c>
      <c r="J29" s="23" t="s">
        <v>107</v>
      </c>
      <c r="L29" s="22" t="s">
        <v>740</v>
      </c>
      <c r="M29" s="23" t="s">
        <v>1519</v>
      </c>
      <c r="N29" s="21"/>
      <c r="O29" s="22" t="s">
        <v>741</v>
      </c>
      <c r="P29" s="23" t="s">
        <v>1520</v>
      </c>
      <c r="Q29" s="21"/>
      <c r="R29" s="22" t="s">
        <v>742</v>
      </c>
      <c r="S29" s="23" t="s">
        <v>107</v>
      </c>
      <c r="U29" s="22" t="s">
        <v>743</v>
      </c>
      <c r="V29" s="23" t="s">
        <v>107</v>
      </c>
      <c r="X29" s="22" t="s">
        <v>744</v>
      </c>
      <c r="Y29" s="23" t="s">
        <v>107</v>
      </c>
    </row>
    <row r="30" spans="1:25" s="20" customFormat="1" ht="19.5" customHeight="1" thickTop="1" thickBot="1" x14ac:dyDescent="0.3">
      <c r="A30" s="164"/>
      <c r="C30" s="22" t="s">
        <v>745</v>
      </c>
      <c r="D30" s="23" t="s">
        <v>107</v>
      </c>
      <c r="E30" s="21"/>
      <c r="F30" s="22" t="s">
        <v>746</v>
      </c>
      <c r="G30" s="23" t="s">
        <v>107</v>
      </c>
      <c r="H30" s="21"/>
      <c r="I30" s="22" t="s">
        <v>747</v>
      </c>
      <c r="J30" s="23" t="s">
        <v>107</v>
      </c>
      <c r="L30" s="22" t="s">
        <v>748</v>
      </c>
      <c r="M30" s="23" t="s">
        <v>1521</v>
      </c>
      <c r="N30" s="21"/>
      <c r="O30" s="22" t="s">
        <v>749</v>
      </c>
      <c r="P30" s="23" t="s">
        <v>1465</v>
      </c>
      <c r="Q30" s="21"/>
      <c r="R30" s="22" t="s">
        <v>750</v>
      </c>
      <c r="S30" s="23" t="s">
        <v>107</v>
      </c>
      <c r="U30" s="22" t="s">
        <v>751</v>
      </c>
      <c r="V30" s="23" t="s">
        <v>107</v>
      </c>
      <c r="X30" s="22" t="s">
        <v>752</v>
      </c>
      <c r="Y30" s="23" t="s">
        <v>107</v>
      </c>
    </row>
    <row r="31" spans="1:25" s="20" customFormat="1" ht="19.5" customHeight="1" thickTop="1" thickBot="1" x14ac:dyDescent="0.3">
      <c r="A31" s="164"/>
      <c r="C31" s="22" t="s">
        <v>753</v>
      </c>
      <c r="D31" s="23" t="s">
        <v>107</v>
      </c>
      <c r="E31" s="21"/>
      <c r="F31" s="22" t="s">
        <v>754</v>
      </c>
      <c r="G31" s="23" t="s">
        <v>107</v>
      </c>
      <c r="H31" s="21"/>
      <c r="I31" s="22" t="s">
        <v>755</v>
      </c>
      <c r="J31" s="23" t="s">
        <v>107</v>
      </c>
      <c r="L31" s="22" t="s">
        <v>756</v>
      </c>
      <c r="M31" s="23" t="s">
        <v>107</v>
      </c>
      <c r="N31" s="21"/>
      <c r="O31" s="22" t="s">
        <v>757</v>
      </c>
      <c r="P31" s="23" t="s">
        <v>1522</v>
      </c>
      <c r="Q31" s="21"/>
      <c r="R31" s="22" t="s">
        <v>758</v>
      </c>
      <c r="S31" s="23" t="s">
        <v>107</v>
      </c>
      <c r="U31" s="22" t="s">
        <v>759</v>
      </c>
      <c r="V31" s="23" t="s">
        <v>107</v>
      </c>
      <c r="X31" s="22" t="s">
        <v>760</v>
      </c>
      <c r="Y31" s="23" t="s">
        <v>107</v>
      </c>
    </row>
    <row r="32" spans="1:25" s="20" customFormat="1" ht="19.5" customHeight="1" thickTop="1" thickBot="1" x14ac:dyDescent="0.3">
      <c r="A32" s="164"/>
      <c r="C32" s="22" t="s">
        <v>761</v>
      </c>
      <c r="D32" s="23" t="s">
        <v>107</v>
      </c>
      <c r="E32" s="21"/>
      <c r="F32" s="22" t="s">
        <v>762</v>
      </c>
      <c r="G32" s="23" t="s">
        <v>107</v>
      </c>
      <c r="H32" s="21"/>
      <c r="I32" s="22" t="s">
        <v>763</v>
      </c>
      <c r="J32" s="23" t="s">
        <v>107</v>
      </c>
      <c r="L32" s="22" t="s">
        <v>764</v>
      </c>
      <c r="M32" s="23" t="s">
        <v>107</v>
      </c>
      <c r="N32" s="21"/>
      <c r="O32" s="22" t="s">
        <v>765</v>
      </c>
      <c r="P32" s="23" t="s">
        <v>1523</v>
      </c>
      <c r="Q32" s="21"/>
      <c r="R32" s="22" t="s">
        <v>766</v>
      </c>
      <c r="S32" s="23" t="s">
        <v>107</v>
      </c>
      <c r="U32" s="22" t="s">
        <v>767</v>
      </c>
      <c r="V32" s="23" t="s">
        <v>107</v>
      </c>
      <c r="X32" s="22" t="s">
        <v>768</v>
      </c>
      <c r="Y32" s="23" t="s">
        <v>107</v>
      </c>
    </row>
    <row r="33" spans="1:25" s="20" customFormat="1" ht="19.5" customHeight="1" thickTop="1" thickBot="1" x14ac:dyDescent="0.3">
      <c r="A33" s="164"/>
      <c r="C33" s="22" t="s">
        <v>769</v>
      </c>
      <c r="D33" s="23" t="s">
        <v>107</v>
      </c>
      <c r="E33" s="21"/>
      <c r="F33" s="22" t="s">
        <v>770</v>
      </c>
      <c r="G33" s="23" t="s">
        <v>107</v>
      </c>
      <c r="H33" s="21"/>
      <c r="I33" s="22" t="s">
        <v>771</v>
      </c>
      <c r="J33" s="23" t="s">
        <v>107</v>
      </c>
      <c r="L33" s="22" t="s">
        <v>772</v>
      </c>
      <c r="M33" s="23" t="s">
        <v>107</v>
      </c>
      <c r="N33" s="21"/>
      <c r="O33" s="22" t="s">
        <v>773</v>
      </c>
      <c r="P33" s="23" t="s">
        <v>1524</v>
      </c>
      <c r="Q33" s="21"/>
      <c r="R33" s="22" t="s">
        <v>774</v>
      </c>
      <c r="S33" s="23" t="s">
        <v>107</v>
      </c>
      <c r="U33" s="22" t="s">
        <v>775</v>
      </c>
      <c r="V33" s="23" t="s">
        <v>107</v>
      </c>
      <c r="X33" s="22" t="s">
        <v>776</v>
      </c>
      <c r="Y33" s="23" t="s">
        <v>107</v>
      </c>
    </row>
    <row r="34" spans="1:25" s="20" customFormat="1" ht="19.5" customHeight="1" thickTop="1" thickBot="1" x14ac:dyDescent="0.3">
      <c r="A34" s="164"/>
      <c r="C34" s="22" t="s">
        <v>777</v>
      </c>
      <c r="D34" s="23" t="s">
        <v>107</v>
      </c>
      <c r="E34" s="21"/>
      <c r="F34" s="22" t="s">
        <v>778</v>
      </c>
      <c r="G34" s="23" t="s">
        <v>107</v>
      </c>
      <c r="H34" s="21"/>
      <c r="I34" s="22" t="s">
        <v>779</v>
      </c>
      <c r="J34" s="23" t="s">
        <v>107</v>
      </c>
      <c r="L34" s="22" t="s">
        <v>780</v>
      </c>
      <c r="M34" s="23" t="s">
        <v>107</v>
      </c>
      <c r="N34" s="21"/>
      <c r="O34" s="22" t="s">
        <v>781</v>
      </c>
      <c r="P34" s="23" t="s">
        <v>1525</v>
      </c>
      <c r="Q34" s="21"/>
      <c r="R34" s="22" t="s">
        <v>782</v>
      </c>
      <c r="S34" s="23" t="s">
        <v>107</v>
      </c>
      <c r="U34" s="22" t="s">
        <v>783</v>
      </c>
      <c r="V34" s="23" t="s">
        <v>107</v>
      </c>
      <c r="X34" s="22" t="s">
        <v>784</v>
      </c>
      <c r="Y34" s="23" t="s">
        <v>107</v>
      </c>
    </row>
    <row r="35" spans="1:25" s="20" customFormat="1" ht="19.5" customHeight="1" thickTop="1" thickBot="1" x14ac:dyDescent="0.3">
      <c r="A35" s="164"/>
      <c r="C35" s="22" t="s">
        <v>785</v>
      </c>
      <c r="D35" s="23" t="s">
        <v>107</v>
      </c>
      <c r="E35" s="21"/>
      <c r="F35" s="22" t="s">
        <v>786</v>
      </c>
      <c r="G35" s="23" t="s">
        <v>107</v>
      </c>
      <c r="H35" s="21"/>
      <c r="I35" s="22" t="s">
        <v>787</v>
      </c>
      <c r="J35" s="23" t="s">
        <v>107</v>
      </c>
      <c r="L35" s="22" t="s">
        <v>788</v>
      </c>
      <c r="M35" s="23" t="s">
        <v>107</v>
      </c>
      <c r="N35" s="21"/>
      <c r="O35" s="22" t="s">
        <v>789</v>
      </c>
      <c r="P35" s="23" t="s">
        <v>1526</v>
      </c>
      <c r="Q35" s="21"/>
      <c r="R35" s="22" t="s">
        <v>790</v>
      </c>
      <c r="S35" s="23" t="s">
        <v>107</v>
      </c>
      <c r="U35" s="22" t="s">
        <v>791</v>
      </c>
      <c r="V35" s="23" t="s">
        <v>107</v>
      </c>
      <c r="X35" s="22" t="s">
        <v>792</v>
      </c>
      <c r="Y35" s="23" t="s">
        <v>107</v>
      </c>
    </row>
    <row r="36" spans="1:25" s="20" customFormat="1" ht="19.5" customHeight="1" thickTop="1" thickBot="1" x14ac:dyDescent="0.3">
      <c r="A36" s="164"/>
      <c r="C36" s="22" t="s">
        <v>793</v>
      </c>
      <c r="D36" s="23" t="s">
        <v>107</v>
      </c>
      <c r="E36" s="21"/>
      <c r="F36" s="22" t="s">
        <v>794</v>
      </c>
      <c r="G36" s="23" t="s">
        <v>107</v>
      </c>
      <c r="H36" s="21"/>
      <c r="I36" s="22" t="s">
        <v>795</v>
      </c>
      <c r="J36" s="23" t="s">
        <v>107</v>
      </c>
      <c r="L36" s="22" t="s">
        <v>796</v>
      </c>
      <c r="M36" s="23" t="s">
        <v>107</v>
      </c>
      <c r="N36" s="21"/>
      <c r="O36" s="22" t="s">
        <v>797</v>
      </c>
      <c r="P36" s="23" t="s">
        <v>1527</v>
      </c>
      <c r="Q36" s="21"/>
      <c r="R36" s="22" t="s">
        <v>798</v>
      </c>
      <c r="S36" s="23" t="s">
        <v>107</v>
      </c>
      <c r="U36" s="22" t="s">
        <v>799</v>
      </c>
      <c r="V36" s="23" t="s">
        <v>107</v>
      </c>
      <c r="X36" s="22" t="s">
        <v>800</v>
      </c>
      <c r="Y36" s="23" t="s">
        <v>107</v>
      </c>
    </row>
    <row r="37" spans="1:25" s="20" customFormat="1" ht="19.5" customHeight="1" thickTop="1" thickBot="1" x14ac:dyDescent="0.3">
      <c r="A37" s="164"/>
      <c r="C37" s="22" t="s">
        <v>801</v>
      </c>
      <c r="D37" s="23" t="s">
        <v>107</v>
      </c>
      <c r="E37" s="21"/>
      <c r="F37" s="22" t="s">
        <v>802</v>
      </c>
      <c r="G37" s="23" t="s">
        <v>107</v>
      </c>
      <c r="H37" s="21"/>
      <c r="I37" s="22" t="s">
        <v>803</v>
      </c>
      <c r="J37" s="23" t="s">
        <v>107</v>
      </c>
      <c r="L37" s="22" t="s">
        <v>804</v>
      </c>
      <c r="M37" s="23" t="s">
        <v>107</v>
      </c>
      <c r="N37" s="21"/>
      <c r="O37" s="22" t="s">
        <v>805</v>
      </c>
      <c r="P37" s="23" t="s">
        <v>1348</v>
      </c>
      <c r="Q37" s="21"/>
      <c r="R37" s="22" t="s">
        <v>806</v>
      </c>
      <c r="S37" s="23" t="s">
        <v>107</v>
      </c>
      <c r="U37" s="22" t="s">
        <v>807</v>
      </c>
      <c r="V37" s="23" t="s">
        <v>107</v>
      </c>
      <c r="X37" s="22" t="s">
        <v>808</v>
      </c>
      <c r="Y37" s="23" t="s">
        <v>107</v>
      </c>
    </row>
    <row r="38" spans="1:25" s="20" customFormat="1" ht="19.5" customHeight="1" thickTop="1" thickBot="1" x14ac:dyDescent="0.3">
      <c r="A38" s="164"/>
      <c r="C38" s="22" t="s">
        <v>809</v>
      </c>
      <c r="D38" s="23" t="s">
        <v>107</v>
      </c>
      <c r="E38" s="21"/>
      <c r="F38" s="22" t="s">
        <v>810</v>
      </c>
      <c r="G38" s="23" t="s">
        <v>107</v>
      </c>
      <c r="H38" s="21"/>
      <c r="I38" s="22" t="s">
        <v>811</v>
      </c>
      <c r="J38" s="23" t="s">
        <v>107</v>
      </c>
      <c r="L38" s="22" t="s">
        <v>812</v>
      </c>
      <c r="M38" s="23" t="s">
        <v>107</v>
      </c>
      <c r="N38" s="21"/>
      <c r="O38" s="22" t="s">
        <v>813</v>
      </c>
      <c r="P38" s="23" t="s">
        <v>1449</v>
      </c>
      <c r="Q38" s="21"/>
      <c r="R38" s="22" t="s">
        <v>814</v>
      </c>
      <c r="S38" s="23" t="s">
        <v>107</v>
      </c>
      <c r="U38" s="22" t="s">
        <v>815</v>
      </c>
      <c r="V38" s="23" t="s">
        <v>107</v>
      </c>
      <c r="X38" s="22" t="s">
        <v>816</v>
      </c>
      <c r="Y38" s="23" t="s">
        <v>107</v>
      </c>
    </row>
    <row r="39" spans="1:25" s="20" customFormat="1" ht="19.5" customHeight="1" thickTop="1" thickBot="1" x14ac:dyDescent="0.3">
      <c r="A39" s="164"/>
      <c r="C39" s="22" t="s">
        <v>817</v>
      </c>
      <c r="D39" s="23" t="s">
        <v>107</v>
      </c>
      <c r="E39" s="21"/>
      <c r="F39" s="22" t="s">
        <v>818</v>
      </c>
      <c r="G39" s="23" t="s">
        <v>107</v>
      </c>
      <c r="H39" s="21"/>
      <c r="I39" s="22" t="s">
        <v>819</v>
      </c>
      <c r="J39" s="23" t="s">
        <v>107</v>
      </c>
      <c r="L39" s="22" t="s">
        <v>820</v>
      </c>
      <c r="M39" s="23" t="s">
        <v>107</v>
      </c>
      <c r="N39" s="21"/>
      <c r="O39" s="22" t="s">
        <v>821</v>
      </c>
      <c r="P39" s="23" t="s">
        <v>1448</v>
      </c>
      <c r="Q39" s="21"/>
      <c r="R39" s="22" t="s">
        <v>822</v>
      </c>
      <c r="S39" s="23" t="s">
        <v>107</v>
      </c>
      <c r="U39" s="22" t="s">
        <v>823</v>
      </c>
      <c r="V39" s="23" t="s">
        <v>107</v>
      </c>
      <c r="X39" s="22" t="s">
        <v>824</v>
      </c>
      <c r="Y39" s="23" t="s">
        <v>107</v>
      </c>
    </row>
    <row r="40" spans="1:25" s="20" customFormat="1" ht="19.5" customHeight="1" thickTop="1" thickBot="1" x14ac:dyDescent="0.3">
      <c r="A40" s="164"/>
      <c r="C40" s="22" t="s">
        <v>825</v>
      </c>
      <c r="D40" s="23" t="s">
        <v>107</v>
      </c>
      <c r="E40" s="21"/>
      <c r="F40" s="22" t="s">
        <v>826</v>
      </c>
      <c r="G40" s="23" t="s">
        <v>107</v>
      </c>
      <c r="H40" s="21"/>
      <c r="I40" s="22" t="s">
        <v>827</v>
      </c>
      <c r="J40" s="23" t="s">
        <v>107</v>
      </c>
      <c r="L40" s="22" t="s">
        <v>828</v>
      </c>
      <c r="M40" s="23" t="s">
        <v>107</v>
      </c>
      <c r="N40" s="21"/>
      <c r="O40" s="22" t="s">
        <v>829</v>
      </c>
      <c r="P40" s="23" t="s">
        <v>1528</v>
      </c>
      <c r="Q40" s="21"/>
      <c r="R40" s="22" t="s">
        <v>830</v>
      </c>
      <c r="S40" s="23" t="s">
        <v>107</v>
      </c>
      <c r="U40" s="22" t="s">
        <v>831</v>
      </c>
      <c r="V40" s="23" t="s">
        <v>107</v>
      </c>
      <c r="X40" s="22" t="s">
        <v>832</v>
      </c>
      <c r="Y40" s="23" t="s">
        <v>107</v>
      </c>
    </row>
    <row r="41" spans="1:25" s="20" customFormat="1" ht="19.5" customHeight="1" thickTop="1" thickBot="1" x14ac:dyDescent="0.3">
      <c r="A41" s="164"/>
      <c r="C41" s="22" t="s">
        <v>833</v>
      </c>
      <c r="D41" s="23" t="s">
        <v>107</v>
      </c>
      <c r="E41" s="21"/>
      <c r="F41" s="22" t="s">
        <v>834</v>
      </c>
      <c r="G41" s="23" t="s">
        <v>107</v>
      </c>
      <c r="H41" s="21"/>
      <c r="I41" s="22" t="s">
        <v>835</v>
      </c>
      <c r="J41" s="23" t="s">
        <v>107</v>
      </c>
      <c r="L41" s="22" t="s">
        <v>836</v>
      </c>
      <c r="M41" s="23" t="s">
        <v>107</v>
      </c>
      <c r="N41" s="21"/>
      <c r="O41" s="22" t="s">
        <v>837</v>
      </c>
      <c r="P41" s="23" t="s">
        <v>1529</v>
      </c>
      <c r="Q41" s="21"/>
      <c r="R41" s="22" t="s">
        <v>838</v>
      </c>
      <c r="S41" s="23" t="s">
        <v>107</v>
      </c>
      <c r="U41" s="22" t="s">
        <v>839</v>
      </c>
      <c r="V41" s="23" t="s">
        <v>107</v>
      </c>
      <c r="X41" s="22" t="s">
        <v>840</v>
      </c>
      <c r="Y41" s="23" t="s">
        <v>107</v>
      </c>
    </row>
    <row r="42" spans="1:25" s="20" customFormat="1" ht="19.5" customHeight="1" thickTop="1" thickBot="1" x14ac:dyDescent="0.3">
      <c r="A42" s="164"/>
      <c r="C42" s="22" t="s">
        <v>841</v>
      </c>
      <c r="D42" s="23" t="s">
        <v>107</v>
      </c>
      <c r="E42" s="21"/>
      <c r="F42" s="22" t="s">
        <v>842</v>
      </c>
      <c r="G42" s="23" t="s">
        <v>107</v>
      </c>
      <c r="H42" s="21"/>
      <c r="I42" s="22" t="s">
        <v>843</v>
      </c>
      <c r="J42" s="23" t="s">
        <v>107</v>
      </c>
      <c r="L42" s="22" t="s">
        <v>844</v>
      </c>
      <c r="M42" s="23" t="s">
        <v>107</v>
      </c>
      <c r="N42" s="21"/>
      <c r="O42" s="22" t="s">
        <v>845</v>
      </c>
      <c r="P42" s="23" t="s">
        <v>1530</v>
      </c>
      <c r="Q42" s="21"/>
      <c r="R42" s="22" t="s">
        <v>846</v>
      </c>
      <c r="S42" s="23" t="s">
        <v>107</v>
      </c>
      <c r="U42" s="22" t="s">
        <v>847</v>
      </c>
      <c r="V42" s="23" t="s">
        <v>107</v>
      </c>
      <c r="X42" s="22" t="s">
        <v>848</v>
      </c>
      <c r="Y42" s="23" t="s">
        <v>107</v>
      </c>
    </row>
    <row r="43" spans="1:25" s="20" customFormat="1" ht="19.5" customHeight="1" thickTop="1" thickBot="1" x14ac:dyDescent="0.3">
      <c r="A43" s="164"/>
      <c r="C43" s="22" t="s">
        <v>849</v>
      </c>
      <c r="D43" s="23" t="s">
        <v>107</v>
      </c>
      <c r="E43" s="21"/>
      <c r="F43" s="22" t="s">
        <v>850</v>
      </c>
      <c r="G43" s="23" t="s">
        <v>107</v>
      </c>
      <c r="H43" s="21"/>
      <c r="I43" s="22" t="s">
        <v>851</v>
      </c>
      <c r="J43" s="23" t="s">
        <v>107</v>
      </c>
      <c r="L43" s="22" t="s">
        <v>852</v>
      </c>
      <c r="M43" s="23" t="s">
        <v>107</v>
      </c>
      <c r="N43" s="21"/>
      <c r="O43" s="22" t="s">
        <v>853</v>
      </c>
      <c r="P43" s="23" t="s">
        <v>1531</v>
      </c>
      <c r="Q43" s="21"/>
      <c r="R43" s="22" t="s">
        <v>854</v>
      </c>
      <c r="S43" s="23" t="s">
        <v>107</v>
      </c>
      <c r="U43" s="22" t="s">
        <v>855</v>
      </c>
      <c r="V43" s="23" t="s">
        <v>107</v>
      </c>
      <c r="X43" s="22" t="s">
        <v>856</v>
      </c>
      <c r="Y43" s="23" t="s">
        <v>107</v>
      </c>
    </row>
    <row r="44" spans="1:25" s="20" customFormat="1" ht="19.5" customHeight="1" thickTop="1" thickBot="1" x14ac:dyDescent="0.3">
      <c r="A44" s="164"/>
      <c r="C44" s="22" t="s">
        <v>857</v>
      </c>
      <c r="D44" s="23" t="s">
        <v>107</v>
      </c>
      <c r="E44" s="21"/>
      <c r="F44" s="22" t="s">
        <v>858</v>
      </c>
      <c r="G44" s="23" t="s">
        <v>107</v>
      </c>
      <c r="H44" s="21"/>
      <c r="I44" s="22" t="s">
        <v>859</v>
      </c>
      <c r="J44" s="23" t="s">
        <v>107</v>
      </c>
      <c r="L44" s="22" t="s">
        <v>860</v>
      </c>
      <c r="M44" s="23" t="s">
        <v>107</v>
      </c>
      <c r="N44" s="21"/>
      <c r="O44" s="22" t="s">
        <v>861</v>
      </c>
      <c r="P44" s="23" t="s">
        <v>1532</v>
      </c>
      <c r="Q44" s="21"/>
      <c r="R44" s="22" t="s">
        <v>862</v>
      </c>
      <c r="S44" s="23" t="s">
        <v>107</v>
      </c>
      <c r="U44" s="22" t="s">
        <v>863</v>
      </c>
      <c r="V44" s="23" t="s">
        <v>107</v>
      </c>
      <c r="X44" s="22" t="s">
        <v>864</v>
      </c>
      <c r="Y44" s="23" t="s">
        <v>107</v>
      </c>
    </row>
    <row r="45" spans="1:25" s="20" customFormat="1" ht="19.5" customHeight="1" thickTop="1" thickBot="1" x14ac:dyDescent="0.3">
      <c r="A45" s="164"/>
      <c r="C45" s="22" t="s">
        <v>865</v>
      </c>
      <c r="D45" s="23" t="s">
        <v>107</v>
      </c>
      <c r="E45" s="21"/>
      <c r="F45" s="22" t="s">
        <v>866</v>
      </c>
      <c r="G45" s="23" t="s">
        <v>107</v>
      </c>
      <c r="H45" s="21"/>
      <c r="I45" s="22" t="s">
        <v>867</v>
      </c>
      <c r="J45" s="23" t="s">
        <v>107</v>
      </c>
      <c r="L45" s="22" t="s">
        <v>868</v>
      </c>
      <c r="M45" s="23" t="s">
        <v>107</v>
      </c>
      <c r="N45" s="21"/>
      <c r="O45" s="22" t="s">
        <v>869</v>
      </c>
      <c r="P45" s="23" t="s">
        <v>1533</v>
      </c>
      <c r="Q45" s="21"/>
      <c r="R45" s="22" t="s">
        <v>870</v>
      </c>
      <c r="S45" s="23" t="s">
        <v>107</v>
      </c>
      <c r="U45" s="22" t="s">
        <v>871</v>
      </c>
      <c r="V45" s="23" t="s">
        <v>107</v>
      </c>
      <c r="X45" s="22" t="s">
        <v>872</v>
      </c>
      <c r="Y45" s="23" t="s">
        <v>107</v>
      </c>
    </row>
    <row r="46" spans="1:25" s="20" customFormat="1" ht="19.5" customHeight="1" thickTop="1" thickBot="1" x14ac:dyDescent="0.3">
      <c r="A46" s="164"/>
      <c r="C46" s="22" t="s">
        <v>873</v>
      </c>
      <c r="D46" s="23" t="s">
        <v>107</v>
      </c>
      <c r="E46" s="21"/>
      <c r="F46" s="22" t="s">
        <v>874</v>
      </c>
      <c r="G46" s="23" t="s">
        <v>107</v>
      </c>
      <c r="H46" s="21"/>
      <c r="I46" s="22" t="s">
        <v>875</v>
      </c>
      <c r="J46" s="23" t="s">
        <v>107</v>
      </c>
      <c r="L46" s="22" t="s">
        <v>876</v>
      </c>
      <c r="M46" s="23" t="s">
        <v>107</v>
      </c>
      <c r="N46" s="21"/>
      <c r="O46" s="22" t="s">
        <v>877</v>
      </c>
      <c r="P46" s="23" t="s">
        <v>1442</v>
      </c>
      <c r="Q46" s="21"/>
      <c r="R46" s="22" t="s">
        <v>878</v>
      </c>
      <c r="S46" s="23" t="s">
        <v>107</v>
      </c>
      <c r="U46" s="22" t="s">
        <v>879</v>
      </c>
      <c r="V46" s="23" t="s">
        <v>107</v>
      </c>
      <c r="X46" s="22" t="s">
        <v>880</v>
      </c>
      <c r="Y46" s="23" t="s">
        <v>107</v>
      </c>
    </row>
    <row r="47" spans="1:25" s="20" customFormat="1" ht="19.5" customHeight="1" thickTop="1" thickBot="1" x14ac:dyDescent="0.3">
      <c r="A47" s="164"/>
      <c r="C47" s="22" t="s">
        <v>881</v>
      </c>
      <c r="D47" s="23" t="s">
        <v>107</v>
      </c>
      <c r="E47" s="21"/>
      <c r="F47" s="22" t="s">
        <v>882</v>
      </c>
      <c r="G47" s="23" t="s">
        <v>107</v>
      </c>
      <c r="H47" s="21"/>
      <c r="I47" s="22" t="s">
        <v>883</v>
      </c>
      <c r="J47" s="23" t="s">
        <v>107</v>
      </c>
      <c r="L47" s="22" t="s">
        <v>884</v>
      </c>
      <c r="M47" s="23" t="s">
        <v>107</v>
      </c>
      <c r="N47" s="21"/>
      <c r="O47" s="22" t="s">
        <v>885</v>
      </c>
      <c r="P47" s="23" t="s">
        <v>1534</v>
      </c>
      <c r="Q47" s="21"/>
      <c r="R47" s="22" t="s">
        <v>886</v>
      </c>
      <c r="S47" s="23" t="s">
        <v>107</v>
      </c>
      <c r="U47" s="22" t="s">
        <v>887</v>
      </c>
      <c r="V47" s="23" t="s">
        <v>107</v>
      </c>
      <c r="X47" s="22" t="s">
        <v>888</v>
      </c>
      <c r="Y47" s="23" t="s">
        <v>107</v>
      </c>
    </row>
    <row r="48" spans="1:25" s="20" customFormat="1" ht="19.5" customHeight="1" thickTop="1" thickBot="1" x14ac:dyDescent="0.3">
      <c r="A48" s="164"/>
      <c r="C48" s="22" t="s">
        <v>889</v>
      </c>
      <c r="D48" s="23" t="s">
        <v>107</v>
      </c>
      <c r="E48" s="21"/>
      <c r="F48" s="22" t="s">
        <v>890</v>
      </c>
      <c r="G48" s="23" t="s">
        <v>107</v>
      </c>
      <c r="H48" s="21"/>
      <c r="I48" s="22" t="s">
        <v>891</v>
      </c>
      <c r="J48" s="23" t="s">
        <v>107</v>
      </c>
      <c r="L48" s="22" t="s">
        <v>892</v>
      </c>
      <c r="M48" s="23" t="s">
        <v>107</v>
      </c>
      <c r="N48" s="21"/>
      <c r="O48" s="22" t="s">
        <v>893</v>
      </c>
      <c r="P48" s="23" t="s">
        <v>1535</v>
      </c>
      <c r="Q48" s="21"/>
      <c r="R48" s="22" t="s">
        <v>894</v>
      </c>
      <c r="S48" s="23" t="s">
        <v>107</v>
      </c>
      <c r="U48" s="22" t="s">
        <v>895</v>
      </c>
      <c r="V48" s="23" t="s">
        <v>107</v>
      </c>
      <c r="X48" s="22" t="s">
        <v>896</v>
      </c>
      <c r="Y48" s="23" t="s">
        <v>107</v>
      </c>
    </row>
    <row r="49" spans="1:25" s="20" customFormat="1" ht="19.5" customHeight="1" thickTop="1" thickBot="1" x14ac:dyDescent="0.3">
      <c r="A49" s="164"/>
      <c r="C49" s="22" t="s">
        <v>897</v>
      </c>
      <c r="D49" s="23" t="s">
        <v>107</v>
      </c>
      <c r="E49" s="21"/>
      <c r="F49" s="22" t="s">
        <v>898</v>
      </c>
      <c r="G49" s="23" t="s">
        <v>107</v>
      </c>
      <c r="H49" s="21"/>
      <c r="I49" s="22" t="s">
        <v>899</v>
      </c>
      <c r="J49" s="23" t="s">
        <v>107</v>
      </c>
      <c r="L49" s="22" t="s">
        <v>900</v>
      </c>
      <c r="M49" s="23" t="s">
        <v>107</v>
      </c>
      <c r="N49" s="21"/>
      <c r="O49" s="22" t="s">
        <v>901</v>
      </c>
      <c r="P49" s="23" t="s">
        <v>1536</v>
      </c>
      <c r="Q49" s="21"/>
      <c r="R49" s="22" t="s">
        <v>902</v>
      </c>
      <c r="S49" s="23" t="s">
        <v>107</v>
      </c>
      <c r="U49" s="22" t="s">
        <v>903</v>
      </c>
      <c r="V49" s="23" t="s">
        <v>107</v>
      </c>
      <c r="X49" s="22" t="s">
        <v>904</v>
      </c>
      <c r="Y49" s="23" t="s">
        <v>107</v>
      </c>
    </row>
    <row r="50" spans="1:25" s="20" customFormat="1" ht="19.5" customHeight="1" thickTop="1" thickBot="1" x14ac:dyDescent="0.3">
      <c r="A50" s="164"/>
      <c r="C50" s="22" t="s">
        <v>905</v>
      </c>
      <c r="D50" s="23" t="s">
        <v>107</v>
      </c>
      <c r="E50" s="21"/>
      <c r="F50" s="22" t="s">
        <v>906</v>
      </c>
      <c r="G50" s="23" t="s">
        <v>107</v>
      </c>
      <c r="H50" s="21"/>
      <c r="I50" s="22" t="s">
        <v>907</v>
      </c>
      <c r="J50" s="23" t="s">
        <v>107</v>
      </c>
      <c r="L50" s="22" t="s">
        <v>908</v>
      </c>
      <c r="M50" s="23" t="s">
        <v>107</v>
      </c>
      <c r="N50" s="21"/>
      <c r="O50" s="22" t="s">
        <v>909</v>
      </c>
      <c r="P50" s="23" t="s">
        <v>1537</v>
      </c>
      <c r="Q50" s="21"/>
      <c r="R50" s="22" t="s">
        <v>910</v>
      </c>
      <c r="S50" s="23" t="s">
        <v>107</v>
      </c>
      <c r="U50" s="22" t="s">
        <v>911</v>
      </c>
      <c r="V50" s="23" t="s">
        <v>107</v>
      </c>
      <c r="X50" s="22" t="s">
        <v>912</v>
      </c>
      <c r="Y50" s="23" t="s">
        <v>107</v>
      </c>
    </row>
    <row r="51" spans="1:25" s="20" customFormat="1" ht="19.5" customHeight="1" thickTop="1" thickBot="1" x14ac:dyDescent="0.3">
      <c r="A51" s="164"/>
      <c r="C51" s="22" t="s">
        <v>913</v>
      </c>
      <c r="D51" s="23" t="s">
        <v>107</v>
      </c>
      <c r="E51" s="21"/>
      <c r="F51" s="22" t="s">
        <v>914</v>
      </c>
      <c r="G51" s="23" t="s">
        <v>107</v>
      </c>
      <c r="H51" s="21"/>
      <c r="I51" s="22" t="s">
        <v>915</v>
      </c>
      <c r="J51" s="23" t="s">
        <v>107</v>
      </c>
      <c r="L51" s="22" t="s">
        <v>916</v>
      </c>
      <c r="M51" s="23" t="s">
        <v>107</v>
      </c>
      <c r="N51" s="21"/>
      <c r="O51" s="22" t="s">
        <v>917</v>
      </c>
      <c r="P51" s="23" t="s">
        <v>1538</v>
      </c>
      <c r="Q51" s="21"/>
      <c r="R51" s="22" t="s">
        <v>918</v>
      </c>
      <c r="S51" s="23" t="s">
        <v>107</v>
      </c>
      <c r="U51" s="22" t="s">
        <v>919</v>
      </c>
      <c r="V51" s="23" t="s">
        <v>107</v>
      </c>
      <c r="X51" s="22" t="s">
        <v>920</v>
      </c>
      <c r="Y51" s="23" t="s">
        <v>107</v>
      </c>
    </row>
    <row r="52" spans="1:25" s="20" customFormat="1" ht="19.5" customHeight="1" thickTop="1" thickBot="1" x14ac:dyDescent="0.3">
      <c r="A52" s="164"/>
      <c r="C52" s="22" t="s">
        <v>921</v>
      </c>
      <c r="D52" s="23" t="s">
        <v>107</v>
      </c>
      <c r="E52" s="21"/>
      <c r="F52" s="22" t="s">
        <v>922</v>
      </c>
      <c r="G52" s="23" t="s">
        <v>107</v>
      </c>
      <c r="H52" s="21"/>
      <c r="I52" s="22" t="s">
        <v>923</v>
      </c>
      <c r="J52" s="23" t="s">
        <v>107</v>
      </c>
      <c r="L52" s="22" t="s">
        <v>924</v>
      </c>
      <c r="M52" s="23" t="s">
        <v>107</v>
      </c>
      <c r="N52" s="21"/>
      <c r="O52" s="22" t="s">
        <v>925</v>
      </c>
      <c r="P52" s="23" t="s">
        <v>1539</v>
      </c>
      <c r="Q52" s="21"/>
      <c r="R52" s="22" t="s">
        <v>926</v>
      </c>
      <c r="S52" s="23" t="s">
        <v>107</v>
      </c>
      <c r="U52" s="22" t="s">
        <v>927</v>
      </c>
      <c r="V52" s="23" t="s">
        <v>107</v>
      </c>
      <c r="X52" s="22" t="s">
        <v>928</v>
      </c>
      <c r="Y52" s="23" t="s">
        <v>107</v>
      </c>
    </row>
    <row r="53" spans="1:25" s="20" customFormat="1" ht="19.5" customHeight="1" thickTop="1" thickBot="1" x14ac:dyDescent="0.3">
      <c r="A53" s="164"/>
      <c r="C53" s="22" t="s">
        <v>929</v>
      </c>
      <c r="D53" s="23" t="s">
        <v>107</v>
      </c>
      <c r="E53" s="21"/>
      <c r="F53" s="22" t="s">
        <v>930</v>
      </c>
      <c r="G53" s="23" t="s">
        <v>107</v>
      </c>
      <c r="H53" s="21"/>
      <c r="I53" s="22" t="s">
        <v>931</v>
      </c>
      <c r="J53" s="23" t="s">
        <v>107</v>
      </c>
      <c r="L53" s="22" t="s">
        <v>932</v>
      </c>
      <c r="M53" s="23" t="s">
        <v>107</v>
      </c>
      <c r="N53" s="21"/>
      <c r="O53" s="22" t="s">
        <v>933</v>
      </c>
      <c r="P53" s="23" t="s">
        <v>1540</v>
      </c>
      <c r="Q53" s="21"/>
      <c r="R53" s="22" t="s">
        <v>934</v>
      </c>
      <c r="S53" s="23" t="s">
        <v>107</v>
      </c>
      <c r="U53" s="22" t="s">
        <v>935</v>
      </c>
      <c r="V53" s="23" t="s">
        <v>107</v>
      </c>
      <c r="X53" s="22" t="s">
        <v>936</v>
      </c>
      <c r="Y53" s="23" t="s">
        <v>107</v>
      </c>
    </row>
    <row r="54" spans="1:25" s="20" customFormat="1" ht="19.5" customHeight="1" thickTop="1" thickBot="1" x14ac:dyDescent="0.3">
      <c r="A54" s="164"/>
      <c r="C54" s="22" t="s">
        <v>937</v>
      </c>
      <c r="D54" s="23" t="s">
        <v>107</v>
      </c>
      <c r="E54" s="21"/>
      <c r="F54" s="22" t="s">
        <v>938</v>
      </c>
      <c r="G54" s="23" t="s">
        <v>107</v>
      </c>
      <c r="H54" s="21"/>
      <c r="I54" s="22" t="s">
        <v>939</v>
      </c>
      <c r="J54" s="23" t="s">
        <v>107</v>
      </c>
      <c r="L54" s="22" t="s">
        <v>940</v>
      </c>
      <c r="M54" s="23" t="s">
        <v>107</v>
      </c>
      <c r="N54" s="21"/>
      <c r="O54" s="22" t="s">
        <v>941</v>
      </c>
      <c r="P54" s="23" t="s">
        <v>107</v>
      </c>
      <c r="Q54" s="21"/>
      <c r="R54" s="22" t="s">
        <v>942</v>
      </c>
      <c r="S54" s="23" t="s">
        <v>107</v>
      </c>
      <c r="U54" s="22" t="s">
        <v>943</v>
      </c>
      <c r="V54" s="23" t="s">
        <v>107</v>
      </c>
      <c r="X54" s="22" t="s">
        <v>944</v>
      </c>
      <c r="Y54" s="23" t="s">
        <v>107</v>
      </c>
    </row>
    <row r="55" spans="1:25" s="20" customFormat="1" ht="19.5" customHeight="1" thickTop="1" thickBot="1" x14ac:dyDescent="0.3">
      <c r="A55" s="164"/>
      <c r="C55" s="22" t="s">
        <v>945</v>
      </c>
      <c r="D55" s="23" t="s">
        <v>107</v>
      </c>
      <c r="E55" s="21"/>
      <c r="F55" s="22" t="s">
        <v>946</v>
      </c>
      <c r="G55" s="23" t="s">
        <v>107</v>
      </c>
      <c r="H55" s="21"/>
      <c r="I55" s="22" t="s">
        <v>947</v>
      </c>
      <c r="J55" s="23" t="s">
        <v>107</v>
      </c>
      <c r="L55" s="22" t="s">
        <v>948</v>
      </c>
      <c r="M55" s="23" t="s">
        <v>107</v>
      </c>
      <c r="N55" s="21"/>
      <c r="O55" s="22" t="s">
        <v>949</v>
      </c>
      <c r="P55" s="23" t="s">
        <v>107</v>
      </c>
      <c r="Q55" s="21"/>
      <c r="R55" s="22" t="s">
        <v>950</v>
      </c>
      <c r="S55" s="23" t="s">
        <v>107</v>
      </c>
      <c r="U55" s="22" t="s">
        <v>951</v>
      </c>
      <c r="V55" s="23" t="s">
        <v>107</v>
      </c>
      <c r="X55" s="22" t="s">
        <v>952</v>
      </c>
      <c r="Y55" s="23" t="s">
        <v>107</v>
      </c>
    </row>
    <row r="56" spans="1:25" s="20" customFormat="1" ht="19.5" customHeight="1" thickTop="1" thickBot="1" x14ac:dyDescent="0.3">
      <c r="A56" s="164"/>
      <c r="C56" s="22" t="s">
        <v>953</v>
      </c>
      <c r="D56" s="23" t="s">
        <v>107</v>
      </c>
      <c r="E56" s="21"/>
      <c r="F56" s="22" t="s">
        <v>954</v>
      </c>
      <c r="G56" s="23" t="s">
        <v>107</v>
      </c>
      <c r="H56" s="21"/>
      <c r="I56" s="22" t="s">
        <v>955</v>
      </c>
      <c r="J56" s="23" t="s">
        <v>107</v>
      </c>
      <c r="L56" s="22" t="s">
        <v>956</v>
      </c>
      <c r="M56" s="23" t="s">
        <v>107</v>
      </c>
      <c r="N56" s="21"/>
      <c r="O56" s="22" t="s">
        <v>957</v>
      </c>
      <c r="P56" s="23" t="s">
        <v>107</v>
      </c>
      <c r="Q56" s="21"/>
      <c r="R56" s="22" t="s">
        <v>958</v>
      </c>
      <c r="S56" s="23" t="s">
        <v>107</v>
      </c>
      <c r="U56" s="22" t="s">
        <v>959</v>
      </c>
      <c r="V56" s="23" t="s">
        <v>107</v>
      </c>
      <c r="X56" s="22" t="s">
        <v>960</v>
      </c>
      <c r="Y56" s="23" t="s">
        <v>107</v>
      </c>
    </row>
    <row r="57" spans="1:25" s="20" customFormat="1" ht="19.5" customHeight="1" thickTop="1" thickBot="1" x14ac:dyDescent="0.3">
      <c r="A57" s="164"/>
      <c r="C57" s="22" t="s">
        <v>961</v>
      </c>
      <c r="D57" s="23" t="s">
        <v>107</v>
      </c>
      <c r="E57" s="21"/>
      <c r="F57" s="22" t="s">
        <v>962</v>
      </c>
      <c r="G57" s="23" t="s">
        <v>107</v>
      </c>
      <c r="H57" s="21"/>
      <c r="I57" s="22" t="s">
        <v>963</v>
      </c>
      <c r="J57" s="23" t="s">
        <v>107</v>
      </c>
      <c r="L57" s="22" t="s">
        <v>964</v>
      </c>
      <c r="M57" s="23" t="s">
        <v>107</v>
      </c>
      <c r="N57" s="21"/>
      <c r="O57" s="22" t="s">
        <v>965</v>
      </c>
      <c r="P57" s="23" t="s">
        <v>107</v>
      </c>
      <c r="Q57" s="21"/>
      <c r="R57" s="22" t="s">
        <v>966</v>
      </c>
      <c r="S57" s="23" t="s">
        <v>107</v>
      </c>
      <c r="U57" s="22" t="s">
        <v>967</v>
      </c>
      <c r="V57" s="23" t="s">
        <v>107</v>
      </c>
      <c r="X57" s="22" t="s">
        <v>968</v>
      </c>
      <c r="Y57" s="23" t="s">
        <v>107</v>
      </c>
    </row>
    <row r="58" spans="1:25" s="20" customFormat="1" ht="19.5" customHeight="1" thickTop="1" thickBot="1" x14ac:dyDescent="0.3">
      <c r="A58" s="164"/>
      <c r="C58" s="22" t="s">
        <v>969</v>
      </c>
      <c r="D58" s="23" t="s">
        <v>107</v>
      </c>
      <c r="E58" s="21"/>
      <c r="F58" s="22" t="s">
        <v>970</v>
      </c>
      <c r="G58" s="23" t="s">
        <v>107</v>
      </c>
      <c r="H58" s="21"/>
      <c r="I58" s="22" t="s">
        <v>971</v>
      </c>
      <c r="J58" s="23" t="s">
        <v>107</v>
      </c>
      <c r="L58" s="22" t="s">
        <v>972</v>
      </c>
      <c r="M58" s="23" t="s">
        <v>107</v>
      </c>
      <c r="N58" s="21"/>
      <c r="O58" s="22" t="s">
        <v>973</v>
      </c>
      <c r="P58" s="23" t="s">
        <v>107</v>
      </c>
      <c r="Q58" s="21"/>
      <c r="R58" s="22" t="s">
        <v>974</v>
      </c>
      <c r="S58" s="23" t="s">
        <v>107</v>
      </c>
      <c r="U58" s="22" t="s">
        <v>975</v>
      </c>
      <c r="V58" s="23" t="s">
        <v>107</v>
      </c>
      <c r="X58" s="22" t="s">
        <v>976</v>
      </c>
      <c r="Y58" s="23" t="s">
        <v>107</v>
      </c>
    </row>
    <row r="59" spans="1:25" s="20" customFormat="1" ht="19.5" customHeight="1" thickTop="1" thickBot="1" x14ac:dyDescent="0.3">
      <c r="A59" s="164"/>
      <c r="C59" s="22" t="s">
        <v>977</v>
      </c>
      <c r="D59" s="23" t="s">
        <v>107</v>
      </c>
      <c r="E59" s="21"/>
      <c r="F59" s="22" t="s">
        <v>978</v>
      </c>
      <c r="G59" s="23" t="s">
        <v>107</v>
      </c>
      <c r="H59" s="21"/>
      <c r="I59" s="22" t="s">
        <v>979</v>
      </c>
      <c r="J59" s="23" t="s">
        <v>107</v>
      </c>
      <c r="L59" s="22" t="s">
        <v>980</v>
      </c>
      <c r="M59" s="23" t="s">
        <v>107</v>
      </c>
      <c r="N59" s="21"/>
      <c r="O59" s="22" t="s">
        <v>981</v>
      </c>
      <c r="P59" s="23" t="s">
        <v>107</v>
      </c>
      <c r="Q59" s="21"/>
      <c r="R59" s="22" t="s">
        <v>982</v>
      </c>
      <c r="S59" s="23" t="s">
        <v>107</v>
      </c>
      <c r="U59" s="22" t="s">
        <v>983</v>
      </c>
      <c r="V59" s="23" t="s">
        <v>107</v>
      </c>
      <c r="X59" s="22" t="s">
        <v>984</v>
      </c>
      <c r="Y59" s="23" t="s">
        <v>107</v>
      </c>
    </row>
    <row r="60" spans="1:25" s="20" customFormat="1" ht="19.5" customHeight="1" thickTop="1" thickBot="1" x14ac:dyDescent="0.3">
      <c r="A60" s="164"/>
      <c r="C60" s="22" t="s">
        <v>985</v>
      </c>
      <c r="D60" s="23" t="s">
        <v>107</v>
      </c>
      <c r="E60" s="21"/>
      <c r="F60" s="22" t="s">
        <v>986</v>
      </c>
      <c r="G60" s="23" t="s">
        <v>107</v>
      </c>
      <c r="H60" s="21"/>
      <c r="I60" s="22" t="s">
        <v>987</v>
      </c>
      <c r="J60" s="23" t="s">
        <v>107</v>
      </c>
      <c r="L60" s="22" t="s">
        <v>988</v>
      </c>
      <c r="M60" s="23" t="s">
        <v>107</v>
      </c>
      <c r="N60" s="21"/>
      <c r="O60" s="22" t="s">
        <v>989</v>
      </c>
      <c r="P60" s="23" t="s">
        <v>107</v>
      </c>
      <c r="Q60" s="21"/>
      <c r="R60" s="22" t="s">
        <v>990</v>
      </c>
      <c r="S60" s="23" t="s">
        <v>107</v>
      </c>
      <c r="U60" s="22" t="s">
        <v>991</v>
      </c>
      <c r="V60" s="23" t="s">
        <v>107</v>
      </c>
      <c r="X60" s="22" t="s">
        <v>992</v>
      </c>
      <c r="Y60" s="23" t="s">
        <v>107</v>
      </c>
    </row>
    <row r="61" spans="1:25" s="20" customFormat="1" ht="19.5" customHeight="1" thickTop="1" thickBot="1" x14ac:dyDescent="0.3">
      <c r="A61" s="164"/>
      <c r="C61" s="22" t="s">
        <v>993</v>
      </c>
      <c r="D61" s="23" t="s">
        <v>107</v>
      </c>
      <c r="E61" s="21"/>
      <c r="F61" s="22" t="s">
        <v>994</v>
      </c>
      <c r="G61" s="23" t="s">
        <v>107</v>
      </c>
      <c r="H61" s="21"/>
      <c r="I61" s="22" t="s">
        <v>995</v>
      </c>
      <c r="J61" s="23" t="s">
        <v>107</v>
      </c>
      <c r="L61" s="22" t="s">
        <v>996</v>
      </c>
      <c r="M61" s="23" t="s">
        <v>107</v>
      </c>
      <c r="N61" s="21"/>
      <c r="O61" s="22" t="s">
        <v>997</v>
      </c>
      <c r="P61" s="23" t="s">
        <v>107</v>
      </c>
      <c r="Q61" s="21"/>
      <c r="R61" s="22" t="s">
        <v>998</v>
      </c>
      <c r="S61" s="23" t="s">
        <v>107</v>
      </c>
      <c r="U61" s="22" t="s">
        <v>999</v>
      </c>
      <c r="V61" s="23" t="s">
        <v>107</v>
      </c>
      <c r="X61" s="22" t="s">
        <v>1000</v>
      </c>
      <c r="Y61" s="23" t="s">
        <v>107</v>
      </c>
    </row>
    <row r="62" spans="1:25" s="20" customFormat="1" ht="19.5" customHeight="1" thickTop="1" thickBot="1" x14ac:dyDescent="0.3">
      <c r="A62" s="164"/>
      <c r="C62" s="22" t="s">
        <v>1001</v>
      </c>
      <c r="D62" s="23" t="s">
        <v>107</v>
      </c>
      <c r="E62" s="21"/>
      <c r="F62" s="22" t="s">
        <v>1002</v>
      </c>
      <c r="G62" s="23" t="s">
        <v>107</v>
      </c>
      <c r="H62" s="21"/>
      <c r="I62" s="22" t="s">
        <v>1003</v>
      </c>
      <c r="J62" s="23" t="s">
        <v>107</v>
      </c>
      <c r="L62" s="22" t="s">
        <v>1004</v>
      </c>
      <c r="M62" s="23" t="s">
        <v>107</v>
      </c>
      <c r="N62" s="21"/>
      <c r="O62" s="22" t="s">
        <v>1005</v>
      </c>
      <c r="P62" s="23" t="s">
        <v>107</v>
      </c>
      <c r="Q62" s="21"/>
      <c r="R62" s="22" t="s">
        <v>1006</v>
      </c>
      <c r="S62" s="23" t="s">
        <v>107</v>
      </c>
      <c r="U62" s="22" t="s">
        <v>1007</v>
      </c>
      <c r="V62" s="23" t="s">
        <v>107</v>
      </c>
      <c r="X62" s="22" t="s">
        <v>1008</v>
      </c>
      <c r="Y62" s="23" t="s">
        <v>107</v>
      </c>
    </row>
    <row r="63" spans="1:25" s="20" customFormat="1" ht="19.5" customHeight="1" thickTop="1" thickBot="1" x14ac:dyDescent="0.3">
      <c r="A63" s="164"/>
      <c r="C63" s="22" t="s">
        <v>1009</v>
      </c>
      <c r="D63" s="23" t="s">
        <v>107</v>
      </c>
      <c r="E63" s="21"/>
      <c r="F63" s="22" t="s">
        <v>1010</v>
      </c>
      <c r="G63" s="23" t="s">
        <v>107</v>
      </c>
      <c r="H63" s="21"/>
      <c r="I63" s="22" t="s">
        <v>1011</v>
      </c>
      <c r="J63" s="23" t="s">
        <v>107</v>
      </c>
      <c r="L63" s="22" t="s">
        <v>1012</v>
      </c>
      <c r="M63" s="23" t="s">
        <v>107</v>
      </c>
      <c r="N63" s="21"/>
      <c r="O63" s="22" t="s">
        <v>1013</v>
      </c>
      <c r="P63" s="23" t="s">
        <v>107</v>
      </c>
      <c r="Q63" s="21"/>
      <c r="R63" s="22" t="s">
        <v>1014</v>
      </c>
      <c r="S63" s="23" t="s">
        <v>107</v>
      </c>
      <c r="U63" s="22" t="s">
        <v>1015</v>
      </c>
      <c r="V63" s="23" t="s">
        <v>107</v>
      </c>
      <c r="X63" s="22" t="s">
        <v>1016</v>
      </c>
      <c r="Y63" s="23" t="s">
        <v>107</v>
      </c>
    </row>
    <row r="64" spans="1:25" s="20" customFormat="1" ht="19.5" customHeight="1" thickTop="1" thickBot="1" x14ac:dyDescent="0.3">
      <c r="A64" s="164"/>
      <c r="C64" s="22" t="s">
        <v>1017</v>
      </c>
      <c r="D64" s="23" t="s">
        <v>107</v>
      </c>
      <c r="E64" s="21"/>
      <c r="F64" s="22" t="s">
        <v>1018</v>
      </c>
      <c r="G64" s="23" t="s">
        <v>107</v>
      </c>
      <c r="H64" s="21"/>
      <c r="I64" s="22" t="s">
        <v>1019</v>
      </c>
      <c r="J64" s="23" t="s">
        <v>107</v>
      </c>
      <c r="L64" s="22" t="s">
        <v>1020</v>
      </c>
      <c r="M64" s="23" t="s">
        <v>107</v>
      </c>
      <c r="N64" s="21"/>
      <c r="O64" s="22" t="s">
        <v>1021</v>
      </c>
      <c r="P64" s="23" t="s">
        <v>107</v>
      </c>
      <c r="Q64" s="21"/>
      <c r="R64" s="22" t="s">
        <v>1022</v>
      </c>
      <c r="S64" s="23" t="s">
        <v>107</v>
      </c>
      <c r="U64" s="22" t="s">
        <v>1023</v>
      </c>
      <c r="V64" s="23" t="s">
        <v>107</v>
      </c>
      <c r="X64" s="22" t="s">
        <v>1024</v>
      </c>
      <c r="Y64" s="23" t="s">
        <v>107</v>
      </c>
    </row>
    <row r="65" spans="1:25" s="20" customFormat="1" ht="19.5" customHeight="1" thickTop="1" thickBot="1" x14ac:dyDescent="0.3">
      <c r="A65" s="164"/>
      <c r="C65" s="22" t="s">
        <v>1025</v>
      </c>
      <c r="D65" s="23" t="s">
        <v>107</v>
      </c>
      <c r="E65" s="21"/>
      <c r="F65" s="22" t="s">
        <v>1026</v>
      </c>
      <c r="G65" s="23" t="s">
        <v>107</v>
      </c>
      <c r="H65" s="21"/>
      <c r="I65" s="22" t="s">
        <v>1027</v>
      </c>
      <c r="J65" s="23" t="s">
        <v>107</v>
      </c>
      <c r="L65" s="22" t="s">
        <v>1028</v>
      </c>
      <c r="M65" s="23" t="s">
        <v>107</v>
      </c>
      <c r="N65" s="21"/>
      <c r="O65" s="22" t="s">
        <v>1029</v>
      </c>
      <c r="P65" s="23" t="s">
        <v>107</v>
      </c>
      <c r="Q65" s="21"/>
      <c r="R65" s="22" t="s">
        <v>1030</v>
      </c>
      <c r="S65" s="23" t="s">
        <v>107</v>
      </c>
      <c r="U65" s="22" t="s">
        <v>1031</v>
      </c>
      <c r="V65" s="23" t="s">
        <v>107</v>
      </c>
      <c r="X65" s="22" t="s">
        <v>1032</v>
      </c>
      <c r="Y65" s="23" t="s">
        <v>107</v>
      </c>
    </row>
    <row r="66" spans="1:25" s="20" customFormat="1" ht="19.5" customHeight="1" thickTop="1" thickBot="1" x14ac:dyDescent="0.3">
      <c r="A66" s="164"/>
      <c r="C66" s="22" t="s">
        <v>1033</v>
      </c>
      <c r="D66" s="23" t="s">
        <v>107</v>
      </c>
      <c r="E66" s="21"/>
      <c r="F66" s="22" t="s">
        <v>1034</v>
      </c>
      <c r="G66" s="23" t="s">
        <v>107</v>
      </c>
      <c r="H66" s="21"/>
      <c r="I66" s="22" t="s">
        <v>1035</v>
      </c>
      <c r="J66" s="23" t="s">
        <v>107</v>
      </c>
      <c r="L66" s="22" t="s">
        <v>1036</v>
      </c>
      <c r="M66" s="23" t="s">
        <v>107</v>
      </c>
      <c r="N66" s="21"/>
      <c r="O66" s="22" t="s">
        <v>1037</v>
      </c>
      <c r="P66" s="23" t="s">
        <v>107</v>
      </c>
      <c r="Q66" s="21"/>
      <c r="R66" s="22" t="s">
        <v>1038</v>
      </c>
      <c r="S66" s="23" t="s">
        <v>107</v>
      </c>
      <c r="U66" s="22" t="s">
        <v>1039</v>
      </c>
      <c r="V66" s="23" t="s">
        <v>107</v>
      </c>
      <c r="X66" s="22" t="s">
        <v>1040</v>
      </c>
      <c r="Y66" s="23" t="s">
        <v>107</v>
      </c>
    </row>
    <row r="67" spans="1:25" s="20" customFormat="1" ht="19.5" customHeight="1" thickTop="1" thickBot="1" x14ac:dyDescent="0.3">
      <c r="A67" s="164"/>
      <c r="C67" s="22" t="s">
        <v>1041</v>
      </c>
      <c r="D67" s="23" t="s">
        <v>107</v>
      </c>
      <c r="E67" s="21"/>
      <c r="F67" s="22" t="s">
        <v>1042</v>
      </c>
      <c r="G67" s="23" t="s">
        <v>107</v>
      </c>
      <c r="H67" s="21"/>
      <c r="I67" s="22" t="s">
        <v>1043</v>
      </c>
      <c r="J67" s="23" t="s">
        <v>107</v>
      </c>
      <c r="L67" s="22" t="s">
        <v>1044</v>
      </c>
      <c r="M67" s="23" t="s">
        <v>107</v>
      </c>
      <c r="N67" s="21"/>
      <c r="O67" s="22" t="s">
        <v>1045</v>
      </c>
      <c r="P67" s="23" t="s">
        <v>107</v>
      </c>
      <c r="Q67" s="21"/>
      <c r="R67" s="22" t="s">
        <v>1046</v>
      </c>
      <c r="S67" s="23" t="s">
        <v>107</v>
      </c>
      <c r="U67" s="22" t="s">
        <v>1047</v>
      </c>
      <c r="V67" s="23" t="s">
        <v>107</v>
      </c>
      <c r="X67" s="22" t="s">
        <v>1048</v>
      </c>
      <c r="Y67" s="23" t="s">
        <v>107</v>
      </c>
    </row>
    <row r="68" spans="1:25" s="20" customFormat="1" ht="19.5" customHeight="1" thickTop="1" thickBot="1" x14ac:dyDescent="0.3">
      <c r="A68" s="164"/>
      <c r="C68" s="22" t="s">
        <v>1049</v>
      </c>
      <c r="D68" s="23" t="s">
        <v>107</v>
      </c>
      <c r="E68" s="21"/>
      <c r="F68" s="22" t="s">
        <v>1050</v>
      </c>
      <c r="G68" s="23" t="s">
        <v>107</v>
      </c>
      <c r="H68" s="21"/>
      <c r="I68" s="22" t="s">
        <v>1051</v>
      </c>
      <c r="J68" s="23" t="s">
        <v>107</v>
      </c>
      <c r="L68" s="22" t="s">
        <v>1052</v>
      </c>
      <c r="M68" s="23" t="s">
        <v>107</v>
      </c>
      <c r="N68" s="21"/>
      <c r="O68" s="22" t="s">
        <v>1053</v>
      </c>
      <c r="P68" s="23" t="s">
        <v>107</v>
      </c>
      <c r="Q68" s="21"/>
      <c r="R68" s="22" t="s">
        <v>1054</v>
      </c>
      <c r="S68" s="23" t="s">
        <v>107</v>
      </c>
      <c r="U68" s="22" t="s">
        <v>1055</v>
      </c>
      <c r="V68" s="23" t="s">
        <v>107</v>
      </c>
      <c r="X68" s="22" t="s">
        <v>1056</v>
      </c>
      <c r="Y68" s="23" t="s">
        <v>107</v>
      </c>
    </row>
    <row r="69" spans="1:25" s="20" customFormat="1" ht="19.5" customHeight="1" thickTop="1" thickBot="1" x14ac:dyDescent="0.3">
      <c r="A69" s="164"/>
      <c r="C69" s="22" t="s">
        <v>1057</v>
      </c>
      <c r="D69" s="23" t="s">
        <v>107</v>
      </c>
      <c r="E69" s="21"/>
      <c r="F69" s="22" t="s">
        <v>1058</v>
      </c>
      <c r="G69" s="23" t="s">
        <v>107</v>
      </c>
      <c r="H69" s="21"/>
      <c r="I69" s="22" t="s">
        <v>1059</v>
      </c>
      <c r="J69" s="23" t="s">
        <v>107</v>
      </c>
      <c r="L69" s="22" t="s">
        <v>1060</v>
      </c>
      <c r="M69" s="23" t="s">
        <v>107</v>
      </c>
      <c r="N69" s="21"/>
      <c r="O69" s="22" t="s">
        <v>1061</v>
      </c>
      <c r="P69" s="23" t="s">
        <v>107</v>
      </c>
      <c r="Q69" s="21"/>
      <c r="R69" s="22" t="s">
        <v>1062</v>
      </c>
      <c r="S69" s="23" t="s">
        <v>107</v>
      </c>
      <c r="U69" s="22" t="s">
        <v>1063</v>
      </c>
      <c r="V69" s="23" t="s">
        <v>107</v>
      </c>
      <c r="X69" s="22" t="s">
        <v>1064</v>
      </c>
      <c r="Y69" s="23" t="s">
        <v>107</v>
      </c>
    </row>
    <row r="70" spans="1:25" s="20" customFormat="1" ht="19.5" customHeight="1" thickTop="1" thickBot="1" x14ac:dyDescent="0.3">
      <c r="A70" s="164"/>
      <c r="C70" s="22" t="s">
        <v>1065</v>
      </c>
      <c r="D70" s="23" t="s">
        <v>107</v>
      </c>
      <c r="E70" s="21"/>
      <c r="F70" s="22" t="s">
        <v>1066</v>
      </c>
      <c r="G70" s="23" t="s">
        <v>107</v>
      </c>
      <c r="H70" s="21"/>
      <c r="I70" s="22" t="s">
        <v>1067</v>
      </c>
      <c r="J70" s="23" t="s">
        <v>107</v>
      </c>
      <c r="L70" s="22" t="s">
        <v>1068</v>
      </c>
      <c r="M70" s="23" t="s">
        <v>107</v>
      </c>
      <c r="N70" s="21"/>
      <c r="O70" s="22" t="s">
        <v>1069</v>
      </c>
      <c r="P70" s="23" t="s">
        <v>107</v>
      </c>
      <c r="Q70" s="21"/>
      <c r="R70" s="22" t="s">
        <v>1070</v>
      </c>
      <c r="S70" s="23" t="s">
        <v>107</v>
      </c>
      <c r="U70" s="22" t="s">
        <v>1071</v>
      </c>
      <c r="V70" s="23" t="s">
        <v>107</v>
      </c>
      <c r="X70" s="22" t="s">
        <v>1072</v>
      </c>
      <c r="Y70" s="23" t="s">
        <v>107</v>
      </c>
    </row>
    <row r="71" spans="1:25" s="20" customFormat="1" ht="19.5" customHeight="1" thickTop="1" thickBot="1" x14ac:dyDescent="0.3">
      <c r="A71" s="164"/>
      <c r="C71" s="22" t="s">
        <v>1073</v>
      </c>
      <c r="D71" s="23" t="s">
        <v>107</v>
      </c>
      <c r="E71" s="21"/>
      <c r="F71" s="22" t="s">
        <v>1074</v>
      </c>
      <c r="G71" s="23" t="s">
        <v>107</v>
      </c>
      <c r="H71" s="21"/>
      <c r="I71" s="22" t="s">
        <v>1075</v>
      </c>
      <c r="J71" s="23" t="s">
        <v>107</v>
      </c>
      <c r="L71" s="22" t="s">
        <v>1076</v>
      </c>
      <c r="M71" s="23" t="s">
        <v>107</v>
      </c>
      <c r="N71" s="21"/>
      <c r="O71" s="22" t="s">
        <v>1077</v>
      </c>
      <c r="P71" s="23" t="s">
        <v>107</v>
      </c>
      <c r="Q71" s="21"/>
      <c r="R71" s="22" t="s">
        <v>1078</v>
      </c>
      <c r="S71" s="23" t="s">
        <v>107</v>
      </c>
      <c r="U71" s="22" t="s">
        <v>1079</v>
      </c>
      <c r="V71" s="23" t="s">
        <v>107</v>
      </c>
      <c r="X71" s="22" t="s">
        <v>1080</v>
      </c>
      <c r="Y71" s="23" t="s">
        <v>107</v>
      </c>
    </row>
    <row r="72" spans="1:25" s="20" customFormat="1" ht="19.5" customHeight="1" thickTop="1" thickBot="1" x14ac:dyDescent="0.3">
      <c r="A72" s="164"/>
      <c r="C72" s="22" t="s">
        <v>1081</v>
      </c>
      <c r="D72" s="23" t="s">
        <v>107</v>
      </c>
      <c r="E72" s="21"/>
      <c r="F72" s="22" t="s">
        <v>1082</v>
      </c>
      <c r="G72" s="23" t="s">
        <v>107</v>
      </c>
      <c r="H72" s="21"/>
      <c r="I72" s="22" t="s">
        <v>1083</v>
      </c>
      <c r="J72" s="23" t="s">
        <v>107</v>
      </c>
      <c r="L72" s="22" t="s">
        <v>1084</v>
      </c>
      <c r="M72" s="23" t="s">
        <v>107</v>
      </c>
      <c r="N72" s="21"/>
      <c r="O72" s="22" t="s">
        <v>1085</v>
      </c>
      <c r="P72" s="23" t="s">
        <v>107</v>
      </c>
      <c r="Q72" s="21"/>
      <c r="R72" s="22" t="s">
        <v>1086</v>
      </c>
      <c r="S72" s="23" t="s">
        <v>107</v>
      </c>
      <c r="U72" s="22" t="s">
        <v>1087</v>
      </c>
      <c r="V72" s="23" t="s">
        <v>107</v>
      </c>
      <c r="X72" s="22" t="s">
        <v>1088</v>
      </c>
      <c r="Y72" s="23" t="s">
        <v>107</v>
      </c>
    </row>
    <row r="73" spans="1:25" s="20" customFormat="1" ht="19.5" customHeight="1" thickTop="1" thickBot="1" x14ac:dyDescent="0.3">
      <c r="A73" s="164"/>
      <c r="C73" s="22" t="s">
        <v>1089</v>
      </c>
      <c r="D73" s="23" t="s">
        <v>107</v>
      </c>
      <c r="E73" s="21"/>
      <c r="F73" s="22" t="s">
        <v>1090</v>
      </c>
      <c r="G73" s="23" t="s">
        <v>107</v>
      </c>
      <c r="H73" s="21"/>
      <c r="I73" s="22" t="s">
        <v>1091</v>
      </c>
      <c r="J73" s="23" t="s">
        <v>107</v>
      </c>
      <c r="L73" s="22" t="s">
        <v>1092</v>
      </c>
      <c r="M73" s="23" t="s">
        <v>107</v>
      </c>
      <c r="N73" s="21"/>
      <c r="O73" s="22" t="s">
        <v>1093</v>
      </c>
      <c r="P73" s="23" t="s">
        <v>107</v>
      </c>
      <c r="Q73" s="21"/>
      <c r="R73" s="22" t="s">
        <v>1094</v>
      </c>
      <c r="S73" s="23" t="s">
        <v>107</v>
      </c>
      <c r="U73" s="22" t="s">
        <v>1095</v>
      </c>
      <c r="V73" s="23" t="s">
        <v>107</v>
      </c>
      <c r="X73" s="22" t="s">
        <v>1096</v>
      </c>
      <c r="Y73" s="23" t="s">
        <v>107</v>
      </c>
    </row>
    <row r="74" spans="1:25" s="20" customFormat="1" ht="19.5" customHeight="1" thickTop="1" thickBot="1" x14ac:dyDescent="0.3">
      <c r="A74" s="164"/>
      <c r="C74" s="22" t="s">
        <v>1097</v>
      </c>
      <c r="D74" s="23" t="s">
        <v>107</v>
      </c>
      <c r="E74" s="21"/>
      <c r="F74" s="22" t="s">
        <v>1098</v>
      </c>
      <c r="G74" s="23" t="s">
        <v>107</v>
      </c>
      <c r="H74" s="21"/>
      <c r="I74" s="22" t="s">
        <v>1099</v>
      </c>
      <c r="J74" s="23" t="s">
        <v>107</v>
      </c>
      <c r="L74" s="22" t="s">
        <v>1100</v>
      </c>
      <c r="M74" s="23" t="s">
        <v>107</v>
      </c>
      <c r="N74" s="21"/>
      <c r="O74" s="22" t="s">
        <v>1101</v>
      </c>
      <c r="P74" s="23" t="s">
        <v>107</v>
      </c>
      <c r="Q74" s="21"/>
      <c r="R74" s="22" t="s">
        <v>1102</v>
      </c>
      <c r="S74" s="23" t="s">
        <v>107</v>
      </c>
      <c r="U74" s="22" t="s">
        <v>1103</v>
      </c>
      <c r="V74" s="23" t="s">
        <v>107</v>
      </c>
      <c r="X74" s="22" t="s">
        <v>1104</v>
      </c>
      <c r="Y74" s="23" t="s">
        <v>107</v>
      </c>
    </row>
    <row r="75" spans="1:25" s="20" customFormat="1" ht="19.5" customHeight="1" thickTop="1" thickBot="1" x14ac:dyDescent="0.3">
      <c r="A75" s="164"/>
      <c r="C75" s="22" t="s">
        <v>1105</v>
      </c>
      <c r="D75" s="23" t="s">
        <v>107</v>
      </c>
      <c r="E75" s="21"/>
      <c r="F75" s="22" t="s">
        <v>1106</v>
      </c>
      <c r="G75" s="23" t="s">
        <v>107</v>
      </c>
      <c r="H75" s="21"/>
      <c r="I75" s="22" t="s">
        <v>1107</v>
      </c>
      <c r="J75" s="23" t="s">
        <v>107</v>
      </c>
      <c r="L75" s="22" t="s">
        <v>1108</v>
      </c>
      <c r="M75" s="23" t="s">
        <v>107</v>
      </c>
      <c r="N75" s="21"/>
      <c r="O75" s="22" t="s">
        <v>1109</v>
      </c>
      <c r="P75" s="23" t="s">
        <v>107</v>
      </c>
      <c r="Q75" s="21"/>
      <c r="R75" s="22" t="s">
        <v>1110</v>
      </c>
      <c r="S75" s="23" t="s">
        <v>107</v>
      </c>
      <c r="U75" s="22" t="s">
        <v>1111</v>
      </c>
      <c r="V75" s="23" t="s">
        <v>107</v>
      </c>
      <c r="X75" s="22" t="s">
        <v>1112</v>
      </c>
      <c r="Y75" s="23" t="s">
        <v>107</v>
      </c>
    </row>
    <row r="76" spans="1:25" s="20" customFormat="1" ht="19.5" customHeight="1" thickTop="1" thickBot="1" x14ac:dyDescent="0.3">
      <c r="A76" s="164"/>
      <c r="C76" s="22" t="s">
        <v>1113</v>
      </c>
      <c r="D76" s="23" t="s">
        <v>107</v>
      </c>
      <c r="E76" s="21"/>
      <c r="F76" s="22" t="s">
        <v>1114</v>
      </c>
      <c r="G76" s="23" t="s">
        <v>107</v>
      </c>
      <c r="H76" s="21"/>
      <c r="I76" s="22" t="s">
        <v>1115</v>
      </c>
      <c r="J76" s="23" t="s">
        <v>107</v>
      </c>
      <c r="L76" s="22" t="s">
        <v>1116</v>
      </c>
      <c r="M76" s="23" t="s">
        <v>107</v>
      </c>
      <c r="N76" s="21"/>
      <c r="O76" s="22" t="s">
        <v>1117</v>
      </c>
      <c r="P76" s="23" t="s">
        <v>107</v>
      </c>
      <c r="Q76" s="21"/>
      <c r="R76" s="22" t="s">
        <v>1118</v>
      </c>
      <c r="S76" s="23" t="s">
        <v>107</v>
      </c>
      <c r="U76" s="22" t="s">
        <v>1119</v>
      </c>
      <c r="V76" s="23" t="s">
        <v>107</v>
      </c>
      <c r="X76" s="22" t="s">
        <v>1120</v>
      </c>
      <c r="Y76" s="23" t="s">
        <v>107</v>
      </c>
    </row>
    <row r="77" spans="1:25" s="20" customFormat="1" ht="19.5" customHeight="1" thickTop="1" thickBot="1" x14ac:dyDescent="0.3">
      <c r="A77" s="164"/>
      <c r="C77" s="22" t="s">
        <v>1121</v>
      </c>
      <c r="D77" s="23" t="s">
        <v>107</v>
      </c>
      <c r="E77" s="21"/>
      <c r="F77" s="22" t="s">
        <v>1122</v>
      </c>
      <c r="G77" s="23" t="s">
        <v>107</v>
      </c>
      <c r="H77" s="21"/>
      <c r="I77" s="22" t="s">
        <v>1123</v>
      </c>
      <c r="J77" s="23" t="s">
        <v>107</v>
      </c>
      <c r="L77" s="22" t="s">
        <v>1124</v>
      </c>
      <c r="M77" s="23" t="s">
        <v>107</v>
      </c>
      <c r="N77" s="21"/>
      <c r="O77" s="22" t="s">
        <v>1125</v>
      </c>
      <c r="P77" s="23" t="s">
        <v>107</v>
      </c>
      <c r="Q77" s="21"/>
      <c r="R77" s="22" t="s">
        <v>1126</v>
      </c>
      <c r="S77" s="23" t="s">
        <v>107</v>
      </c>
      <c r="U77" s="22" t="s">
        <v>1127</v>
      </c>
      <c r="V77" s="23" t="s">
        <v>107</v>
      </c>
      <c r="X77" s="22" t="s">
        <v>1128</v>
      </c>
      <c r="Y77" s="23" t="s">
        <v>107</v>
      </c>
    </row>
    <row r="78" spans="1:25" s="20" customFormat="1" ht="19.5" customHeight="1" thickTop="1" thickBot="1" x14ac:dyDescent="0.3">
      <c r="A78" s="164"/>
      <c r="C78" s="22" t="s">
        <v>1129</v>
      </c>
      <c r="D78" s="23" t="s">
        <v>107</v>
      </c>
      <c r="E78" s="21"/>
      <c r="F78" s="22" t="s">
        <v>1130</v>
      </c>
      <c r="G78" s="23" t="s">
        <v>107</v>
      </c>
      <c r="H78" s="21"/>
      <c r="I78" s="22" t="s">
        <v>1131</v>
      </c>
      <c r="J78" s="23" t="s">
        <v>107</v>
      </c>
      <c r="L78" s="22" t="s">
        <v>1132</v>
      </c>
      <c r="M78" s="23" t="s">
        <v>107</v>
      </c>
      <c r="N78" s="21"/>
      <c r="O78" s="22" t="s">
        <v>1133</v>
      </c>
      <c r="P78" s="23" t="s">
        <v>107</v>
      </c>
      <c r="Q78" s="21"/>
      <c r="R78" s="22" t="s">
        <v>1134</v>
      </c>
      <c r="S78" s="23" t="s">
        <v>107</v>
      </c>
      <c r="U78" s="22" t="s">
        <v>1135</v>
      </c>
      <c r="V78" s="23" t="s">
        <v>107</v>
      </c>
      <c r="X78" s="22" t="s">
        <v>1136</v>
      </c>
      <c r="Y78" s="23" t="s">
        <v>107</v>
      </c>
    </row>
    <row r="79" spans="1:25" s="20" customFormat="1" ht="19.5" customHeight="1" thickTop="1" thickBot="1" x14ac:dyDescent="0.3">
      <c r="A79" s="164"/>
      <c r="C79" s="22" t="s">
        <v>1137</v>
      </c>
      <c r="D79" s="23" t="s">
        <v>107</v>
      </c>
      <c r="E79" s="21"/>
      <c r="F79" s="22" t="s">
        <v>1138</v>
      </c>
      <c r="G79" s="23" t="s">
        <v>107</v>
      </c>
      <c r="H79" s="21"/>
      <c r="I79" s="22" t="s">
        <v>1139</v>
      </c>
      <c r="J79" s="23" t="s">
        <v>107</v>
      </c>
      <c r="L79" s="22" t="s">
        <v>1140</v>
      </c>
      <c r="M79" s="23" t="s">
        <v>107</v>
      </c>
      <c r="N79" s="21"/>
      <c r="O79" s="22" t="s">
        <v>1141</v>
      </c>
      <c r="P79" s="23" t="s">
        <v>107</v>
      </c>
      <c r="Q79" s="21"/>
      <c r="R79" s="22" t="s">
        <v>1142</v>
      </c>
      <c r="S79" s="23" t="s">
        <v>107</v>
      </c>
      <c r="U79" s="22" t="s">
        <v>1143</v>
      </c>
      <c r="V79" s="23" t="s">
        <v>107</v>
      </c>
      <c r="X79" s="22" t="s">
        <v>1144</v>
      </c>
      <c r="Y79" s="23" t="s">
        <v>107</v>
      </c>
    </row>
    <row r="80" spans="1:25" s="20" customFormat="1" ht="19.5" customHeight="1" thickTop="1" thickBot="1" x14ac:dyDescent="0.3">
      <c r="A80" s="164"/>
      <c r="C80" s="22" t="s">
        <v>1145</v>
      </c>
      <c r="D80" s="23" t="s">
        <v>107</v>
      </c>
      <c r="E80" s="21"/>
      <c r="F80" s="22" t="s">
        <v>1146</v>
      </c>
      <c r="G80" s="23" t="s">
        <v>107</v>
      </c>
      <c r="H80" s="21"/>
      <c r="I80" s="22" t="s">
        <v>1147</v>
      </c>
      <c r="J80" s="23" t="s">
        <v>107</v>
      </c>
      <c r="L80" s="22" t="s">
        <v>1148</v>
      </c>
      <c r="M80" s="23" t="s">
        <v>107</v>
      </c>
      <c r="N80" s="21"/>
      <c r="O80" s="22" t="s">
        <v>1149</v>
      </c>
      <c r="P80" s="23" t="s">
        <v>107</v>
      </c>
      <c r="Q80" s="21"/>
      <c r="R80" s="22" t="s">
        <v>1150</v>
      </c>
      <c r="S80" s="23" t="s">
        <v>107</v>
      </c>
      <c r="U80" s="22" t="s">
        <v>1151</v>
      </c>
      <c r="V80" s="23" t="s">
        <v>107</v>
      </c>
      <c r="X80" s="22" t="s">
        <v>1152</v>
      </c>
      <c r="Y80" s="23" t="s">
        <v>107</v>
      </c>
    </row>
    <row r="81" spans="1:25" s="20" customFormat="1" ht="19.5" customHeight="1" thickTop="1" thickBot="1" x14ac:dyDescent="0.3">
      <c r="A81" s="164"/>
      <c r="C81" s="22" t="s">
        <v>1153</v>
      </c>
      <c r="D81" s="23" t="s">
        <v>107</v>
      </c>
      <c r="E81" s="21"/>
      <c r="F81" s="22" t="s">
        <v>1154</v>
      </c>
      <c r="G81" s="23" t="s">
        <v>107</v>
      </c>
      <c r="H81" s="21"/>
      <c r="I81" s="22" t="s">
        <v>1155</v>
      </c>
      <c r="J81" s="23" t="s">
        <v>107</v>
      </c>
      <c r="L81" s="22" t="s">
        <v>1156</v>
      </c>
      <c r="M81" s="23" t="s">
        <v>107</v>
      </c>
      <c r="N81" s="21"/>
      <c r="O81" s="22" t="s">
        <v>1157</v>
      </c>
      <c r="P81" s="23" t="s">
        <v>107</v>
      </c>
      <c r="Q81" s="21"/>
      <c r="R81" s="22" t="s">
        <v>1158</v>
      </c>
      <c r="S81" s="23" t="s">
        <v>107</v>
      </c>
      <c r="U81" s="22" t="s">
        <v>1159</v>
      </c>
      <c r="V81" s="23" t="s">
        <v>107</v>
      </c>
      <c r="X81" s="22" t="s">
        <v>1160</v>
      </c>
      <c r="Y81" s="23" t="s">
        <v>107</v>
      </c>
    </row>
    <row r="82" spans="1:25" s="20" customFormat="1" ht="19.5" customHeight="1" thickTop="1" thickBot="1" x14ac:dyDescent="0.3">
      <c r="A82" s="164"/>
      <c r="C82" s="22" t="s">
        <v>1161</v>
      </c>
      <c r="D82" s="23" t="s">
        <v>107</v>
      </c>
      <c r="E82" s="21"/>
      <c r="F82" s="22" t="s">
        <v>1162</v>
      </c>
      <c r="G82" s="23" t="s">
        <v>107</v>
      </c>
      <c r="H82" s="21"/>
      <c r="I82" s="22" t="s">
        <v>1163</v>
      </c>
      <c r="J82" s="23" t="s">
        <v>107</v>
      </c>
      <c r="L82" s="22" t="s">
        <v>1164</v>
      </c>
      <c r="M82" s="23" t="s">
        <v>107</v>
      </c>
      <c r="N82" s="21"/>
      <c r="O82" s="22" t="s">
        <v>1165</v>
      </c>
      <c r="P82" s="23" t="s">
        <v>107</v>
      </c>
      <c r="Q82" s="21"/>
      <c r="R82" s="22" t="s">
        <v>1166</v>
      </c>
      <c r="S82" s="23" t="s">
        <v>107</v>
      </c>
      <c r="U82" s="22" t="s">
        <v>1167</v>
      </c>
      <c r="V82" s="23" t="s">
        <v>107</v>
      </c>
      <c r="X82" s="22" t="s">
        <v>1168</v>
      </c>
      <c r="Y82" s="23" t="s">
        <v>107</v>
      </c>
    </row>
    <row r="83" spans="1:25" s="20" customFormat="1" ht="19.5" customHeight="1" thickTop="1" thickBot="1" x14ac:dyDescent="0.3">
      <c r="A83" s="164"/>
      <c r="C83" s="22" t="s">
        <v>1169</v>
      </c>
      <c r="D83" s="23" t="s">
        <v>107</v>
      </c>
      <c r="E83" s="21"/>
      <c r="F83" s="22" t="s">
        <v>1170</v>
      </c>
      <c r="G83" s="23" t="s">
        <v>107</v>
      </c>
      <c r="H83" s="21"/>
      <c r="I83" s="22" t="s">
        <v>1171</v>
      </c>
      <c r="J83" s="23" t="s">
        <v>107</v>
      </c>
      <c r="L83" s="22" t="s">
        <v>1172</v>
      </c>
      <c r="M83" s="23" t="s">
        <v>107</v>
      </c>
      <c r="N83" s="21"/>
      <c r="O83" s="22" t="s">
        <v>1173</v>
      </c>
      <c r="P83" s="23" t="s">
        <v>107</v>
      </c>
      <c r="Q83" s="21"/>
      <c r="R83" s="22" t="s">
        <v>1174</v>
      </c>
      <c r="S83" s="23" t="s">
        <v>107</v>
      </c>
      <c r="U83" s="22" t="s">
        <v>1175</v>
      </c>
      <c r="V83" s="23" t="s">
        <v>107</v>
      </c>
      <c r="X83" s="22" t="s">
        <v>1176</v>
      </c>
      <c r="Y83" s="23" t="s">
        <v>107</v>
      </c>
    </row>
    <row r="84" spans="1:25" s="20" customFormat="1" ht="19.5" customHeight="1" thickTop="1" thickBot="1" x14ac:dyDescent="0.3">
      <c r="A84" s="164"/>
      <c r="C84" s="22" t="s">
        <v>1177</v>
      </c>
      <c r="D84" s="23" t="s">
        <v>107</v>
      </c>
      <c r="E84" s="21"/>
      <c r="F84" s="22" t="s">
        <v>1178</v>
      </c>
      <c r="G84" s="23" t="s">
        <v>107</v>
      </c>
      <c r="H84" s="21"/>
      <c r="I84" s="22" t="s">
        <v>1179</v>
      </c>
      <c r="J84" s="23" t="s">
        <v>107</v>
      </c>
      <c r="L84" s="22" t="s">
        <v>1180</v>
      </c>
      <c r="M84" s="23" t="s">
        <v>107</v>
      </c>
      <c r="N84" s="21"/>
      <c r="O84" s="22" t="s">
        <v>1181</v>
      </c>
      <c r="P84" s="23" t="s">
        <v>107</v>
      </c>
      <c r="Q84" s="21"/>
      <c r="R84" s="22" t="s">
        <v>1182</v>
      </c>
      <c r="S84" s="23" t="s">
        <v>107</v>
      </c>
      <c r="U84" s="22" t="s">
        <v>1183</v>
      </c>
      <c r="V84" s="23" t="s">
        <v>107</v>
      </c>
      <c r="X84" s="22" t="s">
        <v>1184</v>
      </c>
      <c r="Y84" s="23" t="s">
        <v>107</v>
      </c>
    </row>
    <row r="85" spans="1:25" s="20" customFormat="1" ht="19.5" customHeight="1" thickTop="1" thickBot="1" x14ac:dyDescent="0.3">
      <c r="A85" s="164"/>
      <c r="C85" s="22" t="s">
        <v>1185</v>
      </c>
      <c r="D85" s="23" t="s">
        <v>107</v>
      </c>
      <c r="E85" s="21"/>
      <c r="F85" s="22" t="s">
        <v>1186</v>
      </c>
      <c r="G85" s="23" t="s">
        <v>107</v>
      </c>
      <c r="H85" s="21"/>
      <c r="I85" s="22" t="s">
        <v>1187</v>
      </c>
      <c r="J85" s="23" t="s">
        <v>107</v>
      </c>
      <c r="L85" s="22" t="s">
        <v>1188</v>
      </c>
      <c r="M85" s="23" t="s">
        <v>107</v>
      </c>
      <c r="N85" s="21"/>
      <c r="O85" s="22" t="s">
        <v>1189</v>
      </c>
      <c r="P85" s="23" t="s">
        <v>107</v>
      </c>
      <c r="Q85" s="21"/>
      <c r="R85" s="22" t="s">
        <v>1190</v>
      </c>
      <c r="S85" s="23" t="s">
        <v>107</v>
      </c>
      <c r="U85" s="22" t="s">
        <v>1191</v>
      </c>
      <c r="V85" s="23" t="s">
        <v>107</v>
      </c>
      <c r="X85" s="22" t="s">
        <v>1192</v>
      </c>
      <c r="Y85" s="23" t="s">
        <v>107</v>
      </c>
    </row>
    <row r="86" spans="1:25" s="20" customFormat="1" ht="19.5" customHeight="1" thickTop="1" thickBot="1" x14ac:dyDescent="0.3">
      <c r="A86" s="164"/>
      <c r="C86" s="22" t="s">
        <v>1193</v>
      </c>
      <c r="D86" s="23" t="s">
        <v>107</v>
      </c>
      <c r="E86" s="21"/>
      <c r="F86" s="22" t="s">
        <v>1194</v>
      </c>
      <c r="G86" s="23" t="s">
        <v>107</v>
      </c>
      <c r="H86" s="21"/>
      <c r="I86" s="22" t="s">
        <v>1195</v>
      </c>
      <c r="J86" s="23" t="s">
        <v>107</v>
      </c>
      <c r="L86" s="22" t="s">
        <v>1196</v>
      </c>
      <c r="M86" s="23" t="s">
        <v>107</v>
      </c>
      <c r="N86" s="21"/>
      <c r="O86" s="22" t="s">
        <v>1197</v>
      </c>
      <c r="P86" s="23" t="s">
        <v>107</v>
      </c>
      <c r="Q86" s="21"/>
      <c r="R86" s="22" t="s">
        <v>1198</v>
      </c>
      <c r="S86" s="23" t="s">
        <v>107</v>
      </c>
      <c r="U86" s="22" t="s">
        <v>1199</v>
      </c>
      <c r="V86" s="23" t="s">
        <v>107</v>
      </c>
      <c r="X86" s="22" t="s">
        <v>1200</v>
      </c>
      <c r="Y86" s="23" t="s">
        <v>107</v>
      </c>
    </row>
    <row r="87" spans="1:25" s="20" customFormat="1" ht="19.5" customHeight="1" thickTop="1" thickBot="1" x14ac:dyDescent="0.3">
      <c r="A87" s="164"/>
      <c r="C87" s="22" t="s">
        <v>1201</v>
      </c>
      <c r="D87" s="23" t="s">
        <v>107</v>
      </c>
      <c r="E87" s="21"/>
      <c r="F87" s="22" t="s">
        <v>1202</v>
      </c>
      <c r="G87" s="23" t="s">
        <v>107</v>
      </c>
      <c r="H87" s="21"/>
      <c r="I87" s="22" t="s">
        <v>1203</v>
      </c>
      <c r="J87" s="23" t="s">
        <v>107</v>
      </c>
      <c r="L87" s="22" t="s">
        <v>1204</v>
      </c>
      <c r="M87" s="23" t="s">
        <v>107</v>
      </c>
      <c r="N87" s="21"/>
      <c r="O87" s="22" t="s">
        <v>1205</v>
      </c>
      <c r="P87" s="23" t="s">
        <v>107</v>
      </c>
      <c r="Q87" s="21"/>
      <c r="R87" s="22" t="s">
        <v>1206</v>
      </c>
      <c r="S87" s="23" t="s">
        <v>107</v>
      </c>
      <c r="U87" s="22" t="s">
        <v>1207</v>
      </c>
      <c r="V87" s="23" t="s">
        <v>107</v>
      </c>
      <c r="X87" s="22" t="s">
        <v>1208</v>
      </c>
      <c r="Y87" s="23" t="s">
        <v>107</v>
      </c>
    </row>
    <row r="88" spans="1:25" s="20" customFormat="1" ht="19.5" customHeight="1" thickTop="1" thickBot="1" x14ac:dyDescent="0.3">
      <c r="A88" s="164"/>
      <c r="C88" s="22" t="s">
        <v>1209</v>
      </c>
      <c r="D88" s="23" t="s">
        <v>107</v>
      </c>
      <c r="E88" s="21"/>
      <c r="F88" s="22" t="s">
        <v>1210</v>
      </c>
      <c r="G88" s="23" t="s">
        <v>107</v>
      </c>
      <c r="H88" s="21"/>
      <c r="I88" s="22" t="s">
        <v>1211</v>
      </c>
      <c r="J88" s="23" t="s">
        <v>107</v>
      </c>
      <c r="L88" s="22" t="s">
        <v>1212</v>
      </c>
      <c r="M88" s="23" t="s">
        <v>107</v>
      </c>
      <c r="N88" s="21"/>
      <c r="O88" s="22" t="s">
        <v>1213</v>
      </c>
      <c r="P88" s="23" t="s">
        <v>107</v>
      </c>
      <c r="Q88" s="21"/>
      <c r="R88" s="22" t="s">
        <v>1214</v>
      </c>
      <c r="S88" s="23" t="s">
        <v>107</v>
      </c>
      <c r="U88" s="22" t="s">
        <v>1215</v>
      </c>
      <c r="V88" s="23" t="s">
        <v>107</v>
      </c>
      <c r="X88" s="22" t="s">
        <v>1216</v>
      </c>
      <c r="Y88" s="23" t="s">
        <v>107</v>
      </c>
    </row>
    <row r="89" spans="1:25" s="20" customFormat="1" ht="19.5" customHeight="1" thickTop="1" thickBot="1" x14ac:dyDescent="0.3">
      <c r="A89" s="164"/>
      <c r="C89" s="22" t="s">
        <v>1217</v>
      </c>
      <c r="D89" s="23" t="s">
        <v>107</v>
      </c>
      <c r="E89" s="21"/>
      <c r="F89" s="22" t="s">
        <v>1218</v>
      </c>
      <c r="G89" s="23" t="s">
        <v>107</v>
      </c>
      <c r="H89" s="21"/>
      <c r="I89" s="22" t="s">
        <v>1219</v>
      </c>
      <c r="J89" s="23" t="s">
        <v>107</v>
      </c>
      <c r="L89" s="22" t="s">
        <v>1220</v>
      </c>
      <c r="M89" s="23" t="s">
        <v>107</v>
      </c>
      <c r="N89" s="21"/>
      <c r="O89" s="22" t="s">
        <v>1221</v>
      </c>
      <c r="P89" s="23" t="s">
        <v>107</v>
      </c>
      <c r="Q89" s="21"/>
      <c r="R89" s="22" t="s">
        <v>1222</v>
      </c>
      <c r="S89" s="23" t="s">
        <v>107</v>
      </c>
      <c r="U89" s="22" t="s">
        <v>1223</v>
      </c>
      <c r="V89" s="23" t="s">
        <v>107</v>
      </c>
      <c r="X89" s="22" t="s">
        <v>1224</v>
      </c>
      <c r="Y89" s="23" t="s">
        <v>107</v>
      </c>
    </row>
    <row r="90" spans="1:25" s="20" customFormat="1" ht="19.5" customHeight="1" thickTop="1" thickBot="1" x14ac:dyDescent="0.3">
      <c r="A90" s="164"/>
      <c r="C90" s="22" t="s">
        <v>1225</v>
      </c>
      <c r="D90" s="23" t="s">
        <v>107</v>
      </c>
      <c r="E90" s="21"/>
      <c r="F90" s="22" t="s">
        <v>1226</v>
      </c>
      <c r="G90" s="23" t="s">
        <v>107</v>
      </c>
      <c r="H90" s="21"/>
      <c r="I90" s="22" t="s">
        <v>1227</v>
      </c>
      <c r="J90" s="23" t="s">
        <v>107</v>
      </c>
      <c r="L90" s="22" t="s">
        <v>1228</v>
      </c>
      <c r="M90" s="23" t="s">
        <v>107</v>
      </c>
      <c r="N90" s="21"/>
      <c r="O90" s="22" t="s">
        <v>1229</v>
      </c>
      <c r="P90" s="23" t="s">
        <v>107</v>
      </c>
      <c r="Q90" s="21"/>
      <c r="R90" s="22" t="s">
        <v>1230</v>
      </c>
      <c r="S90" s="23" t="s">
        <v>107</v>
      </c>
      <c r="U90" s="22" t="s">
        <v>1231</v>
      </c>
      <c r="V90" s="23" t="s">
        <v>107</v>
      </c>
      <c r="X90" s="22" t="s">
        <v>1232</v>
      </c>
      <c r="Y90" s="23" t="s">
        <v>107</v>
      </c>
    </row>
    <row r="91" spans="1:25" s="20" customFormat="1" ht="19.5" customHeight="1" thickTop="1" thickBot="1" x14ac:dyDescent="0.3">
      <c r="A91" s="164"/>
      <c r="C91" s="22" t="s">
        <v>1233</v>
      </c>
      <c r="D91" s="23" t="s">
        <v>107</v>
      </c>
      <c r="E91" s="21"/>
      <c r="F91" s="22" t="s">
        <v>1234</v>
      </c>
      <c r="G91" s="23" t="s">
        <v>107</v>
      </c>
      <c r="H91" s="21"/>
      <c r="I91" s="22" t="s">
        <v>1235</v>
      </c>
      <c r="J91" s="23" t="s">
        <v>107</v>
      </c>
      <c r="L91" s="22" t="s">
        <v>1236</v>
      </c>
      <c r="M91" s="23" t="s">
        <v>107</v>
      </c>
      <c r="N91" s="21"/>
      <c r="O91" s="22" t="s">
        <v>1237</v>
      </c>
      <c r="P91" s="23" t="s">
        <v>107</v>
      </c>
      <c r="Q91" s="21"/>
      <c r="R91" s="22" t="s">
        <v>1238</v>
      </c>
      <c r="S91" s="23" t="s">
        <v>107</v>
      </c>
      <c r="U91" s="22" t="s">
        <v>1239</v>
      </c>
      <c r="V91" s="23" t="s">
        <v>107</v>
      </c>
      <c r="X91" s="22" t="s">
        <v>1240</v>
      </c>
      <c r="Y91" s="23" t="s">
        <v>107</v>
      </c>
    </row>
    <row r="92" spans="1:25" s="20" customFormat="1" ht="19.5" customHeight="1" thickTop="1" thickBot="1" x14ac:dyDescent="0.3">
      <c r="A92" s="164"/>
      <c r="C92" s="22" t="s">
        <v>1241</v>
      </c>
      <c r="D92" s="23" t="s">
        <v>107</v>
      </c>
      <c r="E92" s="21"/>
      <c r="F92" s="22" t="s">
        <v>1242</v>
      </c>
      <c r="G92" s="23" t="s">
        <v>107</v>
      </c>
      <c r="H92" s="21"/>
      <c r="I92" s="22" t="s">
        <v>1243</v>
      </c>
      <c r="J92" s="23" t="s">
        <v>107</v>
      </c>
      <c r="L92" s="22" t="s">
        <v>1244</v>
      </c>
      <c r="M92" s="23" t="s">
        <v>107</v>
      </c>
      <c r="N92" s="21"/>
      <c r="O92" s="22" t="s">
        <v>1245</v>
      </c>
      <c r="P92" s="23" t="s">
        <v>107</v>
      </c>
      <c r="Q92" s="21"/>
      <c r="R92" s="22" t="s">
        <v>1246</v>
      </c>
      <c r="S92" s="23" t="s">
        <v>107</v>
      </c>
      <c r="U92" s="22" t="s">
        <v>1247</v>
      </c>
      <c r="V92" s="23" t="s">
        <v>107</v>
      </c>
      <c r="X92" s="22" t="s">
        <v>1248</v>
      </c>
      <c r="Y92" s="23" t="s">
        <v>107</v>
      </c>
    </row>
    <row r="93" spans="1:25" s="20" customFormat="1" ht="19.5" customHeight="1" thickTop="1" thickBot="1" x14ac:dyDescent="0.3">
      <c r="A93" s="164"/>
      <c r="C93" s="22" t="s">
        <v>1249</v>
      </c>
      <c r="D93" s="23" t="s">
        <v>107</v>
      </c>
      <c r="E93" s="21"/>
      <c r="F93" s="22" t="s">
        <v>1250</v>
      </c>
      <c r="G93" s="23" t="s">
        <v>107</v>
      </c>
      <c r="H93" s="21"/>
      <c r="I93" s="22" t="s">
        <v>1251</v>
      </c>
      <c r="J93" s="23" t="s">
        <v>107</v>
      </c>
      <c r="L93" s="22" t="s">
        <v>1252</v>
      </c>
      <c r="M93" s="23" t="s">
        <v>107</v>
      </c>
      <c r="N93" s="21"/>
      <c r="O93" s="22" t="s">
        <v>1253</v>
      </c>
      <c r="P93" s="23" t="s">
        <v>107</v>
      </c>
      <c r="Q93" s="21"/>
      <c r="R93" s="22" t="s">
        <v>1254</v>
      </c>
      <c r="S93" s="23" t="s">
        <v>107</v>
      </c>
      <c r="U93" s="22" t="s">
        <v>1255</v>
      </c>
      <c r="V93" s="23" t="s">
        <v>107</v>
      </c>
      <c r="X93" s="22" t="s">
        <v>1256</v>
      </c>
      <c r="Y93" s="23" t="s">
        <v>107</v>
      </c>
    </row>
    <row r="94" spans="1:25" s="20" customFormat="1" ht="19.5" customHeight="1" thickTop="1" thickBot="1" x14ac:dyDescent="0.3">
      <c r="A94" s="164"/>
      <c r="C94" s="22" t="s">
        <v>1257</v>
      </c>
      <c r="D94" s="23" t="s">
        <v>107</v>
      </c>
      <c r="E94" s="21"/>
      <c r="F94" s="22" t="s">
        <v>1258</v>
      </c>
      <c r="G94" s="23" t="s">
        <v>107</v>
      </c>
      <c r="H94" s="21"/>
      <c r="I94" s="22" t="s">
        <v>1259</v>
      </c>
      <c r="J94" s="23" t="s">
        <v>107</v>
      </c>
      <c r="L94" s="22" t="s">
        <v>1260</v>
      </c>
      <c r="M94" s="23" t="s">
        <v>107</v>
      </c>
      <c r="N94" s="21"/>
      <c r="O94" s="22" t="s">
        <v>1261</v>
      </c>
      <c r="P94" s="23" t="s">
        <v>107</v>
      </c>
      <c r="Q94" s="21"/>
      <c r="R94" s="22" t="s">
        <v>1262</v>
      </c>
      <c r="S94" s="23" t="s">
        <v>107</v>
      </c>
      <c r="U94" s="22" t="s">
        <v>1263</v>
      </c>
      <c r="V94" s="23" t="s">
        <v>107</v>
      </c>
      <c r="X94" s="22" t="s">
        <v>1264</v>
      </c>
      <c r="Y94" s="23" t="s">
        <v>107</v>
      </c>
    </row>
    <row r="95" spans="1:25" s="20" customFormat="1" ht="19.5" customHeight="1" thickTop="1" thickBot="1" x14ac:dyDescent="0.3">
      <c r="A95" s="164"/>
      <c r="C95" s="22" t="s">
        <v>1265</v>
      </c>
      <c r="D95" s="23" t="s">
        <v>107</v>
      </c>
      <c r="E95" s="21"/>
      <c r="F95" s="22" t="s">
        <v>1266</v>
      </c>
      <c r="G95" s="23" t="s">
        <v>107</v>
      </c>
      <c r="H95" s="21"/>
      <c r="I95" s="22" t="s">
        <v>1267</v>
      </c>
      <c r="J95" s="23" t="s">
        <v>107</v>
      </c>
      <c r="L95" s="22" t="s">
        <v>1268</v>
      </c>
      <c r="M95" s="23" t="s">
        <v>107</v>
      </c>
      <c r="N95" s="21"/>
      <c r="O95" s="22" t="s">
        <v>1269</v>
      </c>
      <c r="P95" s="23" t="s">
        <v>107</v>
      </c>
      <c r="Q95" s="21"/>
      <c r="R95" s="22" t="s">
        <v>1270</v>
      </c>
      <c r="S95" s="23" t="s">
        <v>107</v>
      </c>
      <c r="U95" s="22" t="s">
        <v>1271</v>
      </c>
      <c r="V95" s="23" t="s">
        <v>107</v>
      </c>
      <c r="X95" s="22" t="s">
        <v>1272</v>
      </c>
      <c r="Y95" s="23" t="s">
        <v>107</v>
      </c>
    </row>
    <row r="96" spans="1:25" s="20" customFormat="1" ht="19.5" customHeight="1" thickTop="1" thickBot="1" x14ac:dyDescent="0.3">
      <c r="A96" s="164"/>
      <c r="C96" s="22" t="s">
        <v>1273</v>
      </c>
      <c r="D96" s="23" t="s">
        <v>107</v>
      </c>
      <c r="E96" s="21"/>
      <c r="F96" s="22" t="s">
        <v>1274</v>
      </c>
      <c r="G96" s="23" t="s">
        <v>107</v>
      </c>
      <c r="H96" s="21"/>
      <c r="I96" s="22" t="s">
        <v>1275</v>
      </c>
      <c r="J96" s="23" t="s">
        <v>107</v>
      </c>
      <c r="L96" s="22" t="s">
        <v>1276</v>
      </c>
      <c r="M96" s="23" t="s">
        <v>107</v>
      </c>
      <c r="N96" s="21"/>
      <c r="O96" s="22" t="s">
        <v>1277</v>
      </c>
      <c r="P96" s="23" t="s">
        <v>107</v>
      </c>
      <c r="Q96" s="21"/>
      <c r="R96" s="22" t="s">
        <v>1278</v>
      </c>
      <c r="S96" s="23" t="s">
        <v>107</v>
      </c>
      <c r="U96" s="22" t="s">
        <v>1279</v>
      </c>
      <c r="V96" s="23" t="s">
        <v>107</v>
      </c>
      <c r="X96" s="22" t="s">
        <v>1280</v>
      </c>
      <c r="Y96" s="23" t="s">
        <v>107</v>
      </c>
    </row>
    <row r="97" spans="1:25" s="20" customFormat="1" ht="19.5" customHeight="1" thickTop="1" thickBot="1" x14ac:dyDescent="0.3">
      <c r="A97" s="164"/>
      <c r="C97" s="22" t="s">
        <v>1281</v>
      </c>
      <c r="D97" s="23" t="s">
        <v>107</v>
      </c>
      <c r="E97" s="21"/>
      <c r="F97" s="22" t="s">
        <v>1282</v>
      </c>
      <c r="G97" s="23" t="s">
        <v>107</v>
      </c>
      <c r="H97" s="21"/>
      <c r="I97" s="22" t="s">
        <v>1283</v>
      </c>
      <c r="J97" s="23" t="s">
        <v>107</v>
      </c>
      <c r="L97" s="22" t="s">
        <v>1284</v>
      </c>
      <c r="M97" s="23" t="s">
        <v>107</v>
      </c>
      <c r="N97" s="21"/>
      <c r="O97" s="22" t="s">
        <v>1285</v>
      </c>
      <c r="P97" s="23" t="s">
        <v>107</v>
      </c>
      <c r="Q97" s="21"/>
      <c r="R97" s="22" t="s">
        <v>1286</v>
      </c>
      <c r="S97" s="23" t="s">
        <v>107</v>
      </c>
      <c r="U97" s="22" t="s">
        <v>1287</v>
      </c>
      <c r="V97" s="23" t="s">
        <v>107</v>
      </c>
      <c r="X97" s="22" t="s">
        <v>1288</v>
      </c>
      <c r="Y97" s="23" t="s">
        <v>107</v>
      </c>
    </row>
    <row r="98" spans="1:25" s="20" customFormat="1" ht="19.5" customHeight="1" thickTop="1" thickBot="1" x14ac:dyDescent="0.3">
      <c r="A98" s="164"/>
      <c r="C98" s="22" t="s">
        <v>1289</v>
      </c>
      <c r="D98" s="23" t="s">
        <v>107</v>
      </c>
      <c r="E98" s="21"/>
      <c r="F98" s="22" t="s">
        <v>1290</v>
      </c>
      <c r="G98" s="23" t="s">
        <v>107</v>
      </c>
      <c r="H98" s="21"/>
      <c r="I98" s="22" t="s">
        <v>1291</v>
      </c>
      <c r="J98" s="23" t="s">
        <v>107</v>
      </c>
      <c r="L98" s="22" t="s">
        <v>1292</v>
      </c>
      <c r="M98" s="23" t="s">
        <v>107</v>
      </c>
      <c r="N98" s="21"/>
      <c r="O98" s="22" t="s">
        <v>1293</v>
      </c>
      <c r="P98" s="23" t="s">
        <v>107</v>
      </c>
      <c r="Q98" s="21"/>
      <c r="R98" s="22" t="s">
        <v>1294</v>
      </c>
      <c r="S98" s="23" t="s">
        <v>107</v>
      </c>
      <c r="U98" s="22" t="s">
        <v>1295</v>
      </c>
      <c r="V98" s="23" t="s">
        <v>107</v>
      </c>
      <c r="X98" s="22" t="s">
        <v>1296</v>
      </c>
      <c r="Y98" s="23" t="s">
        <v>107</v>
      </c>
    </row>
    <row r="99" spans="1:25" s="20" customFormat="1" ht="19.5" customHeight="1" thickTop="1" thickBot="1" x14ac:dyDescent="0.3">
      <c r="A99" s="164"/>
      <c r="C99" s="22" t="s">
        <v>1297</v>
      </c>
      <c r="D99" s="23" t="s">
        <v>107</v>
      </c>
      <c r="E99" s="21"/>
      <c r="F99" s="22" t="s">
        <v>1298</v>
      </c>
      <c r="G99" s="23" t="s">
        <v>107</v>
      </c>
      <c r="H99" s="21"/>
      <c r="I99" s="22" t="s">
        <v>1299</v>
      </c>
      <c r="J99" s="23" t="s">
        <v>107</v>
      </c>
      <c r="L99" s="22" t="s">
        <v>1300</v>
      </c>
      <c r="M99" s="23" t="s">
        <v>107</v>
      </c>
      <c r="N99" s="21"/>
      <c r="O99" s="22" t="s">
        <v>1301</v>
      </c>
      <c r="P99" s="23" t="s">
        <v>107</v>
      </c>
      <c r="Q99" s="21"/>
      <c r="R99" s="22" t="s">
        <v>1302</v>
      </c>
      <c r="S99" s="23" t="s">
        <v>107</v>
      </c>
      <c r="U99" s="22" t="s">
        <v>1303</v>
      </c>
      <c r="V99" s="23" t="s">
        <v>107</v>
      </c>
      <c r="X99" s="22" t="s">
        <v>1304</v>
      </c>
      <c r="Y99" s="23" t="s">
        <v>107</v>
      </c>
    </row>
    <row r="100" spans="1:25" s="20" customFormat="1" ht="19.5" customHeight="1" thickTop="1" thickBot="1" x14ac:dyDescent="0.3">
      <c r="A100" s="164"/>
      <c r="C100" s="22" t="s">
        <v>1305</v>
      </c>
      <c r="D100" s="23" t="s">
        <v>107</v>
      </c>
      <c r="E100" s="21"/>
      <c r="F100" s="22" t="s">
        <v>1306</v>
      </c>
      <c r="G100" s="23" t="s">
        <v>107</v>
      </c>
      <c r="H100" s="21"/>
      <c r="I100" s="22" t="s">
        <v>1307</v>
      </c>
      <c r="J100" s="23" t="s">
        <v>107</v>
      </c>
      <c r="L100" s="22" t="s">
        <v>1308</v>
      </c>
      <c r="M100" s="23" t="s">
        <v>107</v>
      </c>
      <c r="N100" s="21"/>
      <c r="O100" s="22" t="s">
        <v>1309</v>
      </c>
      <c r="P100" s="23" t="s">
        <v>107</v>
      </c>
      <c r="Q100" s="21"/>
      <c r="R100" s="22" t="s">
        <v>1310</v>
      </c>
      <c r="S100" s="23" t="s">
        <v>107</v>
      </c>
      <c r="U100" s="22" t="s">
        <v>1311</v>
      </c>
      <c r="V100" s="23" t="s">
        <v>107</v>
      </c>
      <c r="X100" s="22" t="s">
        <v>1312</v>
      </c>
      <c r="Y100" s="23" t="s">
        <v>107</v>
      </c>
    </row>
    <row r="101" spans="1:25" s="20" customFormat="1" ht="19.5" customHeight="1" thickTop="1" thickBot="1" x14ac:dyDescent="0.3">
      <c r="A101" s="164"/>
      <c r="C101" s="22" t="s">
        <v>1313</v>
      </c>
      <c r="D101" s="23" t="s">
        <v>107</v>
      </c>
      <c r="E101" s="21"/>
      <c r="F101" s="22" t="s">
        <v>1314</v>
      </c>
      <c r="G101" s="23" t="s">
        <v>107</v>
      </c>
      <c r="H101" s="21"/>
      <c r="I101" s="22" t="s">
        <v>1315</v>
      </c>
      <c r="J101" s="23" t="s">
        <v>107</v>
      </c>
      <c r="L101" s="22" t="s">
        <v>1316</v>
      </c>
      <c r="M101" s="23" t="s">
        <v>107</v>
      </c>
      <c r="N101" s="21"/>
      <c r="O101" s="22" t="s">
        <v>1317</v>
      </c>
      <c r="P101" s="23" t="s">
        <v>107</v>
      </c>
      <c r="Q101" s="21"/>
      <c r="R101" s="22" t="s">
        <v>1318</v>
      </c>
      <c r="S101" s="23" t="s">
        <v>107</v>
      </c>
      <c r="U101" s="22" t="s">
        <v>1319</v>
      </c>
      <c r="V101" s="23" t="s">
        <v>107</v>
      </c>
      <c r="X101" s="22" t="s">
        <v>1320</v>
      </c>
      <c r="Y101" s="23" t="s">
        <v>107</v>
      </c>
    </row>
    <row r="102" spans="1:25" s="20" customFormat="1" ht="19.5" customHeight="1" thickTop="1" thickBot="1" x14ac:dyDescent="0.3">
      <c r="A102" s="164"/>
      <c r="C102" s="22" t="s">
        <v>1321</v>
      </c>
      <c r="D102" s="23" t="s">
        <v>107</v>
      </c>
      <c r="E102" s="21"/>
      <c r="F102" s="22" t="s">
        <v>1322</v>
      </c>
      <c r="G102" s="23" t="s">
        <v>107</v>
      </c>
      <c r="H102" s="21"/>
      <c r="I102" s="22" t="s">
        <v>1323</v>
      </c>
      <c r="J102" s="23" t="s">
        <v>107</v>
      </c>
      <c r="L102" s="22" t="s">
        <v>1324</v>
      </c>
      <c r="M102" s="23" t="s">
        <v>107</v>
      </c>
      <c r="N102" s="21"/>
      <c r="O102" s="22" t="s">
        <v>1325</v>
      </c>
      <c r="P102" s="23" t="s">
        <v>107</v>
      </c>
      <c r="Q102" s="21"/>
      <c r="R102" s="22" t="s">
        <v>1326</v>
      </c>
      <c r="S102" s="23" t="s">
        <v>107</v>
      </c>
      <c r="U102" s="22" t="s">
        <v>1327</v>
      </c>
      <c r="V102" s="23" t="s">
        <v>107</v>
      </c>
      <c r="X102" s="22" t="s">
        <v>1328</v>
      </c>
      <c r="Y102" s="23" t="s">
        <v>107</v>
      </c>
    </row>
    <row r="103" spans="1:25" s="20" customFormat="1" ht="19.5" customHeight="1" thickTop="1" thickBot="1" x14ac:dyDescent="0.3">
      <c r="A103" s="164"/>
      <c r="C103" s="22" t="s">
        <v>139</v>
      </c>
      <c r="D103" s="23" t="s">
        <v>151</v>
      </c>
      <c r="E103" s="21"/>
      <c r="F103" s="22" t="s">
        <v>140</v>
      </c>
      <c r="G103" s="23" t="s">
        <v>152</v>
      </c>
      <c r="H103" s="21"/>
      <c r="I103" s="22" t="s">
        <v>141</v>
      </c>
      <c r="J103" s="23" t="s">
        <v>314</v>
      </c>
      <c r="L103" s="22" t="s">
        <v>204</v>
      </c>
      <c r="M103" s="23" t="s">
        <v>183</v>
      </c>
      <c r="N103" s="21"/>
      <c r="O103" s="22" t="s">
        <v>214</v>
      </c>
      <c r="P103" s="23" t="s">
        <v>182</v>
      </c>
      <c r="Q103" s="21"/>
      <c r="R103" s="22" t="s">
        <v>224</v>
      </c>
      <c r="S103" s="23" t="s">
        <v>181</v>
      </c>
      <c r="U103" s="22" t="s">
        <v>194</v>
      </c>
      <c r="V103" s="23" t="s">
        <v>184</v>
      </c>
      <c r="X103" s="22" t="s">
        <v>302</v>
      </c>
      <c r="Y103" s="23" t="s">
        <v>303</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27"/>
    </row>
    <row r="140" spans="1:10" x14ac:dyDescent="0.25">
      <c r="C140" s="127" t="str">
        <f>D5</f>
        <v>MATERIAS PRIMAS</v>
      </c>
    </row>
    <row r="141" spans="1:10" x14ac:dyDescent="0.25">
      <c r="C141" s="127" t="str">
        <f>D84</f>
        <v>-</v>
      </c>
    </row>
    <row r="142" spans="1:10" x14ac:dyDescent="0.25">
      <c r="C142" s="127" t="str">
        <f>D85</f>
        <v>-</v>
      </c>
    </row>
    <row r="143" spans="1:10" x14ac:dyDescent="0.25">
      <c r="C143" s="127" t="str">
        <f t="shared" ref="C143:C148" si="0">D98</f>
        <v>-</v>
      </c>
    </row>
    <row r="144" spans="1:10" x14ac:dyDescent="0.25">
      <c r="C144" s="127" t="str">
        <f t="shared" si="0"/>
        <v>-</v>
      </c>
    </row>
    <row r="145" spans="3:3" x14ac:dyDescent="0.25">
      <c r="C145" s="127" t="str">
        <f t="shared" si="0"/>
        <v>-</v>
      </c>
    </row>
    <row r="146" spans="3:3" x14ac:dyDescent="0.25">
      <c r="C146" s="127" t="str">
        <f t="shared" si="0"/>
        <v>-</v>
      </c>
    </row>
    <row r="147" spans="3:3" x14ac:dyDescent="0.25">
      <c r="C147" s="127" t="str">
        <f t="shared" si="0"/>
        <v>-</v>
      </c>
    </row>
    <row r="148" spans="3:3" x14ac:dyDescent="0.25">
      <c r="C148" s="127" t="str">
        <f t="shared" si="0"/>
        <v>Outras Despesas com Produtos</v>
      </c>
    </row>
    <row r="149" spans="3:3" x14ac:dyDescent="0.25">
      <c r="C149" s="128" t="s">
        <v>304</v>
      </c>
    </row>
    <row r="150" spans="3:3" x14ac:dyDescent="0.25">
      <c r="C150" s="127" t="str">
        <f>G5</f>
        <v>13º SALARIO</v>
      </c>
    </row>
    <row r="151" spans="3:3" x14ac:dyDescent="0.25">
      <c r="C151" s="127" t="str">
        <f>G84</f>
        <v>-</v>
      </c>
    </row>
    <row r="152" spans="3:3" x14ac:dyDescent="0.25">
      <c r="C152" s="127" t="str">
        <f>G85</f>
        <v>-</v>
      </c>
    </row>
    <row r="153" spans="3:3" x14ac:dyDescent="0.25">
      <c r="C153" s="127" t="str">
        <f>G98</f>
        <v>-</v>
      </c>
    </row>
    <row r="154" spans="3:3" x14ac:dyDescent="0.25">
      <c r="C154" s="127" t="str">
        <f>G99</f>
        <v>-</v>
      </c>
    </row>
    <row r="155" spans="3:3" x14ac:dyDescent="0.25">
      <c r="C155" s="127" t="str">
        <f>G100</f>
        <v>-</v>
      </c>
    </row>
    <row r="156" spans="3:3" x14ac:dyDescent="0.25">
      <c r="C156" s="127" t="str">
        <f>G101</f>
        <v>-</v>
      </c>
    </row>
    <row r="157" spans="3:3" x14ac:dyDescent="0.25">
      <c r="C157" s="127" t="str">
        <f>G102</f>
        <v>-</v>
      </c>
    </row>
    <row r="158" spans="3:3" x14ac:dyDescent="0.25">
      <c r="C158" s="127" t="e">
        <f>#REF!</f>
        <v>#REF!</v>
      </c>
    </row>
    <row r="159" spans="3:3" x14ac:dyDescent="0.25">
      <c r="C159" s="127" t="str">
        <f>G103</f>
        <v>Outras Despesas com Serviços</v>
      </c>
    </row>
    <row r="160" spans="3:3" x14ac:dyDescent="0.25">
      <c r="C160" s="128" t="s">
        <v>304</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304</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304</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304</v>
      </c>
    </row>
    <row r="194" spans="3:3" x14ac:dyDescent="0.25">
      <c r="C194" s="127" t="str">
        <f>J5</f>
        <v>PERDAS PATRIMONIAIS</v>
      </c>
    </row>
    <row r="195" spans="3:3" x14ac:dyDescent="0.25">
      <c r="C195" s="127" t="str">
        <f>J84</f>
        <v>-</v>
      </c>
    </row>
    <row r="196" spans="3:3" x14ac:dyDescent="0.25">
      <c r="C196" s="127" t="str">
        <f>J85</f>
        <v>-</v>
      </c>
    </row>
    <row r="197" spans="3:3" x14ac:dyDescent="0.25">
      <c r="C197" s="127" t="str">
        <f>J98</f>
        <v>-</v>
      </c>
    </row>
    <row r="198" spans="3:3" x14ac:dyDescent="0.25">
      <c r="C198" s="127" t="str">
        <f>J99</f>
        <v>-</v>
      </c>
    </row>
    <row r="199" spans="3:3" x14ac:dyDescent="0.25">
      <c r="C199" s="127" t="str">
        <f>J100</f>
        <v>-</v>
      </c>
    </row>
    <row r="200" spans="3:3" x14ac:dyDescent="0.25">
      <c r="C200" s="127" t="str">
        <f>J101</f>
        <v>-</v>
      </c>
    </row>
    <row r="201" spans="3:3" x14ac:dyDescent="0.25">
      <c r="C201" s="127" t="str">
        <f>J102</f>
        <v>-</v>
      </c>
    </row>
    <row r="202" spans="3:3" x14ac:dyDescent="0.25">
      <c r="C202" s="127" t="e">
        <f>#REF!</f>
        <v>#REF!</v>
      </c>
    </row>
    <row r="203" spans="3:3" x14ac:dyDescent="0.25">
      <c r="C203" s="127" t="str">
        <f>J103</f>
        <v>Outras Desp. Não Operacionais</v>
      </c>
    </row>
    <row r="204" spans="3:3" x14ac:dyDescent="0.25">
      <c r="C204" s="128" t="s">
        <v>304</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304</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activeCell="E6" sqref="E6"/>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bestFit="1" customWidth="1"/>
    <col min="5" max="5" width="28.85546875" style="118" bestFit="1" customWidth="1"/>
    <col min="6" max="6" width="1.140625" style="118" customWidth="1"/>
    <col min="7" max="16384" width="8.85546875" style="118"/>
  </cols>
  <sheetData>
    <row r="1" spans="1:6" s="18" customFormat="1" ht="33.950000000000003" customHeight="1" x14ac:dyDescent="0.35">
      <c r="A1" s="164"/>
      <c r="D1" s="146" t="s">
        <v>1381</v>
      </c>
    </row>
    <row r="2" spans="1:6" s="18" customFormat="1" ht="37.5" customHeight="1" x14ac:dyDescent="0.25">
      <c r="A2" s="164"/>
      <c r="C2" s="19"/>
      <c r="D2" s="19"/>
      <c r="E2" s="19"/>
    </row>
    <row r="3" spans="1:6" s="20" customFormat="1" ht="15" customHeight="1" thickBot="1" x14ac:dyDescent="0.3">
      <c r="A3" s="164"/>
      <c r="D3" s="127" t="s">
        <v>1413</v>
      </c>
      <c r="E3" s="127" t="s">
        <v>1412</v>
      </c>
    </row>
    <row r="4" spans="1:6" s="20" customFormat="1" ht="30" customHeight="1" thickTop="1" thickBot="1" x14ac:dyDescent="0.3">
      <c r="A4" s="164"/>
      <c r="C4" s="21"/>
      <c r="D4" s="170" t="s">
        <v>14</v>
      </c>
      <c r="E4" s="171" t="s">
        <v>1375</v>
      </c>
      <c r="F4" s="21"/>
    </row>
    <row r="5" spans="1:6" s="20" customFormat="1" ht="19.5" customHeight="1" thickTop="1" x14ac:dyDescent="0.25">
      <c r="A5" s="164"/>
      <c r="C5" s="21"/>
      <c r="D5" s="23" t="s">
        <v>1376</v>
      </c>
      <c r="E5" s="23">
        <v>2017</v>
      </c>
      <c r="F5" s="21"/>
    </row>
    <row r="6" spans="1:6" s="20" customFormat="1" ht="19.5" customHeight="1" x14ac:dyDescent="0.25">
      <c r="A6" s="164"/>
      <c r="C6" s="21"/>
      <c r="D6" s="23" t="s">
        <v>1422</v>
      </c>
      <c r="E6" s="23" t="s">
        <v>1373</v>
      </c>
      <c r="F6" s="21"/>
    </row>
    <row r="7" spans="1:6" s="20" customFormat="1" ht="19.5" customHeight="1" x14ac:dyDescent="0.25">
      <c r="A7" s="164"/>
      <c r="C7" s="21"/>
      <c r="D7" s="23" t="s">
        <v>2090</v>
      </c>
      <c r="E7" s="23"/>
      <c r="F7" s="21"/>
    </row>
    <row r="8" spans="1:6" s="20" customFormat="1" ht="19.5" customHeight="1" x14ac:dyDescent="0.25">
      <c r="A8" s="164"/>
      <c r="C8" s="21"/>
      <c r="D8" s="23" t="s">
        <v>2094</v>
      </c>
      <c r="E8" s="23" t="s">
        <v>2091</v>
      </c>
      <c r="F8" s="21"/>
    </row>
    <row r="9" spans="1:6" s="20" customFormat="1" ht="19.5" customHeight="1" x14ac:dyDescent="0.25">
      <c r="A9" s="164"/>
      <c r="C9" s="21"/>
      <c r="D9" s="23" t="s">
        <v>2092</v>
      </c>
      <c r="E9" s="23" t="s">
        <v>2093</v>
      </c>
      <c r="F9" s="21"/>
    </row>
    <row r="10" spans="1:6" s="20" customFormat="1" ht="19.5" customHeight="1" x14ac:dyDescent="0.25">
      <c r="A10" s="164"/>
      <c r="C10" s="21"/>
      <c r="D10" s="23"/>
      <c r="E10" s="23"/>
      <c r="F10" s="21"/>
    </row>
    <row r="11" spans="1:6" s="20" customFormat="1" ht="19.5" customHeight="1" x14ac:dyDescent="0.25">
      <c r="A11" s="164"/>
      <c r="C11" s="21"/>
      <c r="D11" s="23"/>
      <c r="E11" s="23"/>
      <c r="F11" s="21"/>
    </row>
    <row r="12" spans="1:6" s="20" customFormat="1" ht="19.5" customHeight="1" x14ac:dyDescent="0.25">
      <c r="A12" s="164"/>
      <c r="C12" s="21"/>
      <c r="D12" s="23"/>
      <c r="E12" s="23"/>
      <c r="F12" s="21"/>
    </row>
    <row r="13" spans="1:6" s="20" customFormat="1" ht="19.5" customHeight="1" x14ac:dyDescent="0.25">
      <c r="A13" s="164"/>
      <c r="C13" s="21"/>
      <c r="D13" s="23"/>
      <c r="E13" s="23"/>
      <c r="F13" s="21"/>
    </row>
    <row r="14" spans="1:6" s="20" customFormat="1" ht="19.5" customHeight="1" x14ac:dyDescent="0.25">
      <c r="A14" s="164"/>
      <c r="C14" s="21"/>
      <c r="D14" s="23"/>
      <c r="E14" s="23"/>
      <c r="F14" s="21"/>
    </row>
    <row r="15" spans="1:6" s="20" customFormat="1" ht="19.5" customHeight="1" x14ac:dyDescent="0.25">
      <c r="A15" s="164"/>
      <c r="C15" s="21"/>
      <c r="D15" s="23"/>
      <c r="E15" s="23"/>
      <c r="F15" s="21"/>
    </row>
    <row r="16" spans="1:6" s="20" customFormat="1" ht="19.5" customHeight="1" x14ac:dyDescent="0.25">
      <c r="A16" s="164"/>
      <c r="C16" s="21"/>
      <c r="D16" s="23"/>
      <c r="E16" s="23"/>
      <c r="F16" s="21"/>
    </row>
    <row r="17" spans="1:6" s="20" customFormat="1" ht="19.5" customHeight="1" x14ac:dyDescent="0.25">
      <c r="A17" s="164"/>
      <c r="C17" s="21"/>
      <c r="D17" s="138"/>
      <c r="E17" s="139"/>
      <c r="F17" s="21"/>
    </row>
    <row r="18" spans="1:6" s="20" customFormat="1" ht="19.5" customHeight="1" x14ac:dyDescent="0.25">
      <c r="A18" s="164"/>
      <c r="C18" s="21"/>
      <c r="D18" s="138"/>
      <c r="E18" s="139"/>
      <c r="F18" s="21"/>
    </row>
    <row r="19" spans="1:6" s="20" customFormat="1" ht="19.5" customHeight="1" x14ac:dyDescent="0.25">
      <c r="A19" s="164"/>
      <c r="C19" s="21"/>
      <c r="D19" s="138"/>
      <c r="E19" s="139"/>
      <c r="F19" s="21"/>
    </row>
    <row r="20" spans="1:6" s="20" customFormat="1" ht="19.5" customHeight="1" x14ac:dyDescent="0.25">
      <c r="A20" s="164"/>
      <c r="C20" s="21"/>
      <c r="D20" s="138"/>
      <c r="E20" s="139"/>
      <c r="F20" s="21"/>
    </row>
    <row r="21" spans="1:6" s="20" customFormat="1" ht="19.5" customHeight="1" x14ac:dyDescent="0.25">
      <c r="A21" s="164"/>
      <c r="C21" s="21"/>
      <c r="D21" s="138"/>
      <c r="E21" s="139"/>
      <c r="F21" s="21"/>
    </row>
    <row r="22" spans="1:6" s="20" customFormat="1" ht="19.5" customHeight="1" x14ac:dyDescent="0.25">
      <c r="A22" s="40"/>
      <c r="C22" s="21"/>
      <c r="D22" s="138"/>
      <c r="E22" s="139"/>
      <c r="F22" s="21"/>
    </row>
    <row r="23" spans="1:6" s="20" customFormat="1" ht="19.5" customHeight="1" x14ac:dyDescent="0.25">
      <c r="A23" s="40"/>
      <c r="C23" s="21"/>
      <c r="D23" s="138"/>
      <c r="E23" s="139"/>
      <c r="F23" s="21"/>
    </row>
    <row r="24" spans="1:6" s="20" customFormat="1" ht="19.5" customHeight="1" x14ac:dyDescent="0.25">
      <c r="A24" s="40"/>
      <c r="C24" s="21"/>
      <c r="D24" s="138"/>
      <c r="E24" s="139"/>
      <c r="F24" s="21"/>
    </row>
    <row r="25" spans="1:6" s="20" customFormat="1" ht="19.5" customHeight="1" x14ac:dyDescent="0.25">
      <c r="A25" s="40"/>
      <c r="C25" s="21"/>
      <c r="D25" s="138"/>
      <c r="E25" s="139"/>
      <c r="F25" s="21"/>
    </row>
    <row r="26" spans="1:6" s="20" customFormat="1" ht="19.5" customHeight="1" x14ac:dyDescent="0.25">
      <c r="A26" s="40"/>
      <c r="C26" s="21"/>
      <c r="D26" s="138"/>
      <c r="E26" s="139"/>
      <c r="F26" s="21"/>
    </row>
    <row r="27" spans="1:6" s="20" customFormat="1" ht="19.5" customHeight="1" x14ac:dyDescent="0.25">
      <c r="A27" s="40"/>
      <c r="C27" s="21"/>
      <c r="D27" s="138"/>
      <c r="E27" s="139"/>
      <c r="F27" s="21"/>
    </row>
    <row r="28" spans="1:6" s="20" customFormat="1" ht="19.5" customHeight="1" x14ac:dyDescent="0.25">
      <c r="A28" s="40"/>
      <c r="C28" s="21"/>
      <c r="D28" s="138"/>
      <c r="E28" s="139"/>
      <c r="F28" s="21"/>
    </row>
    <row r="29" spans="1:6" s="20" customFormat="1" ht="19.5" customHeight="1" x14ac:dyDescent="0.25">
      <c r="A29" s="40"/>
      <c r="C29" s="21"/>
      <c r="D29" s="138"/>
      <c r="E29" s="139"/>
      <c r="F29" s="21"/>
    </row>
    <row r="30" spans="1:6" s="20" customFormat="1" ht="19.5" customHeight="1" x14ac:dyDescent="0.25">
      <c r="A30" s="40"/>
      <c r="C30" s="21"/>
      <c r="D30" s="138"/>
      <c r="E30" s="139"/>
      <c r="F30" s="21"/>
    </row>
    <row r="31" spans="1:6" s="20" customFormat="1" ht="19.5" customHeight="1" x14ac:dyDescent="0.25">
      <c r="A31" s="40"/>
      <c r="C31" s="21"/>
      <c r="D31" s="138"/>
      <c r="E31" s="139"/>
      <c r="F31" s="21"/>
    </row>
    <row r="32" spans="1:6" s="20" customFormat="1" ht="19.5" customHeight="1" x14ac:dyDescent="0.25">
      <c r="A32" s="40"/>
      <c r="C32" s="21"/>
      <c r="D32" s="138"/>
      <c r="E32" s="139"/>
      <c r="F32" s="21"/>
    </row>
    <row r="33" spans="1:6" s="20" customFormat="1" ht="19.5" customHeight="1" x14ac:dyDescent="0.25">
      <c r="A33" s="40"/>
      <c r="C33" s="21"/>
      <c r="D33" s="138"/>
      <c r="E33" s="139"/>
      <c r="F33" s="21"/>
    </row>
    <row r="34" spans="1:6" s="20" customFormat="1" ht="19.5" customHeight="1" x14ac:dyDescent="0.25">
      <c r="A34" s="40"/>
      <c r="C34" s="21"/>
      <c r="D34" s="138"/>
      <c r="E34" s="139"/>
      <c r="F34" s="21"/>
    </row>
    <row r="35" spans="1:6" s="20" customFormat="1" ht="19.5" customHeight="1" x14ac:dyDescent="0.25">
      <c r="A35" s="40"/>
      <c r="C35" s="21"/>
      <c r="D35" s="138"/>
      <c r="E35" s="139"/>
      <c r="F35" s="21"/>
    </row>
    <row r="36" spans="1:6" s="20" customFormat="1" ht="19.5" customHeight="1" x14ac:dyDescent="0.25">
      <c r="A36" s="40"/>
      <c r="C36" s="21"/>
      <c r="D36" s="138"/>
      <c r="E36" s="139"/>
      <c r="F36" s="21"/>
    </row>
    <row r="37" spans="1:6" s="20" customFormat="1" ht="19.5" customHeight="1" x14ac:dyDescent="0.25">
      <c r="A37" s="40"/>
      <c r="C37" s="21"/>
      <c r="D37" s="138"/>
      <c r="E37" s="139"/>
      <c r="F37" s="21"/>
    </row>
    <row r="38" spans="1:6" s="20" customFormat="1" ht="19.5" customHeight="1" x14ac:dyDescent="0.25">
      <c r="A38" s="40"/>
      <c r="C38" s="21"/>
      <c r="D38" s="138"/>
      <c r="E38" s="139"/>
      <c r="F38" s="21"/>
    </row>
    <row r="39" spans="1:6" s="20" customFormat="1" ht="19.5" customHeight="1" x14ac:dyDescent="0.25">
      <c r="A39" s="40"/>
      <c r="C39" s="21"/>
      <c r="D39" s="138"/>
      <c r="E39" s="139"/>
      <c r="F39" s="21"/>
    </row>
    <row r="40" spans="1:6" s="20" customFormat="1" ht="19.5" customHeight="1" x14ac:dyDescent="0.25">
      <c r="A40" s="40"/>
      <c r="C40" s="21"/>
      <c r="D40" s="138"/>
      <c r="E40" s="139"/>
      <c r="F40" s="21"/>
    </row>
    <row r="41" spans="1:6" s="20" customFormat="1" ht="19.5" customHeight="1" x14ac:dyDescent="0.25">
      <c r="A41" s="40"/>
      <c r="C41" s="21"/>
      <c r="D41" s="138"/>
      <c r="E41" s="139"/>
      <c r="F41" s="21"/>
    </row>
    <row r="42" spans="1:6" s="20" customFormat="1" ht="19.5" customHeight="1" x14ac:dyDescent="0.25">
      <c r="A42" s="40"/>
      <c r="C42" s="21"/>
      <c r="D42" s="138"/>
      <c r="E42" s="139"/>
      <c r="F42" s="21"/>
    </row>
    <row r="43" spans="1:6" s="20" customFormat="1" ht="19.5" customHeight="1" x14ac:dyDescent="0.25">
      <c r="A43" s="40"/>
      <c r="C43" s="21"/>
      <c r="D43" s="138"/>
      <c r="E43" s="139"/>
      <c r="F43" s="21"/>
    </row>
    <row r="44" spans="1:6" s="20" customFormat="1" ht="19.5" customHeight="1" x14ac:dyDescent="0.25">
      <c r="A44" s="40"/>
      <c r="C44" s="21"/>
      <c r="D44" s="138"/>
      <c r="E44" s="139"/>
      <c r="F44" s="21"/>
    </row>
    <row r="45" spans="1:6" s="20" customFormat="1" ht="19.5" customHeight="1" x14ac:dyDescent="0.25">
      <c r="A45" s="40"/>
      <c r="C45" s="21"/>
      <c r="D45" s="138"/>
      <c r="E45" s="139"/>
      <c r="F45" s="21"/>
    </row>
    <row r="46" spans="1:6" s="20" customFormat="1" ht="19.5" customHeight="1" x14ac:dyDescent="0.25">
      <c r="A46" s="40"/>
      <c r="C46" s="21"/>
      <c r="D46" s="138"/>
      <c r="E46" s="139"/>
      <c r="F46" s="21"/>
    </row>
    <row r="47" spans="1:6" s="20" customFormat="1" ht="19.5" customHeight="1" x14ac:dyDescent="0.25">
      <c r="A47" s="40"/>
      <c r="C47" s="21"/>
      <c r="D47" s="138"/>
      <c r="E47" s="139"/>
      <c r="F47" s="21"/>
    </row>
    <row r="48" spans="1:6" s="20" customFormat="1" ht="19.5" customHeight="1" x14ac:dyDescent="0.25">
      <c r="A48" s="40"/>
      <c r="C48" s="21"/>
      <c r="D48" s="138"/>
      <c r="E48" s="139"/>
      <c r="F48" s="21"/>
    </row>
    <row r="49" spans="1:6" s="20" customFormat="1" ht="19.5" customHeight="1" x14ac:dyDescent="0.25">
      <c r="A49" s="40"/>
      <c r="C49" s="21"/>
      <c r="D49" s="138"/>
      <c r="E49" s="139"/>
      <c r="F49" s="21"/>
    </row>
    <row r="50" spans="1:6" s="20" customFormat="1" ht="19.5" customHeight="1" x14ac:dyDescent="0.25">
      <c r="A50" s="40"/>
      <c r="C50" s="21"/>
      <c r="D50" s="138"/>
      <c r="E50" s="139"/>
      <c r="F50" s="21"/>
    </row>
    <row r="51" spans="1:6" s="20" customFormat="1" ht="19.5" customHeight="1" x14ac:dyDescent="0.25">
      <c r="A51" s="40"/>
      <c r="C51" s="21"/>
      <c r="D51" s="138"/>
      <c r="E51" s="139"/>
      <c r="F51" s="21"/>
    </row>
    <row r="52" spans="1:6" s="20" customFormat="1" ht="19.5" customHeight="1" x14ac:dyDescent="0.25">
      <c r="A52" s="40"/>
      <c r="C52" s="21"/>
      <c r="D52" s="138"/>
      <c r="E52" s="139"/>
      <c r="F52" s="21"/>
    </row>
    <row r="53" spans="1:6" s="20" customFormat="1" ht="19.5" customHeight="1" x14ac:dyDescent="0.25">
      <c r="A53" s="40"/>
      <c r="C53" s="21"/>
      <c r="D53" s="138"/>
      <c r="E53" s="139"/>
      <c r="F53" s="21"/>
    </row>
    <row r="54" spans="1:6" s="20" customFormat="1" ht="19.5" customHeight="1" x14ac:dyDescent="0.25">
      <c r="A54" s="40"/>
      <c r="C54" s="21"/>
      <c r="D54" s="138"/>
      <c r="E54" s="139"/>
      <c r="F54" s="21"/>
    </row>
    <row r="55" spans="1:6" s="20" customFormat="1" ht="19.5" customHeight="1" x14ac:dyDescent="0.25">
      <c r="A55" s="40"/>
      <c r="C55" s="21"/>
      <c r="D55" s="138"/>
      <c r="E55" s="139"/>
      <c r="F55" s="21"/>
    </row>
    <row r="56" spans="1:6" s="20" customFormat="1" ht="19.5" customHeight="1" x14ac:dyDescent="0.25">
      <c r="A56" s="40"/>
      <c r="C56" s="21"/>
      <c r="D56" s="138"/>
      <c r="E56" s="139"/>
      <c r="F56" s="21"/>
    </row>
    <row r="57" spans="1:6" s="20" customFormat="1" ht="19.5" customHeight="1" x14ac:dyDescent="0.25">
      <c r="A57" s="40"/>
      <c r="C57" s="21"/>
      <c r="D57" s="138"/>
      <c r="E57" s="139"/>
      <c r="F57" s="21"/>
    </row>
    <row r="58" spans="1:6" s="20" customFormat="1" ht="19.5" customHeight="1" x14ac:dyDescent="0.25">
      <c r="A58" s="40"/>
      <c r="C58" s="21"/>
      <c r="D58" s="138"/>
      <c r="E58" s="139"/>
      <c r="F58" s="21"/>
    </row>
    <row r="59" spans="1:6" s="20" customFormat="1" ht="19.5" customHeight="1" x14ac:dyDescent="0.25">
      <c r="A59" s="40"/>
      <c r="C59" s="21"/>
      <c r="D59" s="138"/>
      <c r="E59" s="139"/>
      <c r="F59" s="21"/>
    </row>
    <row r="60" spans="1:6" s="20" customFormat="1" ht="19.5" customHeight="1" x14ac:dyDescent="0.25">
      <c r="A60" s="40"/>
      <c r="C60" s="21"/>
      <c r="D60" s="138"/>
      <c r="E60" s="139"/>
      <c r="F60" s="21"/>
    </row>
    <row r="61" spans="1:6" s="20" customFormat="1" ht="19.5" customHeight="1" x14ac:dyDescent="0.25">
      <c r="A61" s="40"/>
      <c r="C61" s="21"/>
      <c r="D61" s="138"/>
      <c r="E61" s="139"/>
      <c r="F61" s="21"/>
    </row>
    <row r="62" spans="1:6" s="20" customFormat="1" ht="19.5" customHeight="1" x14ac:dyDescent="0.25">
      <c r="A62" s="40"/>
      <c r="C62" s="21"/>
      <c r="D62" s="138"/>
      <c r="E62" s="139"/>
      <c r="F62" s="21"/>
    </row>
    <row r="63" spans="1:6" s="20" customFormat="1" ht="19.5" customHeight="1" x14ac:dyDescent="0.25">
      <c r="A63" s="40"/>
      <c r="C63" s="21"/>
      <c r="D63" s="138"/>
      <c r="E63" s="139"/>
      <c r="F63" s="21"/>
    </row>
    <row r="64" spans="1:6" s="20" customFormat="1" ht="19.5" customHeight="1" x14ac:dyDescent="0.25">
      <c r="A64" s="40"/>
      <c r="C64" s="21"/>
      <c r="D64" s="138"/>
      <c r="E64" s="139"/>
      <c r="F64" s="21"/>
    </row>
    <row r="65" spans="1:6" s="20" customFormat="1" ht="19.5" customHeight="1" x14ac:dyDescent="0.25">
      <c r="A65" s="40"/>
      <c r="C65" s="21"/>
      <c r="D65" s="138"/>
      <c r="E65" s="139"/>
      <c r="F65" s="21"/>
    </row>
    <row r="66" spans="1:6" s="20" customFormat="1" ht="19.5" customHeight="1" x14ac:dyDescent="0.25">
      <c r="A66" s="40"/>
      <c r="C66" s="21"/>
      <c r="D66" s="138"/>
      <c r="E66" s="139"/>
      <c r="F66" s="21"/>
    </row>
    <row r="67" spans="1:6" s="20" customFormat="1" ht="19.5" customHeight="1" x14ac:dyDescent="0.25">
      <c r="A67" s="40"/>
      <c r="C67" s="21"/>
      <c r="D67" s="138"/>
      <c r="E67" s="139"/>
      <c r="F67" s="21"/>
    </row>
    <row r="68" spans="1:6" s="20" customFormat="1" ht="19.5" customHeight="1" x14ac:dyDescent="0.25">
      <c r="A68" s="40"/>
      <c r="C68" s="21"/>
      <c r="D68" s="138"/>
      <c r="E68" s="139"/>
      <c r="F68" s="21"/>
    </row>
    <row r="69" spans="1:6" s="20" customFormat="1" ht="19.5" customHeight="1" x14ac:dyDescent="0.25">
      <c r="A69" s="40"/>
      <c r="C69" s="21"/>
      <c r="D69" s="138"/>
      <c r="E69" s="139"/>
      <c r="F69" s="21"/>
    </row>
    <row r="70" spans="1:6" s="20" customFormat="1" ht="19.5" customHeight="1" x14ac:dyDescent="0.25">
      <c r="A70" s="40"/>
      <c r="C70" s="21"/>
      <c r="D70" s="138"/>
      <c r="E70" s="139"/>
      <c r="F70" s="21"/>
    </row>
    <row r="71" spans="1:6" s="20" customFormat="1" ht="19.5" customHeight="1" x14ac:dyDescent="0.25">
      <c r="A71" s="40"/>
      <c r="C71" s="21"/>
      <c r="D71" s="138"/>
      <c r="E71" s="139"/>
      <c r="F71" s="21"/>
    </row>
    <row r="72" spans="1:6" s="20" customFormat="1" ht="19.5" customHeight="1" x14ac:dyDescent="0.25">
      <c r="A72" s="40"/>
      <c r="C72" s="21"/>
      <c r="D72" s="138"/>
      <c r="E72" s="139"/>
      <c r="F72" s="21"/>
    </row>
    <row r="73" spans="1:6" s="20" customFormat="1" ht="19.5" customHeight="1" x14ac:dyDescent="0.25">
      <c r="A73" s="40"/>
      <c r="C73" s="21"/>
      <c r="D73" s="138"/>
      <c r="E73" s="139"/>
      <c r="F73" s="21"/>
    </row>
    <row r="74" spans="1:6" s="20" customFormat="1" ht="19.5" customHeight="1" x14ac:dyDescent="0.25">
      <c r="A74" s="40"/>
      <c r="C74" s="21"/>
      <c r="D74" s="138"/>
      <c r="E74" s="139"/>
      <c r="F74" s="21"/>
    </row>
    <row r="75" spans="1:6" s="20" customFormat="1" ht="19.5" customHeight="1" x14ac:dyDescent="0.25">
      <c r="A75" s="40"/>
      <c r="C75" s="21"/>
      <c r="D75" s="138"/>
      <c r="E75" s="139"/>
      <c r="F75" s="21"/>
    </row>
    <row r="76" spans="1:6" s="20" customFormat="1" ht="19.5" customHeight="1" x14ac:dyDescent="0.25">
      <c r="A76" s="40"/>
      <c r="C76" s="21"/>
      <c r="D76" s="138"/>
      <c r="E76" s="139"/>
      <c r="F76" s="21"/>
    </row>
    <row r="77" spans="1:6" s="20" customFormat="1" ht="19.5" customHeight="1" x14ac:dyDescent="0.25">
      <c r="A77" s="40"/>
      <c r="C77" s="21"/>
      <c r="D77" s="138"/>
      <c r="E77" s="139"/>
      <c r="F77" s="21"/>
    </row>
    <row r="78" spans="1:6" s="20" customFormat="1" ht="19.5" customHeight="1" x14ac:dyDescent="0.25">
      <c r="A78" s="40"/>
      <c r="C78" s="21"/>
      <c r="D78" s="138"/>
      <c r="E78" s="139"/>
      <c r="F78" s="21"/>
    </row>
    <row r="79" spans="1:6" s="20" customFormat="1" ht="19.5" customHeight="1" x14ac:dyDescent="0.25">
      <c r="A79" s="40"/>
      <c r="C79" s="21"/>
      <c r="D79" s="138"/>
      <c r="E79" s="139"/>
      <c r="F79" s="21"/>
    </row>
    <row r="80" spans="1:6" s="20" customFormat="1" ht="19.5" customHeight="1" x14ac:dyDescent="0.25">
      <c r="A80" s="40"/>
      <c r="C80" s="21"/>
      <c r="D80" s="138"/>
      <c r="E80" s="139"/>
      <c r="F80" s="21"/>
    </row>
    <row r="81" spans="1:6" s="20" customFormat="1" ht="19.5" customHeight="1" x14ac:dyDescent="0.25">
      <c r="A81" s="40"/>
      <c r="C81" s="21"/>
      <c r="D81" s="138"/>
      <c r="E81" s="139"/>
      <c r="F81" s="21"/>
    </row>
    <row r="82" spans="1:6" s="20" customFormat="1" ht="19.5" customHeight="1" x14ac:dyDescent="0.25">
      <c r="A82" s="40"/>
      <c r="C82" s="21"/>
      <c r="D82" s="138"/>
      <c r="E82" s="139"/>
      <c r="F82" s="21"/>
    </row>
    <row r="83" spans="1:6" s="20" customFormat="1" ht="19.5" customHeight="1" x14ac:dyDescent="0.25">
      <c r="A83" s="40"/>
      <c r="C83" s="21"/>
      <c r="D83" s="138"/>
      <c r="E83" s="139"/>
      <c r="F83" s="21"/>
    </row>
    <row r="84" spans="1:6" s="20" customFormat="1" ht="19.5" customHeight="1" x14ac:dyDescent="0.25">
      <c r="A84" s="40"/>
      <c r="C84" s="21"/>
      <c r="D84" s="138"/>
      <c r="E84" s="139"/>
      <c r="F84" s="21"/>
    </row>
    <row r="85" spans="1:6" s="20" customFormat="1" ht="19.5" customHeight="1" x14ac:dyDescent="0.25">
      <c r="A85" s="40"/>
      <c r="C85" s="21"/>
      <c r="D85" s="138"/>
      <c r="E85" s="139"/>
      <c r="F85" s="21"/>
    </row>
    <row r="86" spans="1:6" s="20" customFormat="1" ht="19.5" customHeight="1" x14ac:dyDescent="0.25">
      <c r="A86" s="40"/>
      <c r="C86" s="21"/>
      <c r="D86" s="138"/>
      <c r="E86" s="139"/>
      <c r="F86" s="21"/>
    </row>
    <row r="87" spans="1:6" s="20" customFormat="1" ht="19.5" customHeight="1" x14ac:dyDescent="0.25">
      <c r="A87" s="40"/>
      <c r="C87" s="21"/>
      <c r="D87" s="138"/>
      <c r="E87" s="139"/>
      <c r="F87" s="21"/>
    </row>
    <row r="88" spans="1:6" s="20" customFormat="1" ht="19.5" customHeight="1" x14ac:dyDescent="0.25">
      <c r="A88" s="40"/>
      <c r="C88" s="21"/>
      <c r="D88" s="138"/>
      <c r="E88" s="139"/>
      <c r="F88" s="21"/>
    </row>
    <row r="89" spans="1:6" s="20" customFormat="1" ht="19.5" customHeight="1" x14ac:dyDescent="0.25">
      <c r="A89" s="40"/>
      <c r="C89" s="21"/>
      <c r="D89" s="138"/>
      <c r="E89" s="139"/>
      <c r="F89" s="21"/>
    </row>
    <row r="90" spans="1:6" s="20" customFormat="1" ht="19.5" customHeight="1" x14ac:dyDescent="0.25">
      <c r="A90" s="40"/>
      <c r="C90" s="21"/>
      <c r="D90" s="138"/>
      <c r="E90" s="139"/>
      <c r="F90" s="21"/>
    </row>
    <row r="91" spans="1:6" s="20" customFormat="1" ht="19.5" customHeight="1" x14ac:dyDescent="0.25">
      <c r="A91" s="40"/>
      <c r="C91" s="21"/>
      <c r="D91" s="138"/>
      <c r="E91" s="139"/>
      <c r="F91" s="21"/>
    </row>
    <row r="92" spans="1:6" s="20" customFormat="1" ht="19.5" customHeight="1" x14ac:dyDescent="0.25">
      <c r="A92" s="40"/>
      <c r="C92" s="21"/>
      <c r="D92" s="138"/>
      <c r="E92" s="139"/>
      <c r="F92" s="21"/>
    </row>
    <row r="93" spans="1:6" s="20" customFormat="1" ht="19.5" customHeight="1" x14ac:dyDescent="0.25">
      <c r="A93" s="40"/>
      <c r="C93" s="21"/>
      <c r="D93" s="138"/>
      <c r="E93" s="139"/>
      <c r="F93" s="21"/>
    </row>
    <row r="94" spans="1:6" s="20" customFormat="1" ht="19.5" customHeight="1" x14ac:dyDescent="0.25">
      <c r="A94" s="40"/>
      <c r="C94" s="21"/>
      <c r="D94" s="138"/>
      <c r="E94" s="139"/>
      <c r="F94" s="21"/>
    </row>
    <row r="95" spans="1:6" s="20" customFormat="1" ht="19.5" customHeight="1" x14ac:dyDescent="0.25">
      <c r="A95" s="40"/>
      <c r="C95" s="21"/>
      <c r="D95" s="138"/>
      <c r="E95" s="139"/>
      <c r="F95" s="21"/>
    </row>
    <row r="96" spans="1:6" s="20" customFormat="1" ht="19.5" customHeight="1" x14ac:dyDescent="0.25">
      <c r="A96" s="40"/>
      <c r="C96" s="21"/>
      <c r="D96" s="138"/>
      <c r="E96" s="139"/>
      <c r="F96" s="21"/>
    </row>
    <row r="97" spans="1:6" s="20" customFormat="1" ht="19.5" customHeight="1" x14ac:dyDescent="0.25">
      <c r="A97" s="40"/>
      <c r="C97" s="21"/>
      <c r="D97" s="138"/>
      <c r="E97" s="139"/>
      <c r="F97" s="21"/>
    </row>
    <row r="98" spans="1:6" s="20" customFormat="1" ht="19.5" customHeight="1" x14ac:dyDescent="0.25">
      <c r="A98" s="40"/>
      <c r="C98" s="21"/>
      <c r="D98" s="138"/>
      <c r="E98" s="139"/>
      <c r="F98" s="21"/>
    </row>
    <row r="99" spans="1:6" s="20" customFormat="1" ht="19.5" customHeight="1" x14ac:dyDescent="0.25">
      <c r="A99" s="40"/>
      <c r="C99" s="21"/>
      <c r="D99" s="138"/>
      <c r="E99" s="139"/>
      <c r="F99" s="21"/>
    </row>
    <row r="100" spans="1:6" s="20" customFormat="1" ht="19.5" customHeight="1" x14ac:dyDescent="0.25">
      <c r="A100" s="40"/>
      <c r="C100" s="21"/>
      <c r="D100" s="138"/>
      <c r="E100" s="139"/>
      <c r="F100" s="21"/>
    </row>
    <row r="101" spans="1:6" s="20" customFormat="1" ht="19.5" customHeight="1" x14ac:dyDescent="0.25">
      <c r="A101" s="40"/>
      <c r="C101" s="21"/>
      <c r="D101" s="138"/>
      <c r="E101" s="139"/>
      <c r="F101" s="21"/>
    </row>
    <row r="102" spans="1:6" s="20" customFormat="1" ht="19.5" customHeight="1" x14ac:dyDescent="0.25">
      <c r="A102" s="40"/>
      <c r="C102" s="21"/>
      <c r="D102" s="138"/>
      <c r="E102" s="139"/>
      <c r="F102" s="21"/>
    </row>
    <row r="103" spans="1:6" s="20" customFormat="1" ht="19.5" customHeight="1" x14ac:dyDescent="0.25">
      <c r="A103" s="40"/>
      <c r="C103" s="21"/>
      <c r="D103" s="138"/>
      <c r="E103" s="139"/>
      <c r="F103" s="21"/>
    </row>
    <row r="104" spans="1:6" s="20" customFormat="1" ht="12" customHeight="1" x14ac:dyDescent="0.25">
      <c r="A104" s="40"/>
      <c r="D104" s="140"/>
      <c r="E104" s="140"/>
    </row>
    <row r="105" spans="1:6" s="20" customFormat="1" ht="24.75" customHeight="1" x14ac:dyDescent="0.25">
      <c r="A105" s="40"/>
      <c r="D105" s="140"/>
      <c r="E105" s="140"/>
    </row>
    <row r="106" spans="1:6" s="20" customFormat="1" ht="19.5" customHeight="1" x14ac:dyDescent="0.25">
      <c r="A106" s="40"/>
      <c r="D106" s="140"/>
      <c r="E106" s="140"/>
    </row>
    <row r="107" spans="1:6" s="20" customFormat="1" ht="19.5" customHeight="1" x14ac:dyDescent="0.25">
      <c r="A107" s="40"/>
      <c r="D107" s="140"/>
      <c r="E107" s="140"/>
    </row>
    <row r="108" spans="1:6" s="20" customFormat="1" ht="19.5" customHeight="1" x14ac:dyDescent="0.25">
      <c r="A108" s="40"/>
      <c r="D108" s="140"/>
      <c r="E108" s="140"/>
    </row>
    <row r="109" spans="1:6" s="20" customFormat="1" ht="19.5" customHeight="1" x14ac:dyDescent="0.25">
      <c r="A109" s="40"/>
      <c r="D109" s="140"/>
      <c r="E109" s="140"/>
    </row>
    <row r="110" spans="1:6" s="20" customFormat="1" ht="19.5" customHeight="1" x14ac:dyDescent="0.25">
      <c r="A110" s="40"/>
      <c r="D110" s="140"/>
      <c r="E110" s="140"/>
    </row>
    <row r="111" spans="1:6" s="20" customFormat="1" ht="19.5" customHeight="1" x14ac:dyDescent="0.25">
      <c r="A111" s="40"/>
      <c r="D111" s="140"/>
      <c r="E111" s="140"/>
    </row>
    <row r="112" spans="1:6" s="20" customFormat="1" ht="19.5" customHeight="1" x14ac:dyDescent="0.25">
      <c r="A112" s="40"/>
      <c r="D112" s="140"/>
      <c r="E112" s="140"/>
    </row>
    <row r="113" spans="1:5" s="20" customFormat="1" ht="19.5" customHeight="1" x14ac:dyDescent="0.25">
      <c r="A113" s="40"/>
      <c r="D113" s="140"/>
      <c r="E113" s="140"/>
    </row>
    <row r="114" spans="1:5" s="20" customFormat="1" ht="19.5" customHeight="1" x14ac:dyDescent="0.25">
      <c r="A114" s="40"/>
      <c r="D114" s="140"/>
      <c r="E114" s="140"/>
    </row>
    <row r="115" spans="1:5" s="20" customFormat="1" ht="19.5" customHeight="1" x14ac:dyDescent="0.25">
      <c r="A115" s="40"/>
      <c r="D115" s="140"/>
      <c r="E115" s="140"/>
    </row>
    <row r="116" spans="1:5" s="20" customFormat="1" ht="19.5" customHeight="1" x14ac:dyDescent="0.25">
      <c r="A116" s="40"/>
      <c r="D116" s="140"/>
      <c r="E116" s="140"/>
    </row>
    <row r="117" spans="1:5" s="20" customFormat="1" ht="19.5" customHeight="1" x14ac:dyDescent="0.25">
      <c r="A117" s="40"/>
      <c r="D117" s="140"/>
      <c r="E117" s="140"/>
    </row>
    <row r="118" spans="1:5" s="20" customFormat="1" ht="19.5" customHeight="1" x14ac:dyDescent="0.25">
      <c r="A118" s="40"/>
      <c r="D118" s="140"/>
      <c r="E118" s="140"/>
    </row>
    <row r="119" spans="1:5" s="20" customFormat="1" ht="19.5" customHeight="1" x14ac:dyDescent="0.25">
      <c r="A119" s="40"/>
      <c r="D119" s="140"/>
      <c r="E119" s="140"/>
    </row>
    <row r="120" spans="1:5" s="20" customFormat="1" ht="24.75" customHeight="1" x14ac:dyDescent="0.25">
      <c r="A120" s="40"/>
      <c r="D120" s="140"/>
      <c r="E120" s="140"/>
    </row>
    <row r="121" spans="1:5" s="20" customFormat="1" ht="12" customHeight="1" x14ac:dyDescent="0.25">
      <c r="A121" s="40"/>
      <c r="D121" s="140"/>
      <c r="E121" s="140"/>
    </row>
    <row r="122" spans="1:5" s="20" customFormat="1" ht="25.5" customHeight="1" x14ac:dyDescent="0.25">
      <c r="A122" s="40"/>
      <c r="D122" s="140"/>
      <c r="E122" s="140"/>
    </row>
    <row r="123" spans="1:5" s="20" customFormat="1" ht="19.5" customHeight="1" x14ac:dyDescent="0.25">
      <c r="A123" s="40"/>
      <c r="D123" s="140"/>
      <c r="E123" s="140"/>
    </row>
    <row r="124" spans="1:5" s="20" customFormat="1" ht="19.5" customHeight="1" x14ac:dyDescent="0.25">
      <c r="A124" s="40"/>
      <c r="D124" s="140"/>
      <c r="E124" s="140"/>
    </row>
    <row r="125" spans="1:5" s="20" customFormat="1" ht="19.5" customHeight="1" x14ac:dyDescent="0.25">
      <c r="A125" s="40"/>
      <c r="D125" s="140"/>
      <c r="E125" s="140"/>
    </row>
    <row r="126" spans="1:5" s="20" customFormat="1" ht="19.5" customHeight="1" x14ac:dyDescent="0.25">
      <c r="A126" s="40"/>
      <c r="D126" s="140"/>
      <c r="E126" s="140"/>
    </row>
    <row r="127" spans="1:5" s="20" customFormat="1" ht="19.5" customHeight="1" x14ac:dyDescent="0.25">
      <c r="A127" s="40"/>
      <c r="D127" s="140"/>
      <c r="E127" s="140"/>
    </row>
    <row r="128" spans="1:5" s="20" customFormat="1" ht="19.5" customHeight="1" x14ac:dyDescent="0.25">
      <c r="A128" s="40"/>
      <c r="D128" s="140"/>
      <c r="E128" s="140"/>
    </row>
    <row r="129" spans="1:5" s="20" customFormat="1" ht="19.5" customHeight="1" x14ac:dyDescent="0.25">
      <c r="A129" s="40"/>
      <c r="D129" s="140"/>
      <c r="E129" s="140"/>
    </row>
    <row r="130" spans="1:5" s="20" customFormat="1" ht="19.5" customHeight="1" x14ac:dyDescent="0.25">
      <c r="A130" s="40"/>
      <c r="D130" s="140"/>
      <c r="E130" s="140"/>
    </row>
    <row r="131" spans="1:5" s="20" customFormat="1" ht="19.5" customHeight="1" x14ac:dyDescent="0.25">
      <c r="A131" s="40"/>
      <c r="D131" s="140"/>
      <c r="E131" s="140"/>
    </row>
    <row r="132" spans="1:5" s="20" customFormat="1" ht="19.5" customHeight="1" x14ac:dyDescent="0.25">
      <c r="A132" s="40"/>
      <c r="D132" s="140"/>
      <c r="E132" s="140"/>
    </row>
    <row r="133" spans="1:5" s="20" customFormat="1" ht="19.5" customHeight="1" x14ac:dyDescent="0.25">
      <c r="A133" s="40"/>
      <c r="D133" s="140"/>
      <c r="E133" s="140"/>
    </row>
    <row r="134" spans="1:5" s="20" customFormat="1" ht="19.5" customHeight="1" x14ac:dyDescent="0.25">
      <c r="A134" s="40"/>
      <c r="D134" s="140"/>
      <c r="E134" s="140"/>
    </row>
    <row r="135" spans="1:5" s="20" customFormat="1" ht="19.5" customHeight="1" x14ac:dyDescent="0.25">
      <c r="A135" s="40"/>
      <c r="D135" s="140"/>
      <c r="E135" s="140"/>
    </row>
    <row r="136" spans="1:5" s="20" customFormat="1" x14ac:dyDescent="0.25">
      <c r="A136" s="40"/>
      <c r="D136" s="140"/>
      <c r="E136" s="140"/>
    </row>
    <row r="137" spans="1:5" s="20" customFormat="1" x14ac:dyDescent="0.25">
      <c r="A137" s="40"/>
      <c r="D137" s="140"/>
      <c r="E137" s="140"/>
    </row>
    <row r="138" spans="1:5" s="20" customFormat="1" x14ac:dyDescent="0.25">
      <c r="A138" s="40"/>
      <c r="D138" s="140"/>
      <c r="E138" s="140"/>
    </row>
    <row r="139" spans="1:5" x14ac:dyDescent="0.25">
      <c r="D139" s="141"/>
      <c r="E139" s="141"/>
    </row>
    <row r="140" spans="1:5" x14ac:dyDescent="0.25">
      <c r="D140" s="141"/>
      <c r="E140" s="141"/>
    </row>
    <row r="141" spans="1:5" x14ac:dyDescent="0.25">
      <c r="D141" s="141"/>
      <c r="E141" s="141"/>
    </row>
    <row r="142" spans="1:5" x14ac:dyDescent="0.25">
      <c r="D142" s="141"/>
      <c r="E142" s="141"/>
    </row>
    <row r="143" spans="1:5" x14ac:dyDescent="0.25">
      <c r="D143" s="141"/>
      <c r="E143" s="141"/>
    </row>
    <row r="144" spans="1:5" x14ac:dyDescent="0.25">
      <c r="D144" s="141"/>
      <c r="E144" s="141"/>
    </row>
    <row r="145" spans="4:5" x14ac:dyDescent="0.25">
      <c r="D145" s="141"/>
      <c r="E145" s="141"/>
    </row>
    <row r="146" spans="4:5" x14ac:dyDescent="0.25">
      <c r="D146" s="141"/>
      <c r="E146" s="141"/>
    </row>
    <row r="147" spans="4:5" x14ac:dyDescent="0.25">
      <c r="D147" s="141"/>
      <c r="E147" s="141"/>
    </row>
    <row r="148" spans="4:5" x14ac:dyDescent="0.25">
      <c r="D148" s="141"/>
      <c r="E148" s="141"/>
    </row>
    <row r="149" spans="4:5" x14ac:dyDescent="0.25">
      <c r="D149" s="141"/>
      <c r="E149" s="141"/>
    </row>
    <row r="150" spans="4:5" x14ac:dyDescent="0.25">
      <c r="D150" s="141"/>
      <c r="E150" s="141"/>
    </row>
    <row r="151" spans="4:5" x14ac:dyDescent="0.25">
      <c r="D151" s="141"/>
      <c r="E151" s="141"/>
    </row>
    <row r="152" spans="4:5" x14ac:dyDescent="0.25">
      <c r="D152" s="141"/>
      <c r="E152" s="141"/>
    </row>
    <row r="153" spans="4:5" x14ac:dyDescent="0.25">
      <c r="D153" s="141"/>
      <c r="E153" s="141"/>
    </row>
    <row r="154" spans="4:5" x14ac:dyDescent="0.25">
      <c r="D154" s="141"/>
      <c r="E154" s="141"/>
    </row>
    <row r="155" spans="4:5" x14ac:dyDescent="0.25">
      <c r="D155" s="141"/>
      <c r="E155" s="141"/>
    </row>
    <row r="156" spans="4:5" x14ac:dyDescent="0.25">
      <c r="D156" s="141"/>
      <c r="E156" s="141"/>
    </row>
    <row r="157" spans="4:5" x14ac:dyDescent="0.25">
      <c r="D157" s="141"/>
      <c r="E157" s="141"/>
    </row>
    <row r="158" spans="4:5" x14ac:dyDescent="0.25">
      <c r="D158" s="141"/>
      <c r="E158" s="141"/>
    </row>
    <row r="159" spans="4:5" x14ac:dyDescent="0.25">
      <c r="D159" s="141"/>
      <c r="E159" s="141"/>
    </row>
    <row r="160" spans="4:5" x14ac:dyDescent="0.25">
      <c r="D160" s="141"/>
      <c r="E160" s="141"/>
    </row>
    <row r="161" spans="4:5" x14ac:dyDescent="0.25">
      <c r="D161" s="141"/>
      <c r="E161" s="141"/>
    </row>
    <row r="162" spans="4:5" x14ac:dyDescent="0.25">
      <c r="D162" s="141"/>
      <c r="E162" s="141"/>
    </row>
    <row r="163" spans="4:5" x14ac:dyDescent="0.25">
      <c r="D163" s="141"/>
      <c r="E163" s="141"/>
    </row>
    <row r="164" spans="4:5" x14ac:dyDescent="0.25">
      <c r="D164" s="141"/>
      <c r="E164" s="141"/>
    </row>
    <row r="165" spans="4:5" x14ac:dyDescent="0.25">
      <c r="D165" s="141"/>
      <c r="E165" s="141"/>
    </row>
    <row r="166" spans="4:5" x14ac:dyDescent="0.25">
      <c r="D166" s="141"/>
      <c r="E166" s="141"/>
    </row>
    <row r="167" spans="4:5" x14ac:dyDescent="0.25">
      <c r="D167" s="141"/>
      <c r="E167" s="141"/>
    </row>
    <row r="168" spans="4:5" x14ac:dyDescent="0.25">
      <c r="D168" s="141"/>
      <c r="E168" s="141"/>
    </row>
    <row r="169" spans="4:5" x14ac:dyDescent="0.25">
      <c r="D169" s="141"/>
      <c r="E169" s="141"/>
    </row>
    <row r="170" spans="4:5" x14ac:dyDescent="0.25">
      <c r="D170" s="141"/>
      <c r="E170" s="141"/>
    </row>
    <row r="171" spans="4:5" x14ac:dyDescent="0.25">
      <c r="D171" s="141"/>
      <c r="E171" s="141"/>
    </row>
    <row r="172" spans="4:5" x14ac:dyDescent="0.25">
      <c r="D172" s="141"/>
      <c r="E172" s="141"/>
    </row>
    <row r="173" spans="4:5" x14ac:dyDescent="0.25">
      <c r="D173" s="141"/>
      <c r="E173" s="141"/>
    </row>
    <row r="174" spans="4:5" x14ac:dyDescent="0.25">
      <c r="D174" s="141"/>
      <c r="E174" s="141"/>
    </row>
    <row r="175" spans="4:5" x14ac:dyDescent="0.25">
      <c r="D175" s="141"/>
      <c r="E175" s="141"/>
    </row>
    <row r="176" spans="4:5" x14ac:dyDescent="0.25">
      <c r="D176" s="141"/>
      <c r="E176" s="141"/>
    </row>
    <row r="177" spans="4:5" x14ac:dyDescent="0.25">
      <c r="D177" s="141"/>
      <c r="E177" s="141"/>
    </row>
    <row r="178" spans="4:5" x14ac:dyDescent="0.25">
      <c r="D178" s="141"/>
      <c r="E178" s="141"/>
    </row>
    <row r="179" spans="4:5" x14ac:dyDescent="0.25">
      <c r="D179" s="141"/>
      <c r="E179" s="141"/>
    </row>
    <row r="180" spans="4:5" x14ac:dyDescent="0.25">
      <c r="D180" s="141"/>
      <c r="E180" s="141"/>
    </row>
    <row r="181" spans="4:5" x14ac:dyDescent="0.25">
      <c r="D181" s="141"/>
      <c r="E181" s="141"/>
    </row>
    <row r="182" spans="4:5" x14ac:dyDescent="0.25">
      <c r="D182" s="141"/>
      <c r="E182" s="141"/>
    </row>
    <row r="183" spans="4:5" x14ac:dyDescent="0.25">
      <c r="D183" s="141"/>
      <c r="E183" s="141"/>
    </row>
    <row r="184" spans="4:5" x14ac:dyDescent="0.25">
      <c r="D184" s="141"/>
      <c r="E184" s="141"/>
    </row>
    <row r="185" spans="4:5" x14ac:dyDescent="0.25">
      <c r="D185" s="141"/>
      <c r="E185" s="141"/>
    </row>
    <row r="186" spans="4:5" x14ac:dyDescent="0.25">
      <c r="D186" s="141"/>
      <c r="E186" s="141"/>
    </row>
    <row r="187" spans="4:5" x14ac:dyDescent="0.25">
      <c r="D187" s="141"/>
      <c r="E187" s="141"/>
    </row>
    <row r="188" spans="4:5" x14ac:dyDescent="0.25">
      <c r="D188" s="141"/>
      <c r="E188" s="141"/>
    </row>
    <row r="189" spans="4:5" x14ac:dyDescent="0.25">
      <c r="D189" s="141"/>
      <c r="E189" s="141"/>
    </row>
    <row r="190" spans="4:5" x14ac:dyDescent="0.25">
      <c r="D190" s="141"/>
      <c r="E190" s="141"/>
    </row>
    <row r="191" spans="4:5" x14ac:dyDescent="0.25">
      <c r="D191" s="141"/>
      <c r="E191" s="141"/>
    </row>
    <row r="192" spans="4:5" x14ac:dyDescent="0.25">
      <c r="D192" s="141"/>
      <c r="E192" s="141"/>
    </row>
    <row r="193" spans="4:5" x14ac:dyDescent="0.25">
      <c r="D193" s="141"/>
      <c r="E193" s="141"/>
    </row>
    <row r="194" spans="4:5" x14ac:dyDescent="0.25">
      <c r="D194" s="141"/>
      <c r="E194" s="141"/>
    </row>
    <row r="195" spans="4:5" x14ac:dyDescent="0.25">
      <c r="D195" s="141"/>
      <c r="E195" s="141"/>
    </row>
    <row r="196" spans="4:5" x14ac:dyDescent="0.25">
      <c r="D196" s="141"/>
      <c r="E196" s="141"/>
    </row>
    <row r="197" spans="4:5" x14ac:dyDescent="0.25">
      <c r="D197" s="141"/>
      <c r="E197" s="141"/>
    </row>
    <row r="198" spans="4:5" x14ac:dyDescent="0.25">
      <c r="D198" s="141"/>
      <c r="E198" s="141"/>
    </row>
    <row r="199" spans="4:5" x14ac:dyDescent="0.25">
      <c r="D199" s="141"/>
      <c r="E199" s="141"/>
    </row>
    <row r="200" spans="4:5" x14ac:dyDescent="0.25">
      <c r="D200" s="141"/>
      <c r="E200" s="141"/>
    </row>
    <row r="201" spans="4:5" x14ac:dyDescent="0.25">
      <c r="D201" s="141"/>
      <c r="E201" s="141"/>
    </row>
    <row r="202" spans="4:5" x14ac:dyDescent="0.25">
      <c r="D202" s="141"/>
      <c r="E202" s="141"/>
    </row>
    <row r="203" spans="4:5" x14ac:dyDescent="0.25">
      <c r="D203" s="141"/>
      <c r="E203" s="141"/>
    </row>
    <row r="204" spans="4:5" x14ac:dyDescent="0.25">
      <c r="D204" s="141"/>
      <c r="E204" s="141"/>
    </row>
    <row r="205" spans="4:5" x14ac:dyDescent="0.25">
      <c r="D205" s="141"/>
      <c r="E205" s="141"/>
    </row>
    <row r="206" spans="4:5" x14ac:dyDescent="0.25">
      <c r="D206" s="141"/>
      <c r="E206" s="141"/>
    </row>
    <row r="207" spans="4:5" x14ac:dyDescent="0.25">
      <c r="D207" s="141"/>
      <c r="E207" s="141"/>
    </row>
    <row r="208" spans="4:5" x14ac:dyDescent="0.25">
      <c r="D208" s="141"/>
      <c r="E208" s="141"/>
    </row>
    <row r="209" spans="4:5" x14ac:dyDescent="0.25">
      <c r="D209" s="141"/>
      <c r="E209" s="141"/>
    </row>
    <row r="210" spans="4:5" x14ac:dyDescent="0.25">
      <c r="D210" s="141"/>
      <c r="E210" s="141"/>
    </row>
    <row r="211" spans="4:5" x14ac:dyDescent="0.25">
      <c r="D211" s="141"/>
      <c r="E211" s="141"/>
    </row>
    <row r="212" spans="4:5" x14ac:dyDescent="0.25">
      <c r="D212" s="141"/>
      <c r="E212" s="141"/>
    </row>
    <row r="213" spans="4:5" x14ac:dyDescent="0.25">
      <c r="D213" s="141"/>
      <c r="E213" s="141"/>
    </row>
    <row r="214" spans="4:5" x14ac:dyDescent="0.25">
      <c r="D214" s="141"/>
      <c r="E214" s="141"/>
    </row>
    <row r="215" spans="4:5" x14ac:dyDescent="0.25">
      <c r="D215" s="141"/>
      <c r="E215" s="141"/>
    </row>
    <row r="216" spans="4:5" x14ac:dyDescent="0.25">
      <c r="D216" s="141"/>
      <c r="E216" s="141"/>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hidden="1" customWidth="1"/>
    <col min="5" max="5" width="28.85546875" style="118" hidden="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G1" s="220" t="s">
        <v>2095</v>
      </c>
      <c r="T1" s="168"/>
    </row>
    <row r="2" spans="1:20" s="18" customFormat="1" ht="37.5" customHeight="1" x14ac:dyDescent="0.25">
      <c r="A2" s="164"/>
      <c r="C2" s="19"/>
      <c r="D2" s="19"/>
      <c r="E2" s="19"/>
      <c r="T2" s="168"/>
    </row>
    <row r="3" spans="1:20" s="20" customFormat="1" ht="15" customHeight="1" thickBot="1" x14ac:dyDescent="0.3">
      <c r="A3" s="164"/>
      <c r="D3" s="127" t="s">
        <v>1413</v>
      </c>
      <c r="E3" s="127" t="s">
        <v>1412</v>
      </c>
      <c r="T3" s="169"/>
    </row>
    <row r="4" spans="1:20" s="20" customFormat="1" ht="30" customHeight="1" thickTop="1" thickBot="1" x14ac:dyDescent="0.3">
      <c r="A4" s="164"/>
      <c r="C4" s="21"/>
      <c r="D4" s="21"/>
      <c r="E4" s="21"/>
      <c r="F4" s="21"/>
      <c r="G4" s="170" t="s">
        <v>1394</v>
      </c>
      <c r="H4" s="175" t="s">
        <v>1411</v>
      </c>
      <c r="I4" s="176" t="s">
        <v>1395</v>
      </c>
      <c r="J4" s="176" t="s">
        <v>1396</v>
      </c>
      <c r="K4" s="170" t="s">
        <v>1402</v>
      </c>
      <c r="L4" s="176" t="s">
        <v>1403</v>
      </c>
      <c r="M4" s="176" t="s">
        <v>1404</v>
      </c>
      <c r="N4" s="176" t="s">
        <v>1406</v>
      </c>
      <c r="O4" s="176" t="s">
        <v>1405</v>
      </c>
      <c r="P4" s="177" t="s">
        <v>1407</v>
      </c>
      <c r="Q4" s="177" t="s">
        <v>1408</v>
      </c>
      <c r="R4" s="177" t="s">
        <v>1409</v>
      </c>
      <c r="S4" s="177" t="s">
        <v>1410</v>
      </c>
      <c r="T4" s="177" t="s">
        <v>1425</v>
      </c>
    </row>
    <row r="5" spans="1:20" s="20" customFormat="1" ht="19.5" customHeight="1" thickTop="1" x14ac:dyDescent="0.25">
      <c r="A5" s="164"/>
      <c r="C5" s="21"/>
      <c r="D5" s="21"/>
      <c r="E5" s="21"/>
      <c r="F5" s="21"/>
      <c r="G5" s="167" t="s">
        <v>1702</v>
      </c>
      <c r="H5" s="23" t="s">
        <v>150</v>
      </c>
      <c r="I5" s="23" t="s">
        <v>748</v>
      </c>
      <c r="J5" s="167" t="s">
        <v>1521</v>
      </c>
      <c r="K5" s="167" t="s">
        <v>2414</v>
      </c>
      <c r="L5" s="23">
        <v>2</v>
      </c>
      <c r="M5" s="23">
        <v>660</v>
      </c>
      <c r="N5" s="23" t="s">
        <v>1419</v>
      </c>
      <c r="O5" s="167"/>
      <c r="P5" s="23" t="s">
        <v>1421</v>
      </c>
      <c r="Q5" s="23" t="s">
        <v>1420</v>
      </c>
      <c r="R5" s="23" t="s">
        <v>1423</v>
      </c>
      <c r="S5" s="23" t="s">
        <v>1424</v>
      </c>
      <c r="T5" s="167" t="s">
        <v>1421</v>
      </c>
    </row>
    <row r="6" spans="1:20" s="20" customFormat="1" ht="19.5" customHeight="1" x14ac:dyDescent="0.25">
      <c r="A6" s="164"/>
      <c r="C6" s="21"/>
      <c r="D6" s="21"/>
      <c r="E6" s="21"/>
      <c r="F6" s="21"/>
      <c r="G6" s="167" t="s">
        <v>1427</v>
      </c>
      <c r="H6" s="23" t="s">
        <v>1338</v>
      </c>
      <c r="I6" s="23" t="s">
        <v>669</v>
      </c>
      <c r="J6" s="167" t="s">
        <v>1437</v>
      </c>
      <c r="K6" s="20">
        <v>0</v>
      </c>
      <c r="O6" s="167"/>
      <c r="T6" s="167" t="s">
        <v>1421</v>
      </c>
    </row>
    <row r="7" spans="1:20" s="20" customFormat="1" ht="19.5" customHeight="1" x14ac:dyDescent="0.25">
      <c r="A7" s="164"/>
      <c r="C7" s="21"/>
      <c r="D7" s="21"/>
      <c r="E7" s="21"/>
      <c r="F7" s="21"/>
      <c r="G7" s="167" t="s">
        <v>1712</v>
      </c>
      <c r="H7" s="23" t="s">
        <v>1338</v>
      </c>
      <c r="I7" s="23" t="s">
        <v>385</v>
      </c>
      <c r="J7" s="167" t="s">
        <v>1450</v>
      </c>
      <c r="K7" s="20">
        <v>0</v>
      </c>
      <c r="O7" s="167"/>
      <c r="T7" s="167" t="s">
        <v>1421</v>
      </c>
    </row>
    <row r="8" spans="1:20" s="20" customFormat="1" ht="19.5" customHeight="1" x14ac:dyDescent="0.25">
      <c r="A8" s="164"/>
      <c r="C8" s="21"/>
      <c r="D8" s="21"/>
      <c r="E8" s="21"/>
      <c r="F8" s="21"/>
      <c r="G8" s="167" t="s">
        <v>1713</v>
      </c>
      <c r="H8" s="23" t="s">
        <v>1338</v>
      </c>
      <c r="I8" s="23" t="s">
        <v>837</v>
      </c>
      <c r="J8" s="167" t="s">
        <v>1529</v>
      </c>
      <c r="K8" s="20">
        <v>0</v>
      </c>
      <c r="O8" s="167"/>
      <c r="T8" s="167" t="s">
        <v>1421</v>
      </c>
    </row>
    <row r="9" spans="1:20" s="20" customFormat="1" ht="19.5" customHeight="1" x14ac:dyDescent="0.25">
      <c r="A9" s="164"/>
      <c r="C9" s="21"/>
      <c r="D9" s="21"/>
      <c r="E9" s="21"/>
      <c r="F9" s="21"/>
      <c r="G9" s="167" t="s">
        <v>1426</v>
      </c>
      <c r="H9" s="23" t="s">
        <v>1338</v>
      </c>
      <c r="I9" s="23" t="s">
        <v>733</v>
      </c>
      <c r="J9" s="167" t="s">
        <v>1438</v>
      </c>
      <c r="K9" s="20">
        <v>0</v>
      </c>
      <c r="O9" s="167"/>
      <c r="T9" s="167" t="s">
        <v>1421</v>
      </c>
    </row>
    <row r="10" spans="1:20" s="20" customFormat="1" ht="19.5" customHeight="1" x14ac:dyDescent="0.25">
      <c r="A10" s="164"/>
      <c r="C10" s="21"/>
      <c r="D10" s="21"/>
      <c r="E10" s="21"/>
      <c r="F10" s="21"/>
      <c r="G10" s="167" t="s">
        <v>1439</v>
      </c>
      <c r="H10" s="23" t="s">
        <v>1334</v>
      </c>
      <c r="I10" s="23" t="s">
        <v>187</v>
      </c>
      <c r="J10" s="167" t="s">
        <v>1469</v>
      </c>
      <c r="K10" s="20">
        <v>0</v>
      </c>
      <c r="O10" s="167"/>
      <c r="T10" s="167" t="s">
        <v>1421</v>
      </c>
    </row>
    <row r="11" spans="1:20" s="20" customFormat="1" ht="19.5" customHeight="1" x14ac:dyDescent="0.25">
      <c r="A11" s="164"/>
      <c r="C11" s="21"/>
      <c r="D11" s="21"/>
      <c r="E11" s="21"/>
      <c r="F11" s="21"/>
      <c r="G11" s="167" t="s">
        <v>1441</v>
      </c>
      <c r="H11" s="23" t="s">
        <v>1338</v>
      </c>
      <c r="I11" s="23" t="s">
        <v>877</v>
      </c>
      <c r="J11" s="167" t="s">
        <v>1442</v>
      </c>
      <c r="K11" s="20">
        <v>0</v>
      </c>
      <c r="O11" s="167"/>
      <c r="T11" s="167" t="s">
        <v>1421</v>
      </c>
    </row>
    <row r="12" spans="1:20" s="20" customFormat="1" ht="19.5" customHeight="1" x14ac:dyDescent="0.25">
      <c r="A12" s="164"/>
      <c r="C12" s="21"/>
      <c r="D12" s="21"/>
      <c r="E12" s="21"/>
      <c r="F12" s="21"/>
      <c r="G12" s="167" t="s">
        <v>1703</v>
      </c>
      <c r="H12" s="23" t="s">
        <v>1338</v>
      </c>
      <c r="I12" s="23" t="s">
        <v>821</v>
      </c>
      <c r="J12" s="167" t="s">
        <v>1448</v>
      </c>
      <c r="K12" s="20">
        <v>0</v>
      </c>
      <c r="O12" s="167"/>
      <c r="T12" s="167" t="s">
        <v>1421</v>
      </c>
    </row>
    <row r="13" spans="1:20" s="20" customFormat="1" ht="19.5" customHeight="1" x14ac:dyDescent="0.25">
      <c r="A13" s="164"/>
      <c r="C13" s="21"/>
      <c r="D13" s="21"/>
      <c r="E13" s="21"/>
      <c r="F13" s="21"/>
      <c r="G13" s="167" t="s">
        <v>1714</v>
      </c>
      <c r="H13" s="23" t="s">
        <v>1338</v>
      </c>
      <c r="I13" s="23" t="s">
        <v>385</v>
      </c>
      <c r="J13" s="167" t="s">
        <v>1450</v>
      </c>
      <c r="K13" s="20">
        <v>0</v>
      </c>
      <c r="O13" s="167"/>
      <c r="T13" s="167" t="s">
        <v>1421</v>
      </c>
    </row>
    <row r="14" spans="1:20" s="20" customFormat="1" ht="19.5" customHeight="1" x14ac:dyDescent="0.25">
      <c r="A14" s="164"/>
      <c r="C14" s="21"/>
      <c r="D14" s="21"/>
      <c r="E14" s="21"/>
      <c r="F14" s="21"/>
      <c r="G14" s="167" t="s">
        <v>1444</v>
      </c>
      <c r="H14" s="23" t="s">
        <v>1337</v>
      </c>
      <c r="I14" s="23" t="s">
        <v>115</v>
      </c>
      <c r="J14" s="167" t="s">
        <v>1445</v>
      </c>
      <c r="K14" s="20">
        <v>0</v>
      </c>
      <c r="O14" s="167"/>
      <c r="T14" s="167" t="s">
        <v>1421</v>
      </c>
    </row>
    <row r="15" spans="1:20" s="20" customFormat="1" ht="19.5" customHeight="1" x14ac:dyDescent="0.25">
      <c r="A15" s="164"/>
      <c r="C15" s="21"/>
      <c r="D15" s="21"/>
      <c r="E15" s="21"/>
      <c r="F15" s="21"/>
      <c r="G15" s="167" t="s">
        <v>1715</v>
      </c>
      <c r="H15" s="23" t="s">
        <v>1337</v>
      </c>
      <c r="I15" s="23" t="s">
        <v>112</v>
      </c>
      <c r="J15" s="167" t="s">
        <v>1447</v>
      </c>
      <c r="K15" s="20">
        <v>0</v>
      </c>
      <c r="O15" s="167"/>
      <c r="T15" s="167" t="s">
        <v>1421</v>
      </c>
    </row>
    <row r="16" spans="1:20" s="20" customFormat="1" ht="19.5" customHeight="1" x14ac:dyDescent="0.25">
      <c r="A16" s="164"/>
      <c r="C16" s="21"/>
      <c r="D16" s="21"/>
      <c r="E16" s="21"/>
      <c r="F16" s="21"/>
      <c r="G16" s="167" t="s">
        <v>1717</v>
      </c>
      <c r="H16" s="23" t="s">
        <v>1337</v>
      </c>
      <c r="I16" s="23" t="s">
        <v>112</v>
      </c>
      <c r="J16" s="167" t="s">
        <v>1447</v>
      </c>
      <c r="K16" s="20">
        <v>0</v>
      </c>
      <c r="O16" s="167"/>
      <c r="T16" s="167" t="s">
        <v>1421</v>
      </c>
    </row>
    <row r="17" spans="1:20" s="20" customFormat="1" ht="19.5" customHeight="1" x14ac:dyDescent="0.25">
      <c r="A17" s="164"/>
      <c r="C17" s="21"/>
      <c r="D17" s="138"/>
      <c r="E17" s="139"/>
      <c r="F17" s="21"/>
      <c r="G17" s="167" t="s">
        <v>1428</v>
      </c>
      <c r="H17" s="23" t="s">
        <v>150</v>
      </c>
      <c r="I17" s="23" t="s">
        <v>195</v>
      </c>
      <c r="J17" s="167" t="s">
        <v>1443</v>
      </c>
      <c r="K17" s="20">
        <v>0</v>
      </c>
      <c r="O17" s="167"/>
      <c r="T17" s="167" t="s">
        <v>1421</v>
      </c>
    </row>
    <row r="18" spans="1:20" s="20" customFormat="1" ht="19.5" customHeight="1" x14ac:dyDescent="0.25">
      <c r="A18" s="164"/>
      <c r="C18" s="21"/>
      <c r="D18" s="138"/>
      <c r="E18" s="139"/>
      <c r="F18" s="21"/>
      <c r="G18" s="167" t="s">
        <v>1429</v>
      </c>
      <c r="H18" s="23" t="s">
        <v>150</v>
      </c>
      <c r="I18" s="23" t="s">
        <v>195</v>
      </c>
      <c r="J18" s="167" t="s">
        <v>1443</v>
      </c>
      <c r="K18" s="20">
        <v>0</v>
      </c>
      <c r="O18" s="167"/>
      <c r="T18" s="167" t="s">
        <v>1421</v>
      </c>
    </row>
    <row r="19" spans="1:20" s="20" customFormat="1" ht="19.5" customHeight="1" x14ac:dyDescent="0.25">
      <c r="A19" s="164"/>
      <c r="C19" s="21"/>
      <c r="D19" s="138"/>
      <c r="E19" s="139"/>
      <c r="F19" s="21"/>
      <c r="G19" s="167" t="s">
        <v>1414</v>
      </c>
      <c r="H19" s="23" t="s">
        <v>150</v>
      </c>
      <c r="I19" s="23" t="s">
        <v>195</v>
      </c>
      <c r="J19" s="167" t="s">
        <v>1443</v>
      </c>
      <c r="K19" s="20">
        <v>0</v>
      </c>
      <c r="O19" s="167"/>
      <c r="T19" s="167" t="s">
        <v>1421</v>
      </c>
    </row>
    <row r="20" spans="1:20" s="20" customFormat="1" ht="19.5" customHeight="1" x14ac:dyDescent="0.25">
      <c r="A20" s="164"/>
      <c r="C20" s="21"/>
      <c r="D20" s="138"/>
      <c r="E20" s="139"/>
      <c r="F20" s="21"/>
      <c r="G20" s="167" t="s">
        <v>1718</v>
      </c>
      <c r="H20" s="23" t="s">
        <v>150</v>
      </c>
      <c r="I20" s="23" t="s">
        <v>195</v>
      </c>
      <c r="J20" s="167" t="s">
        <v>1443</v>
      </c>
      <c r="K20" s="20">
        <v>0</v>
      </c>
      <c r="O20" s="167"/>
      <c r="T20" s="167" t="s">
        <v>1421</v>
      </c>
    </row>
    <row r="21" spans="1:20" s="20" customFormat="1" ht="19.5" customHeight="1" x14ac:dyDescent="0.25">
      <c r="A21" s="164"/>
      <c r="C21" s="21"/>
      <c r="D21" s="138"/>
      <c r="E21" s="139"/>
      <c r="F21" s="21"/>
      <c r="G21" s="167" t="s">
        <v>1705</v>
      </c>
      <c r="H21" s="23" t="s">
        <v>150</v>
      </c>
      <c r="I21" s="23" t="s">
        <v>195</v>
      </c>
      <c r="J21" s="167" t="s">
        <v>1443</v>
      </c>
      <c r="K21" s="20">
        <v>0</v>
      </c>
      <c r="O21" s="167"/>
      <c r="T21" s="167" t="s">
        <v>1421</v>
      </c>
    </row>
    <row r="22" spans="1:20" s="20" customFormat="1" ht="19.5" customHeight="1" x14ac:dyDescent="0.25">
      <c r="A22" s="40"/>
      <c r="C22" s="21"/>
      <c r="D22" s="138"/>
      <c r="E22" s="139"/>
      <c r="F22" s="21"/>
      <c r="G22" s="167" t="s">
        <v>1415</v>
      </c>
      <c r="H22" s="23" t="s">
        <v>150</v>
      </c>
      <c r="I22" s="23" t="s">
        <v>195</v>
      </c>
      <c r="J22" s="167" t="s">
        <v>1443</v>
      </c>
      <c r="K22" s="20">
        <v>0</v>
      </c>
      <c r="O22" s="167"/>
      <c r="T22" s="167" t="s">
        <v>1421</v>
      </c>
    </row>
    <row r="23" spans="1:20" s="20" customFormat="1" ht="19.5" customHeight="1" x14ac:dyDescent="0.25">
      <c r="A23" s="40"/>
      <c r="C23" s="21"/>
      <c r="D23" s="138"/>
      <c r="E23" s="139"/>
      <c r="F23" s="21"/>
      <c r="G23" s="167" t="s">
        <v>1416</v>
      </c>
      <c r="H23" s="23" t="s">
        <v>150</v>
      </c>
      <c r="I23" s="23" t="s">
        <v>195</v>
      </c>
      <c r="J23" s="167" t="s">
        <v>1443</v>
      </c>
      <c r="K23" s="20">
        <v>0</v>
      </c>
      <c r="O23" s="167"/>
      <c r="T23" s="167" t="s">
        <v>1421</v>
      </c>
    </row>
    <row r="24" spans="1:20" s="20" customFormat="1" ht="19.5" customHeight="1" x14ac:dyDescent="0.25">
      <c r="A24" s="40"/>
      <c r="C24" s="21"/>
      <c r="D24" s="138"/>
      <c r="E24" s="139"/>
      <c r="F24" s="21"/>
      <c r="G24" s="167" t="s">
        <v>1417</v>
      </c>
      <c r="H24" s="23" t="s">
        <v>150</v>
      </c>
      <c r="I24" s="23" t="s">
        <v>195</v>
      </c>
      <c r="J24" s="167" t="s">
        <v>1443</v>
      </c>
      <c r="K24" s="20">
        <v>0</v>
      </c>
      <c r="O24" s="167"/>
      <c r="T24" s="167" t="s">
        <v>1421</v>
      </c>
    </row>
    <row r="25" spans="1:20" s="20" customFormat="1" ht="19.5" customHeight="1" x14ac:dyDescent="0.25">
      <c r="A25" s="40"/>
      <c r="C25" s="21"/>
      <c r="D25" s="138"/>
      <c r="E25" s="139"/>
      <c r="F25" s="21"/>
      <c r="G25" s="167" t="s">
        <v>1418</v>
      </c>
      <c r="H25" s="23" t="s">
        <v>150</v>
      </c>
      <c r="I25" s="23" t="s">
        <v>195</v>
      </c>
      <c r="J25" s="167" t="s">
        <v>1443</v>
      </c>
      <c r="K25" s="20">
        <v>0</v>
      </c>
      <c r="O25" s="167"/>
      <c r="T25" s="167" t="s">
        <v>1421</v>
      </c>
    </row>
    <row r="26" spans="1:20" s="20" customFormat="1" ht="19.5" customHeight="1" x14ac:dyDescent="0.25">
      <c r="A26" s="40"/>
      <c r="C26" s="21"/>
      <c r="D26" s="138"/>
      <c r="E26" s="139"/>
      <c r="F26" s="21"/>
      <c r="G26" s="167" t="s">
        <v>1708</v>
      </c>
      <c r="H26" s="23" t="s">
        <v>150</v>
      </c>
      <c r="I26" s="23" t="s">
        <v>200</v>
      </c>
      <c r="J26" s="167" t="s">
        <v>1351</v>
      </c>
      <c r="K26" s="20">
        <v>0</v>
      </c>
      <c r="O26" s="167"/>
      <c r="T26" s="167" t="s">
        <v>1421</v>
      </c>
    </row>
    <row r="27" spans="1:20" s="20" customFormat="1" ht="19.5" customHeight="1" x14ac:dyDescent="0.25">
      <c r="A27" s="40"/>
      <c r="C27" s="21"/>
      <c r="D27" s="138"/>
      <c r="E27" s="139"/>
      <c r="F27" s="21"/>
      <c r="G27" s="167" t="s">
        <v>1706</v>
      </c>
      <c r="H27" s="23" t="s">
        <v>1337</v>
      </c>
      <c r="I27" s="23" t="s">
        <v>112</v>
      </c>
      <c r="J27" s="167" t="s">
        <v>1447</v>
      </c>
      <c r="K27" s="20">
        <v>0</v>
      </c>
      <c r="O27" s="167"/>
      <c r="T27" s="167" t="s">
        <v>1421</v>
      </c>
    </row>
    <row r="28" spans="1:20" s="20" customFormat="1" ht="19.5" customHeight="1" x14ac:dyDescent="0.25">
      <c r="A28" s="40"/>
      <c r="C28" s="21"/>
      <c r="D28" s="138"/>
      <c r="E28" s="139"/>
      <c r="F28" s="21"/>
      <c r="G28" s="167" t="s">
        <v>1719</v>
      </c>
      <c r="H28" s="23" t="s">
        <v>1338</v>
      </c>
      <c r="I28" s="23" t="s">
        <v>877</v>
      </c>
      <c r="J28" s="167" t="s">
        <v>1442</v>
      </c>
      <c r="K28" s="20">
        <v>0</v>
      </c>
      <c r="O28" s="167"/>
      <c r="T28" s="167" t="s">
        <v>1421</v>
      </c>
    </row>
    <row r="29" spans="1:20" s="20" customFormat="1" ht="19.5" customHeight="1" x14ac:dyDescent="0.25">
      <c r="A29" s="40"/>
      <c r="C29" s="21"/>
      <c r="D29" s="138"/>
      <c r="E29" s="139"/>
      <c r="F29" s="21"/>
      <c r="G29" s="167" t="s">
        <v>1720</v>
      </c>
      <c r="H29" s="23" t="s">
        <v>1338</v>
      </c>
      <c r="I29" s="23" t="s">
        <v>821</v>
      </c>
      <c r="J29" s="167" t="s">
        <v>1448</v>
      </c>
      <c r="K29" s="20">
        <v>0</v>
      </c>
      <c r="O29" s="167"/>
      <c r="T29" s="167" t="s">
        <v>1421</v>
      </c>
    </row>
    <row r="30" spans="1:20" s="20" customFormat="1" ht="19.5" customHeight="1" x14ac:dyDescent="0.25">
      <c r="A30" s="40"/>
      <c r="C30" s="21"/>
      <c r="D30" s="138"/>
      <c r="E30" s="139"/>
      <c r="F30" s="21"/>
      <c r="G30" s="167" t="s">
        <v>1721</v>
      </c>
      <c r="H30" s="23" t="s">
        <v>1338</v>
      </c>
      <c r="I30" s="23" t="s">
        <v>757</v>
      </c>
      <c r="J30" s="167" t="s">
        <v>1522</v>
      </c>
      <c r="K30" s="20">
        <v>0</v>
      </c>
      <c r="O30" s="167"/>
      <c r="T30" s="167" t="s">
        <v>1421</v>
      </c>
    </row>
    <row r="31" spans="1:20" s="20" customFormat="1" ht="19.5" customHeight="1" x14ac:dyDescent="0.25">
      <c r="A31" s="40"/>
      <c r="C31" s="21"/>
      <c r="D31" s="138"/>
      <c r="E31" s="139"/>
      <c r="F31" s="21"/>
      <c r="G31" s="167" t="s">
        <v>1722</v>
      </c>
      <c r="H31" s="23" t="s">
        <v>1338</v>
      </c>
      <c r="I31" s="23" t="s">
        <v>685</v>
      </c>
      <c r="J31" s="23" t="s">
        <v>1508</v>
      </c>
      <c r="K31" s="20">
        <v>0</v>
      </c>
      <c r="O31" s="167"/>
      <c r="T31" s="167" t="s">
        <v>1421</v>
      </c>
    </row>
    <row r="32" spans="1:20" s="20" customFormat="1" ht="19.5" customHeight="1" x14ac:dyDescent="0.25">
      <c r="A32" s="40"/>
      <c r="C32" s="21"/>
      <c r="D32" s="138"/>
      <c r="E32" s="139"/>
      <c r="F32" s="21"/>
      <c r="G32" s="167" t="s">
        <v>1723</v>
      </c>
      <c r="H32" s="23" t="s">
        <v>1338</v>
      </c>
      <c r="I32" s="23" t="s">
        <v>385</v>
      </c>
      <c r="J32" s="23" t="s">
        <v>1450</v>
      </c>
      <c r="K32" s="20">
        <v>0</v>
      </c>
      <c r="O32" s="167"/>
      <c r="T32" s="167" t="s">
        <v>1421</v>
      </c>
    </row>
    <row r="33" spans="1:20" s="20" customFormat="1" ht="19.5" customHeight="1" x14ac:dyDescent="0.25">
      <c r="A33" s="40"/>
      <c r="C33" s="21"/>
      <c r="D33" s="138"/>
      <c r="E33" s="139"/>
      <c r="F33" s="21"/>
      <c r="G33" s="167" t="s">
        <v>1724</v>
      </c>
      <c r="H33" s="23" t="s">
        <v>150</v>
      </c>
      <c r="I33" s="23" t="s">
        <v>692</v>
      </c>
      <c r="J33" s="23" t="s">
        <v>1509</v>
      </c>
      <c r="K33" s="20">
        <v>0</v>
      </c>
      <c r="O33" s="167"/>
      <c r="T33" s="167" t="s">
        <v>1421</v>
      </c>
    </row>
    <row r="34" spans="1:20" s="20" customFormat="1" ht="19.5" customHeight="1" x14ac:dyDescent="0.25">
      <c r="A34" s="40"/>
      <c r="C34" s="21"/>
      <c r="D34" s="138"/>
      <c r="E34" s="139"/>
      <c r="F34" s="21"/>
      <c r="G34" s="167" t="s">
        <v>1725</v>
      </c>
      <c r="H34" s="23" t="s">
        <v>1338</v>
      </c>
      <c r="I34" s="23" t="s">
        <v>805</v>
      </c>
      <c r="J34" s="23" t="s">
        <v>1348</v>
      </c>
      <c r="K34" s="20">
        <v>0</v>
      </c>
      <c r="O34" s="167"/>
      <c r="T34" s="167" t="s">
        <v>1421</v>
      </c>
    </row>
    <row r="35" spans="1:20" s="20" customFormat="1" ht="19.5" customHeight="1" x14ac:dyDescent="0.25">
      <c r="A35" s="40"/>
      <c r="C35" s="21"/>
      <c r="D35" s="138"/>
      <c r="E35" s="139"/>
      <c r="F35" s="21"/>
      <c r="G35" s="167" t="s">
        <v>1726</v>
      </c>
      <c r="H35" s="23" t="s">
        <v>1338</v>
      </c>
      <c r="I35" s="23" t="s">
        <v>781</v>
      </c>
      <c r="J35" s="23" t="s">
        <v>1525</v>
      </c>
      <c r="K35" s="20">
        <v>0</v>
      </c>
      <c r="O35" s="167"/>
      <c r="T35" s="167" t="s">
        <v>1421</v>
      </c>
    </row>
    <row r="36" spans="1:20" s="20" customFormat="1" ht="19.5" customHeight="1" x14ac:dyDescent="0.25">
      <c r="A36" s="40"/>
      <c r="C36" s="21"/>
      <c r="D36" s="138"/>
      <c r="E36" s="139"/>
      <c r="F36" s="21"/>
      <c r="G36" s="167" t="s">
        <v>1727</v>
      </c>
      <c r="H36" s="23" t="s">
        <v>1338</v>
      </c>
      <c r="I36" s="23" t="s">
        <v>805</v>
      </c>
      <c r="J36" s="23" t="s">
        <v>1348</v>
      </c>
      <c r="K36" s="20">
        <v>0</v>
      </c>
      <c r="O36" s="167"/>
      <c r="T36" s="167" t="s">
        <v>1421</v>
      </c>
    </row>
    <row r="37" spans="1:20" s="20" customFormat="1" ht="19.5" customHeight="1" x14ac:dyDescent="0.25">
      <c r="A37" s="40"/>
      <c r="C37" s="21"/>
      <c r="D37" s="138"/>
      <c r="E37" s="139"/>
      <c r="F37" s="21"/>
      <c r="G37" s="167" t="s">
        <v>1729</v>
      </c>
      <c r="H37" s="23" t="s">
        <v>1338</v>
      </c>
      <c r="I37" s="23" t="s">
        <v>781</v>
      </c>
      <c r="J37" s="23" t="s">
        <v>1525</v>
      </c>
      <c r="K37" s="20">
        <v>0</v>
      </c>
      <c r="O37" s="167"/>
      <c r="T37" s="167" t="s">
        <v>1421</v>
      </c>
    </row>
    <row r="38" spans="1:20" s="20" customFormat="1" ht="19.5" customHeight="1" x14ac:dyDescent="0.25">
      <c r="A38" s="40"/>
      <c r="C38" s="21"/>
      <c r="D38" s="138"/>
      <c r="E38" s="139"/>
      <c r="F38" s="21"/>
      <c r="G38" s="167" t="s">
        <v>1731</v>
      </c>
      <c r="H38" s="23" t="s">
        <v>1338</v>
      </c>
      <c r="I38" s="23" t="s">
        <v>385</v>
      </c>
      <c r="J38" s="23" t="s">
        <v>1450</v>
      </c>
      <c r="K38" s="20">
        <v>0</v>
      </c>
      <c r="O38" s="167"/>
      <c r="T38" s="167" t="s">
        <v>1421</v>
      </c>
    </row>
    <row r="39" spans="1:20" s="20" customFormat="1" ht="19.5" customHeight="1" x14ac:dyDescent="0.25">
      <c r="A39" s="40"/>
      <c r="C39" s="21"/>
      <c r="D39" s="138"/>
      <c r="E39" s="139"/>
      <c r="F39" s="21"/>
      <c r="G39" s="167" t="s">
        <v>1733</v>
      </c>
      <c r="H39" s="23" t="s">
        <v>1338</v>
      </c>
      <c r="I39" s="23" t="s">
        <v>385</v>
      </c>
      <c r="J39" s="23" t="s">
        <v>1450</v>
      </c>
      <c r="K39" s="20">
        <v>0</v>
      </c>
      <c r="O39" s="167"/>
      <c r="T39" s="167" t="s">
        <v>1421</v>
      </c>
    </row>
    <row r="40" spans="1:20" s="20" customFormat="1" ht="19.5" customHeight="1" x14ac:dyDescent="0.25">
      <c r="A40" s="40"/>
      <c r="C40" s="21"/>
      <c r="D40" s="138"/>
      <c r="E40" s="139"/>
      <c r="F40" s="21"/>
      <c r="G40" s="167" t="s">
        <v>1735</v>
      </c>
      <c r="H40" s="23" t="s">
        <v>1338</v>
      </c>
      <c r="I40" s="23" t="s">
        <v>206</v>
      </c>
      <c r="J40" s="23" t="s">
        <v>1446</v>
      </c>
      <c r="K40" s="20">
        <v>0</v>
      </c>
      <c r="O40" s="167"/>
      <c r="T40" s="167" t="s">
        <v>1421</v>
      </c>
    </row>
    <row r="41" spans="1:20" s="20" customFormat="1" ht="19.5" customHeight="1" x14ac:dyDescent="0.25">
      <c r="A41" s="40"/>
      <c r="C41" s="21"/>
      <c r="D41" s="138"/>
      <c r="E41" s="139"/>
      <c r="F41" s="21"/>
      <c r="G41" s="167" t="s">
        <v>1737</v>
      </c>
      <c r="H41" s="23" t="s">
        <v>1337</v>
      </c>
      <c r="I41" s="23" t="s">
        <v>112</v>
      </c>
      <c r="J41" s="23" t="s">
        <v>1447</v>
      </c>
      <c r="K41" s="20">
        <v>0</v>
      </c>
      <c r="O41" s="167"/>
      <c r="T41" s="167" t="s">
        <v>1421</v>
      </c>
    </row>
    <row r="42" spans="1:20" s="20" customFormat="1" ht="19.5" customHeight="1" x14ac:dyDescent="0.25">
      <c r="A42" s="40"/>
      <c r="C42" s="21"/>
      <c r="D42" s="138"/>
      <c r="E42" s="139"/>
      <c r="F42" s="21"/>
      <c r="G42" s="167" t="s">
        <v>1739</v>
      </c>
      <c r="H42" s="23" t="s">
        <v>1334</v>
      </c>
      <c r="I42" s="23" t="s">
        <v>186</v>
      </c>
      <c r="J42" s="23" t="s">
        <v>1440</v>
      </c>
      <c r="K42" s="20">
        <v>0</v>
      </c>
      <c r="O42" s="167"/>
      <c r="T42" s="167" t="s">
        <v>1421</v>
      </c>
    </row>
    <row r="43" spans="1:20" s="20" customFormat="1" ht="19.5" customHeight="1" x14ac:dyDescent="0.25">
      <c r="A43" s="40"/>
      <c r="C43" s="21"/>
      <c r="D43" s="138"/>
      <c r="E43" s="139"/>
      <c r="F43" s="21"/>
      <c r="G43" s="167" t="s">
        <v>1741</v>
      </c>
      <c r="H43" s="23" t="s">
        <v>1338</v>
      </c>
      <c r="I43" s="23" t="s">
        <v>821</v>
      </c>
      <c r="J43" s="23" t="s">
        <v>1448</v>
      </c>
      <c r="K43" s="20">
        <v>0</v>
      </c>
      <c r="O43" s="167"/>
      <c r="T43" s="167" t="s">
        <v>1421</v>
      </c>
    </row>
    <row r="44" spans="1:20" s="20" customFormat="1" ht="19.5" customHeight="1" x14ac:dyDescent="0.25">
      <c r="A44" s="40"/>
      <c r="C44" s="21"/>
      <c r="D44" s="138"/>
      <c r="E44" s="139"/>
      <c r="F44" s="21"/>
      <c r="G44" s="167" t="s">
        <v>1743</v>
      </c>
      <c r="H44" s="23" t="s">
        <v>150</v>
      </c>
      <c r="I44" s="23" t="s">
        <v>381</v>
      </c>
      <c r="J44" s="23" t="s">
        <v>1496</v>
      </c>
      <c r="K44" s="20">
        <v>0</v>
      </c>
      <c r="O44" s="167"/>
      <c r="T44" s="167" t="s">
        <v>1421</v>
      </c>
    </row>
    <row r="45" spans="1:20" s="20" customFormat="1" ht="19.5" customHeight="1" x14ac:dyDescent="0.25">
      <c r="A45" s="40"/>
      <c r="C45" s="21"/>
      <c r="D45" s="138"/>
      <c r="E45" s="139"/>
      <c r="F45" s="21"/>
      <c r="G45" s="167" t="s">
        <v>1745</v>
      </c>
      <c r="H45" s="23" t="s">
        <v>150</v>
      </c>
      <c r="I45" s="23" t="s">
        <v>676</v>
      </c>
      <c r="J45" s="23" t="s">
        <v>1505</v>
      </c>
      <c r="K45" s="20">
        <v>0</v>
      </c>
      <c r="O45" s="167"/>
      <c r="T45" s="167" t="s">
        <v>1421</v>
      </c>
    </row>
    <row r="46" spans="1:20" s="20" customFormat="1" ht="19.5" customHeight="1" x14ac:dyDescent="0.25">
      <c r="A46" s="40"/>
      <c r="C46" s="21"/>
      <c r="D46" s="138"/>
      <c r="E46" s="139"/>
      <c r="F46" s="21"/>
      <c r="G46" s="167" t="s">
        <v>1747</v>
      </c>
      <c r="H46" s="23" t="s">
        <v>1338</v>
      </c>
      <c r="I46" s="23" t="s">
        <v>208</v>
      </c>
      <c r="J46" s="23" t="s">
        <v>1473</v>
      </c>
      <c r="K46" s="20">
        <v>0</v>
      </c>
      <c r="O46" s="167"/>
      <c r="T46" s="167" t="s">
        <v>1421</v>
      </c>
    </row>
    <row r="47" spans="1:20" s="20" customFormat="1" ht="19.5" customHeight="1" x14ac:dyDescent="0.25">
      <c r="A47" s="40"/>
      <c r="C47" s="21"/>
      <c r="D47" s="138"/>
      <c r="E47" s="139"/>
      <c r="F47" s="21"/>
      <c r="G47" s="167" t="s">
        <v>1704</v>
      </c>
      <c r="H47" s="23" t="s">
        <v>1338</v>
      </c>
      <c r="I47" s="23" t="s">
        <v>385</v>
      </c>
      <c r="J47" s="23" t="s">
        <v>1450</v>
      </c>
      <c r="K47" s="20">
        <v>0</v>
      </c>
      <c r="O47" s="167"/>
      <c r="T47" s="167" t="s">
        <v>1421</v>
      </c>
    </row>
    <row r="48" spans="1:20" s="20" customFormat="1" ht="19.5" customHeight="1" x14ac:dyDescent="0.25">
      <c r="A48" s="40"/>
      <c r="C48" s="21"/>
      <c r="D48" s="138"/>
      <c r="E48" s="139"/>
      <c r="F48" s="21"/>
      <c r="G48" s="167" t="s">
        <v>1750</v>
      </c>
      <c r="H48" s="23" t="s">
        <v>1338</v>
      </c>
      <c r="I48" s="23" t="s">
        <v>669</v>
      </c>
      <c r="J48" s="23" t="s">
        <v>1437</v>
      </c>
      <c r="K48" s="20">
        <v>0</v>
      </c>
      <c r="O48" s="167"/>
      <c r="T48" s="167" t="s">
        <v>1421</v>
      </c>
    </row>
    <row r="49" spans="1:20" s="20" customFormat="1" ht="19.5" customHeight="1" x14ac:dyDescent="0.25">
      <c r="A49" s="40"/>
      <c r="C49" s="21"/>
      <c r="D49" s="138"/>
      <c r="E49" s="139"/>
      <c r="F49" s="21"/>
      <c r="G49" s="167" t="s">
        <v>1752</v>
      </c>
      <c r="H49" s="23" t="s">
        <v>1334</v>
      </c>
      <c r="I49" s="23" t="s">
        <v>191</v>
      </c>
      <c r="J49" s="23" t="s">
        <v>1486</v>
      </c>
      <c r="K49" s="20">
        <v>0</v>
      </c>
      <c r="O49" s="167"/>
      <c r="T49" s="167" t="s">
        <v>1421</v>
      </c>
    </row>
    <row r="50" spans="1:20" s="20" customFormat="1" ht="19.5" customHeight="1" x14ac:dyDescent="0.25">
      <c r="A50" s="40"/>
      <c r="C50" s="21"/>
      <c r="D50" s="138"/>
      <c r="E50" s="139"/>
      <c r="F50" s="21"/>
      <c r="G50" s="167" t="s">
        <v>1754</v>
      </c>
      <c r="H50" s="23" t="s">
        <v>150</v>
      </c>
      <c r="I50" s="23" t="s">
        <v>199</v>
      </c>
      <c r="J50" s="23" t="s">
        <v>1478</v>
      </c>
      <c r="K50" s="20">
        <v>0</v>
      </c>
      <c r="O50" s="167"/>
      <c r="T50" s="167" t="s">
        <v>1421</v>
      </c>
    </row>
    <row r="51" spans="1:20" s="20" customFormat="1" ht="19.5" customHeight="1" x14ac:dyDescent="0.25">
      <c r="A51" s="40"/>
      <c r="C51" s="21"/>
      <c r="D51" s="138"/>
      <c r="E51" s="139"/>
      <c r="F51" s="21"/>
      <c r="G51" s="167" t="s">
        <v>1756</v>
      </c>
      <c r="H51" s="23" t="s">
        <v>1334</v>
      </c>
      <c r="I51" s="23" t="s">
        <v>185</v>
      </c>
      <c r="J51" s="23" t="s">
        <v>1461</v>
      </c>
      <c r="K51" s="20">
        <v>0</v>
      </c>
      <c r="O51" s="167"/>
      <c r="T51" s="167" t="s">
        <v>1421</v>
      </c>
    </row>
    <row r="52" spans="1:20" s="20" customFormat="1" ht="19.5" customHeight="1" x14ac:dyDescent="0.25">
      <c r="A52" s="40"/>
      <c r="C52" s="21"/>
      <c r="D52" s="138"/>
      <c r="E52" s="139"/>
      <c r="F52" s="21"/>
      <c r="G52" s="167" t="s">
        <v>1758</v>
      </c>
      <c r="H52" s="23" t="s">
        <v>1338</v>
      </c>
      <c r="I52" s="23" t="s">
        <v>205</v>
      </c>
      <c r="J52" s="23" t="s">
        <v>1460</v>
      </c>
      <c r="K52" s="20">
        <v>0</v>
      </c>
      <c r="O52" s="167"/>
      <c r="T52" s="167" t="s">
        <v>1421</v>
      </c>
    </row>
    <row r="53" spans="1:20" s="20" customFormat="1" ht="19.5" customHeight="1" x14ac:dyDescent="0.25">
      <c r="A53" s="40"/>
      <c r="C53" s="21"/>
      <c r="D53" s="138"/>
      <c r="E53" s="139"/>
      <c r="F53" s="21"/>
      <c r="G53" s="167" t="s">
        <v>1760</v>
      </c>
      <c r="H53" s="23" t="s">
        <v>1337</v>
      </c>
      <c r="I53" s="23" t="s">
        <v>112</v>
      </c>
      <c r="J53" s="23" t="s">
        <v>1447</v>
      </c>
      <c r="K53" s="20">
        <v>0</v>
      </c>
      <c r="O53" s="167"/>
      <c r="T53" s="167" t="s">
        <v>1421</v>
      </c>
    </row>
    <row r="54" spans="1:20" s="20" customFormat="1" ht="19.5" customHeight="1" x14ac:dyDescent="0.25">
      <c r="A54" s="40"/>
      <c r="C54" s="21"/>
      <c r="D54" s="138"/>
      <c r="E54" s="139"/>
      <c r="F54" s="21"/>
      <c r="G54" s="167" t="s">
        <v>1762</v>
      </c>
      <c r="H54" s="23" t="s">
        <v>1334</v>
      </c>
      <c r="I54" s="23" t="s">
        <v>185</v>
      </c>
      <c r="J54" s="23" t="s">
        <v>1461</v>
      </c>
      <c r="K54" s="20">
        <v>0</v>
      </c>
      <c r="O54" s="167"/>
      <c r="T54" s="167" t="s">
        <v>1421</v>
      </c>
    </row>
    <row r="55" spans="1:20" s="20" customFormat="1" ht="19.5" customHeight="1" x14ac:dyDescent="0.25">
      <c r="A55" s="40"/>
      <c r="C55" s="21"/>
      <c r="D55" s="138"/>
      <c r="E55" s="139"/>
      <c r="F55" s="21"/>
      <c r="G55" s="167" t="s">
        <v>1764</v>
      </c>
      <c r="H55" s="23" t="s">
        <v>1338</v>
      </c>
      <c r="I55" s="23" t="s">
        <v>741</v>
      </c>
      <c r="J55" s="23" t="s">
        <v>1520</v>
      </c>
      <c r="K55" s="20">
        <v>0</v>
      </c>
      <c r="O55" s="167"/>
      <c r="T55" s="167" t="s">
        <v>1421</v>
      </c>
    </row>
    <row r="56" spans="1:20" s="20" customFormat="1" ht="19.5" customHeight="1" x14ac:dyDescent="0.25">
      <c r="A56" s="40"/>
      <c r="C56" s="21"/>
      <c r="D56" s="138"/>
      <c r="E56" s="139"/>
      <c r="F56" s="21"/>
      <c r="G56" s="167" t="s">
        <v>1766</v>
      </c>
      <c r="H56" s="23" t="s">
        <v>1338</v>
      </c>
      <c r="I56" s="23" t="s">
        <v>685</v>
      </c>
      <c r="J56" s="23" t="s">
        <v>1508</v>
      </c>
      <c r="K56" s="20">
        <v>0</v>
      </c>
      <c r="O56" s="167"/>
      <c r="T56" s="167" t="s">
        <v>1421</v>
      </c>
    </row>
    <row r="57" spans="1:20" s="20" customFormat="1" ht="19.5" customHeight="1" x14ac:dyDescent="0.25">
      <c r="A57" s="40"/>
      <c r="C57" s="21"/>
      <c r="D57" s="138"/>
      <c r="E57" s="139"/>
      <c r="F57" s="21"/>
      <c r="G57" s="167" t="s">
        <v>1768</v>
      </c>
      <c r="H57" s="23" t="s">
        <v>1338</v>
      </c>
      <c r="I57" s="23" t="s">
        <v>385</v>
      </c>
      <c r="J57" s="23" t="s">
        <v>1450</v>
      </c>
      <c r="K57" s="20">
        <v>0</v>
      </c>
      <c r="O57" s="167"/>
      <c r="T57" s="167" t="s">
        <v>1421</v>
      </c>
    </row>
    <row r="58" spans="1:20" s="20" customFormat="1" ht="19.5" customHeight="1" x14ac:dyDescent="0.25">
      <c r="A58" s="40"/>
      <c r="C58" s="21"/>
      <c r="D58" s="138"/>
      <c r="E58" s="139"/>
      <c r="F58" s="21"/>
      <c r="G58" s="167" t="s">
        <v>1770</v>
      </c>
      <c r="H58" s="23" t="s">
        <v>1338</v>
      </c>
      <c r="I58" s="23" t="s">
        <v>685</v>
      </c>
      <c r="J58" s="23" t="s">
        <v>1508</v>
      </c>
      <c r="K58" s="20">
        <v>0</v>
      </c>
      <c r="O58" s="167"/>
      <c r="T58" s="167" t="s">
        <v>1421</v>
      </c>
    </row>
    <row r="59" spans="1:20" s="20" customFormat="1" ht="19.5" customHeight="1" x14ac:dyDescent="0.25">
      <c r="A59" s="40"/>
      <c r="C59" s="21"/>
      <c r="D59" s="138"/>
      <c r="E59" s="139"/>
      <c r="F59" s="21"/>
      <c r="G59" s="167" t="s">
        <v>1772</v>
      </c>
      <c r="H59" s="23" t="s">
        <v>1338</v>
      </c>
      <c r="I59" s="23" t="s">
        <v>385</v>
      </c>
      <c r="J59" s="23" t="s">
        <v>1450</v>
      </c>
      <c r="K59" s="20">
        <v>0</v>
      </c>
      <c r="O59" s="167"/>
      <c r="T59" s="167" t="s">
        <v>1421</v>
      </c>
    </row>
    <row r="60" spans="1:20" s="20" customFormat="1" ht="19.5" customHeight="1" x14ac:dyDescent="0.25">
      <c r="A60" s="40"/>
      <c r="C60" s="21"/>
      <c r="D60" s="138"/>
      <c r="E60" s="139"/>
      <c r="F60" s="21"/>
      <c r="G60" s="167" t="s">
        <v>1774</v>
      </c>
      <c r="H60" s="23" t="s">
        <v>1337</v>
      </c>
      <c r="I60" s="23" t="s">
        <v>115</v>
      </c>
      <c r="J60" s="23" t="s">
        <v>1445</v>
      </c>
      <c r="K60" s="20">
        <v>0</v>
      </c>
      <c r="O60" s="167"/>
      <c r="T60" s="167" t="s">
        <v>1421</v>
      </c>
    </row>
    <row r="61" spans="1:20" s="20" customFormat="1" ht="19.5" customHeight="1" x14ac:dyDescent="0.25">
      <c r="A61" s="40"/>
      <c r="C61" s="21"/>
      <c r="D61" s="138"/>
      <c r="E61" s="139"/>
      <c r="F61" s="21"/>
      <c r="G61" s="167" t="s">
        <v>1776</v>
      </c>
      <c r="H61" s="23" t="s">
        <v>150</v>
      </c>
      <c r="I61" s="23" t="s">
        <v>700</v>
      </c>
      <c r="J61" s="23" t="s">
        <v>1511</v>
      </c>
      <c r="K61" s="20">
        <v>0</v>
      </c>
      <c r="O61" s="167"/>
      <c r="T61" s="167" t="s">
        <v>1421</v>
      </c>
    </row>
    <row r="62" spans="1:20" s="20" customFormat="1" ht="19.5" customHeight="1" x14ac:dyDescent="0.25">
      <c r="A62" s="40"/>
      <c r="C62" s="21"/>
      <c r="D62" s="138"/>
      <c r="E62" s="139"/>
      <c r="F62" s="21"/>
      <c r="G62" s="167" t="s">
        <v>1778</v>
      </c>
      <c r="H62" s="23" t="s">
        <v>150</v>
      </c>
      <c r="I62" s="23" t="s">
        <v>700</v>
      </c>
      <c r="J62" s="23" t="s">
        <v>1511</v>
      </c>
      <c r="K62" s="20">
        <v>0</v>
      </c>
      <c r="O62" s="167"/>
      <c r="T62" s="167" t="s">
        <v>1421</v>
      </c>
    </row>
    <row r="63" spans="1:20" s="20" customFormat="1" ht="19.5" customHeight="1" x14ac:dyDescent="0.25">
      <c r="A63" s="40"/>
      <c r="C63" s="21"/>
      <c r="D63" s="138"/>
      <c r="E63" s="139"/>
      <c r="F63" s="21"/>
      <c r="G63" s="167" t="s">
        <v>1780</v>
      </c>
      <c r="H63" s="23" t="s">
        <v>1338</v>
      </c>
      <c r="I63" s="23" t="s">
        <v>861</v>
      </c>
      <c r="J63" s="23" t="s">
        <v>1532</v>
      </c>
      <c r="K63" s="20">
        <v>0</v>
      </c>
      <c r="O63" s="167"/>
      <c r="T63" s="167" t="s">
        <v>1421</v>
      </c>
    </row>
    <row r="64" spans="1:20" s="20" customFormat="1" ht="19.5" customHeight="1" x14ac:dyDescent="0.25">
      <c r="A64" s="40"/>
      <c r="C64" s="21"/>
      <c r="D64" s="138"/>
      <c r="E64" s="139"/>
      <c r="F64" s="21"/>
      <c r="G64" s="167" t="s">
        <v>1782</v>
      </c>
      <c r="H64" s="23" t="s">
        <v>1338</v>
      </c>
      <c r="I64" s="23" t="s">
        <v>385</v>
      </c>
      <c r="J64" s="23" t="s">
        <v>1450</v>
      </c>
      <c r="K64" s="20">
        <v>0</v>
      </c>
      <c r="O64" s="167"/>
      <c r="T64" s="167" t="s">
        <v>1421</v>
      </c>
    </row>
    <row r="65" spans="1:20" s="20" customFormat="1" ht="19.5" customHeight="1" x14ac:dyDescent="0.25">
      <c r="A65" s="40"/>
      <c r="C65" s="21"/>
      <c r="D65" s="138"/>
      <c r="E65" s="139"/>
      <c r="F65" s="21"/>
      <c r="G65" s="167" t="s">
        <v>1784</v>
      </c>
      <c r="H65" s="23" t="s">
        <v>1338</v>
      </c>
      <c r="I65" s="23" t="s">
        <v>853</v>
      </c>
      <c r="J65" s="23" t="s">
        <v>1531</v>
      </c>
      <c r="K65" s="20">
        <v>0</v>
      </c>
      <c r="O65" s="167"/>
      <c r="T65" s="167" t="s">
        <v>1421</v>
      </c>
    </row>
    <row r="66" spans="1:20" s="20" customFormat="1" ht="19.5" customHeight="1" x14ac:dyDescent="0.25">
      <c r="A66" s="40"/>
      <c r="C66" s="21"/>
      <c r="D66" s="138"/>
      <c r="E66" s="139"/>
      <c r="F66" s="21"/>
      <c r="G66" s="167" t="s">
        <v>1786</v>
      </c>
      <c r="H66" s="23" t="s">
        <v>1338</v>
      </c>
      <c r="I66" s="23" t="s">
        <v>853</v>
      </c>
      <c r="J66" s="23" t="s">
        <v>1531</v>
      </c>
      <c r="K66" s="20">
        <v>0</v>
      </c>
      <c r="O66" s="167"/>
      <c r="T66" s="167" t="s">
        <v>1421</v>
      </c>
    </row>
    <row r="67" spans="1:20" s="20" customFormat="1" ht="19.5" customHeight="1" x14ac:dyDescent="0.25">
      <c r="A67" s="40"/>
      <c r="C67" s="21"/>
      <c r="D67" s="138"/>
      <c r="E67" s="139"/>
      <c r="F67" s="21"/>
      <c r="G67" s="167" t="s">
        <v>1787</v>
      </c>
      <c r="H67" s="23" t="s">
        <v>150</v>
      </c>
      <c r="I67" s="23" t="s">
        <v>692</v>
      </c>
      <c r="J67" s="23" t="s">
        <v>1509</v>
      </c>
      <c r="K67" s="20">
        <v>0</v>
      </c>
      <c r="O67" s="167"/>
      <c r="T67" s="167" t="s">
        <v>1421</v>
      </c>
    </row>
    <row r="68" spans="1:20" s="20" customFormat="1" ht="19.5" customHeight="1" x14ac:dyDescent="0.25">
      <c r="A68" s="40"/>
      <c r="C68" s="21"/>
      <c r="D68" s="138"/>
      <c r="E68" s="139"/>
      <c r="F68" s="21"/>
      <c r="G68" s="167" t="s">
        <v>1788</v>
      </c>
      <c r="H68" s="23" t="s">
        <v>1337</v>
      </c>
      <c r="I68" s="23" t="s">
        <v>112</v>
      </c>
      <c r="J68" s="23" t="s">
        <v>1447</v>
      </c>
      <c r="K68" s="20">
        <v>0</v>
      </c>
      <c r="O68" s="167"/>
      <c r="T68" s="167" t="s">
        <v>1421</v>
      </c>
    </row>
    <row r="69" spans="1:20" s="20" customFormat="1" ht="19.5" customHeight="1" x14ac:dyDescent="0.25">
      <c r="A69" s="40"/>
      <c r="C69" s="21"/>
      <c r="D69" s="138"/>
      <c r="E69" s="139"/>
      <c r="F69" s="21"/>
      <c r="G69" s="167" t="s">
        <v>1789</v>
      </c>
      <c r="H69" s="23" t="s">
        <v>1334</v>
      </c>
      <c r="I69" s="23" t="s">
        <v>187</v>
      </c>
      <c r="J69" s="23" t="s">
        <v>1469</v>
      </c>
      <c r="K69" s="20">
        <v>0</v>
      </c>
      <c r="O69" s="167"/>
      <c r="T69" s="167" t="s">
        <v>1421</v>
      </c>
    </row>
    <row r="70" spans="1:20" s="20" customFormat="1" ht="19.5" customHeight="1" x14ac:dyDescent="0.25">
      <c r="A70" s="40"/>
      <c r="C70" s="21"/>
      <c r="D70" s="138"/>
      <c r="E70" s="139"/>
      <c r="F70" s="21"/>
      <c r="G70" s="167" t="s">
        <v>1790</v>
      </c>
      <c r="H70" s="23" t="s">
        <v>1338</v>
      </c>
      <c r="I70" s="23" t="s">
        <v>685</v>
      </c>
      <c r="J70" s="23" t="s">
        <v>1508</v>
      </c>
      <c r="K70" s="20">
        <v>0</v>
      </c>
      <c r="O70" s="167"/>
      <c r="T70" s="167" t="s">
        <v>1421</v>
      </c>
    </row>
    <row r="71" spans="1:20" s="20" customFormat="1" ht="19.5" customHeight="1" x14ac:dyDescent="0.25">
      <c r="A71" s="40"/>
      <c r="C71" s="21"/>
      <c r="D71" s="138"/>
      <c r="E71" s="139"/>
      <c r="F71" s="21"/>
      <c r="G71" s="167" t="s">
        <v>1791</v>
      </c>
      <c r="H71" s="23" t="s">
        <v>1338</v>
      </c>
      <c r="I71" s="23" t="s">
        <v>781</v>
      </c>
      <c r="J71" s="23" t="s">
        <v>1525</v>
      </c>
      <c r="K71" s="20">
        <v>0</v>
      </c>
      <c r="O71" s="167"/>
      <c r="T71" s="167" t="s">
        <v>1421</v>
      </c>
    </row>
    <row r="72" spans="1:20" s="20" customFormat="1" ht="19.5" customHeight="1" x14ac:dyDescent="0.25">
      <c r="A72" s="40"/>
      <c r="C72" s="21"/>
      <c r="D72" s="138"/>
      <c r="E72" s="139"/>
      <c r="F72" s="21"/>
      <c r="G72" s="167" t="s">
        <v>1792</v>
      </c>
      <c r="H72" s="23" t="s">
        <v>1338</v>
      </c>
      <c r="I72" s="23" t="s">
        <v>781</v>
      </c>
      <c r="J72" s="23" t="s">
        <v>1525</v>
      </c>
      <c r="K72" s="20">
        <v>0</v>
      </c>
      <c r="O72" s="167"/>
      <c r="T72" s="167" t="s">
        <v>1421</v>
      </c>
    </row>
    <row r="73" spans="1:20" s="20" customFormat="1" ht="19.5" customHeight="1" x14ac:dyDescent="0.25">
      <c r="A73" s="40"/>
      <c r="C73" s="21"/>
      <c r="D73" s="138"/>
      <c r="E73" s="139"/>
      <c r="F73" s="21"/>
      <c r="G73" s="167" t="s">
        <v>1793</v>
      </c>
      <c r="H73" s="23" t="s">
        <v>1338</v>
      </c>
      <c r="I73" s="23" t="s">
        <v>385</v>
      </c>
      <c r="J73" s="23" t="s">
        <v>1450</v>
      </c>
      <c r="K73" s="20">
        <v>0</v>
      </c>
      <c r="O73" s="167"/>
      <c r="T73" s="167" t="s">
        <v>1421</v>
      </c>
    </row>
    <row r="74" spans="1:20" s="20" customFormat="1" ht="19.5" customHeight="1" x14ac:dyDescent="0.25">
      <c r="A74" s="40"/>
      <c r="C74" s="21"/>
      <c r="D74" s="138"/>
      <c r="E74" s="139"/>
      <c r="F74" s="21"/>
      <c r="G74" s="167" t="s">
        <v>1794</v>
      </c>
      <c r="H74" s="23" t="s">
        <v>1338</v>
      </c>
      <c r="I74" s="23" t="s">
        <v>385</v>
      </c>
      <c r="J74" s="23" t="s">
        <v>1450</v>
      </c>
      <c r="K74" s="20">
        <v>0</v>
      </c>
      <c r="O74" s="167"/>
      <c r="T74" s="167" t="s">
        <v>1421</v>
      </c>
    </row>
    <row r="75" spans="1:20" s="20" customFormat="1" ht="19.5" customHeight="1" x14ac:dyDescent="0.25">
      <c r="A75" s="40"/>
      <c r="C75" s="21"/>
      <c r="D75" s="138"/>
      <c r="E75" s="139"/>
      <c r="F75" s="21"/>
      <c r="G75" s="167" t="s">
        <v>1795</v>
      </c>
      <c r="H75" s="23" t="s">
        <v>1338</v>
      </c>
      <c r="I75" s="23" t="s">
        <v>685</v>
      </c>
      <c r="J75" s="23" t="s">
        <v>1508</v>
      </c>
      <c r="K75" s="20">
        <v>0</v>
      </c>
      <c r="O75" s="167"/>
      <c r="T75" s="167" t="s">
        <v>1421</v>
      </c>
    </row>
    <row r="76" spans="1:20" s="20" customFormat="1" ht="19.5" customHeight="1" x14ac:dyDescent="0.25">
      <c r="A76" s="40"/>
      <c r="C76" s="21"/>
      <c r="D76" s="138"/>
      <c r="E76" s="139"/>
      <c r="F76" s="21"/>
      <c r="G76" s="167" t="s">
        <v>1796</v>
      </c>
      <c r="H76" s="23" t="s">
        <v>1338</v>
      </c>
      <c r="I76" s="23" t="s">
        <v>385</v>
      </c>
      <c r="J76" s="23" t="s">
        <v>1450</v>
      </c>
      <c r="K76" s="20">
        <v>0</v>
      </c>
      <c r="O76" s="167"/>
      <c r="T76" s="167" t="s">
        <v>1421</v>
      </c>
    </row>
    <row r="77" spans="1:20" s="20" customFormat="1" ht="19.5" customHeight="1" x14ac:dyDescent="0.25">
      <c r="A77" s="40"/>
      <c r="C77" s="21"/>
      <c r="D77" s="138"/>
      <c r="E77" s="139"/>
      <c r="F77" s="21"/>
      <c r="G77" s="167" t="s">
        <v>1797</v>
      </c>
      <c r="H77" s="23" t="s">
        <v>1338</v>
      </c>
      <c r="I77" s="23" t="s">
        <v>385</v>
      </c>
      <c r="J77" s="23" t="s">
        <v>1450</v>
      </c>
      <c r="K77" s="20">
        <v>0</v>
      </c>
      <c r="O77" s="167"/>
      <c r="T77" s="167" t="s">
        <v>1421</v>
      </c>
    </row>
    <row r="78" spans="1:20" s="20" customFormat="1" ht="19.5" customHeight="1" x14ac:dyDescent="0.25">
      <c r="A78" s="40"/>
      <c r="C78" s="21"/>
      <c r="D78" s="138"/>
      <c r="E78" s="139"/>
      <c r="F78" s="21"/>
      <c r="G78" s="167" t="s">
        <v>1798</v>
      </c>
      <c r="H78" s="23" t="s">
        <v>1338</v>
      </c>
      <c r="I78" s="23" t="s">
        <v>685</v>
      </c>
      <c r="J78" s="23" t="s">
        <v>1508</v>
      </c>
      <c r="K78" s="20">
        <v>0</v>
      </c>
      <c r="O78" s="167"/>
      <c r="T78" s="167" t="s">
        <v>1421</v>
      </c>
    </row>
    <row r="79" spans="1:20" s="20" customFormat="1" ht="19.5" customHeight="1" x14ac:dyDescent="0.25">
      <c r="A79" s="40"/>
      <c r="C79" s="21"/>
      <c r="D79" s="138"/>
      <c r="E79" s="139"/>
      <c r="F79" s="21"/>
      <c r="G79" s="167" t="s">
        <v>1799</v>
      </c>
      <c r="H79" s="23" t="s">
        <v>1338</v>
      </c>
      <c r="I79" s="23" t="s">
        <v>781</v>
      </c>
      <c r="J79" s="23" t="s">
        <v>1525</v>
      </c>
      <c r="K79" s="20">
        <v>0</v>
      </c>
      <c r="O79" s="167"/>
      <c r="T79" s="167" t="s">
        <v>1421</v>
      </c>
    </row>
    <row r="80" spans="1:20" s="20" customFormat="1" ht="19.5" customHeight="1" x14ac:dyDescent="0.25">
      <c r="A80" s="40"/>
      <c r="C80" s="21"/>
      <c r="D80" s="138"/>
      <c r="E80" s="139"/>
      <c r="F80" s="21"/>
      <c r="G80" s="167" t="s">
        <v>1800</v>
      </c>
      <c r="H80" s="23" t="s">
        <v>1338</v>
      </c>
      <c r="I80" s="23" t="s">
        <v>781</v>
      </c>
      <c r="J80" s="23" t="s">
        <v>1525</v>
      </c>
      <c r="K80" s="20">
        <v>0</v>
      </c>
      <c r="O80" s="167"/>
      <c r="T80" s="167" t="s">
        <v>1421</v>
      </c>
    </row>
    <row r="81" spans="1:20" s="20" customFormat="1" ht="19.5" customHeight="1" x14ac:dyDescent="0.25">
      <c r="A81" s="40"/>
      <c r="C81" s="21"/>
      <c r="D81" s="138"/>
      <c r="E81" s="139"/>
      <c r="F81" s="21"/>
      <c r="G81" s="167" t="s">
        <v>1801</v>
      </c>
      <c r="H81" s="23" t="s">
        <v>1338</v>
      </c>
      <c r="I81" s="23" t="s">
        <v>685</v>
      </c>
      <c r="J81" s="23" t="s">
        <v>1508</v>
      </c>
      <c r="K81" s="20">
        <v>0</v>
      </c>
      <c r="O81" s="167"/>
      <c r="T81" s="167" t="s">
        <v>1421</v>
      </c>
    </row>
    <row r="82" spans="1:20" s="20" customFormat="1" ht="19.5" customHeight="1" x14ac:dyDescent="0.25">
      <c r="A82" s="40"/>
      <c r="C82" s="21"/>
      <c r="D82" s="138"/>
      <c r="E82" s="139"/>
      <c r="F82" s="21"/>
      <c r="G82" s="167" t="s">
        <v>1802</v>
      </c>
      <c r="H82" s="23" t="s">
        <v>1338</v>
      </c>
      <c r="I82" s="23" t="s">
        <v>685</v>
      </c>
      <c r="J82" s="23" t="s">
        <v>1508</v>
      </c>
      <c r="K82" s="20">
        <v>0</v>
      </c>
      <c r="O82" s="167"/>
      <c r="T82" s="167" t="s">
        <v>1421</v>
      </c>
    </row>
    <row r="83" spans="1:20" s="20" customFormat="1" ht="19.5" customHeight="1" x14ac:dyDescent="0.25">
      <c r="A83" s="40"/>
      <c r="C83" s="21"/>
      <c r="D83" s="138"/>
      <c r="E83" s="139"/>
      <c r="F83" s="21"/>
      <c r="G83" s="167" t="s">
        <v>1803</v>
      </c>
      <c r="H83" s="23" t="s">
        <v>1338</v>
      </c>
      <c r="I83" s="23" t="s">
        <v>385</v>
      </c>
      <c r="J83" s="23" t="s">
        <v>1450</v>
      </c>
      <c r="K83" s="20">
        <v>0</v>
      </c>
      <c r="O83" s="167"/>
      <c r="T83" s="167" t="s">
        <v>1421</v>
      </c>
    </row>
    <row r="84" spans="1:20" s="20" customFormat="1" ht="19.5" customHeight="1" x14ac:dyDescent="0.25">
      <c r="A84" s="40"/>
      <c r="C84" s="21"/>
      <c r="D84" s="138"/>
      <c r="E84" s="139"/>
      <c r="F84" s="21"/>
      <c r="G84" s="167" t="s">
        <v>1804</v>
      </c>
      <c r="H84" s="23" t="s">
        <v>1338</v>
      </c>
      <c r="I84" s="23" t="s">
        <v>805</v>
      </c>
      <c r="J84" s="23" t="s">
        <v>1348</v>
      </c>
      <c r="K84" s="20">
        <v>0</v>
      </c>
      <c r="O84" s="167"/>
      <c r="T84" s="167" t="s">
        <v>1421</v>
      </c>
    </row>
    <row r="85" spans="1:20" s="20" customFormat="1" ht="19.5" customHeight="1" x14ac:dyDescent="0.25">
      <c r="A85" s="40"/>
      <c r="C85" s="21"/>
      <c r="D85" s="138"/>
      <c r="E85" s="139"/>
      <c r="F85" s="21"/>
      <c r="G85" s="167" t="s">
        <v>1805</v>
      </c>
      <c r="H85" s="23" t="s">
        <v>1338</v>
      </c>
      <c r="I85" s="23" t="s">
        <v>805</v>
      </c>
      <c r="J85" s="23" t="s">
        <v>1348</v>
      </c>
      <c r="K85" s="20">
        <v>0</v>
      </c>
      <c r="O85" s="167"/>
      <c r="T85" s="167" t="s">
        <v>1421</v>
      </c>
    </row>
    <row r="86" spans="1:20" s="20" customFormat="1" ht="19.5" customHeight="1" x14ac:dyDescent="0.25">
      <c r="A86" s="40"/>
      <c r="C86" s="21"/>
      <c r="D86" s="138"/>
      <c r="E86" s="139"/>
      <c r="F86" s="21"/>
      <c r="G86" s="167" t="s">
        <v>1806</v>
      </c>
      <c r="H86" s="23" t="s">
        <v>1338</v>
      </c>
      <c r="I86" s="23" t="s">
        <v>385</v>
      </c>
      <c r="J86" s="23" t="s">
        <v>1450</v>
      </c>
      <c r="K86" s="20">
        <v>0</v>
      </c>
      <c r="O86" s="167"/>
      <c r="T86" s="167" t="s">
        <v>1421</v>
      </c>
    </row>
    <row r="87" spans="1:20" s="20" customFormat="1" ht="19.5" customHeight="1" x14ac:dyDescent="0.25">
      <c r="A87" s="40"/>
      <c r="C87" s="21"/>
      <c r="D87" s="138"/>
      <c r="E87" s="139"/>
      <c r="F87" s="21"/>
      <c r="G87" s="167" t="s">
        <v>1807</v>
      </c>
      <c r="H87" s="23" t="s">
        <v>1338</v>
      </c>
      <c r="I87" s="23" t="s">
        <v>837</v>
      </c>
      <c r="J87" s="23" t="s">
        <v>1529</v>
      </c>
      <c r="K87" s="20">
        <v>0</v>
      </c>
      <c r="O87" s="167"/>
      <c r="T87" s="167" t="s">
        <v>1421</v>
      </c>
    </row>
    <row r="88" spans="1:20" s="20" customFormat="1" ht="19.5" customHeight="1" x14ac:dyDescent="0.25">
      <c r="A88" s="40"/>
      <c r="C88" s="21"/>
      <c r="D88" s="138"/>
      <c r="E88" s="139"/>
      <c r="F88" s="21"/>
      <c r="G88" s="167" t="s">
        <v>1808</v>
      </c>
      <c r="H88" s="23" t="s">
        <v>1334</v>
      </c>
      <c r="I88" s="23" t="s">
        <v>186</v>
      </c>
      <c r="J88" s="23" t="s">
        <v>1440</v>
      </c>
      <c r="K88" s="20">
        <v>0</v>
      </c>
      <c r="O88" s="167"/>
      <c r="T88" s="167" t="s">
        <v>1421</v>
      </c>
    </row>
    <row r="89" spans="1:20" s="20" customFormat="1" ht="19.5" customHeight="1" x14ac:dyDescent="0.25">
      <c r="A89" s="40"/>
      <c r="C89" s="21"/>
      <c r="D89" s="138"/>
      <c r="E89" s="139"/>
      <c r="F89" s="21"/>
      <c r="G89" s="167" t="s">
        <v>1900</v>
      </c>
      <c r="H89" s="23" t="s">
        <v>150</v>
      </c>
      <c r="I89" s="23" t="s">
        <v>195</v>
      </c>
      <c r="J89" s="23" t="s">
        <v>1443</v>
      </c>
      <c r="K89" s="20">
        <v>0</v>
      </c>
      <c r="O89" s="167"/>
      <c r="T89" s="167" t="s">
        <v>1421</v>
      </c>
    </row>
    <row r="90" spans="1:20" s="20" customFormat="1" ht="19.5" customHeight="1" x14ac:dyDescent="0.25">
      <c r="A90" s="40"/>
      <c r="C90" s="21"/>
      <c r="D90" s="138"/>
      <c r="E90" s="139"/>
      <c r="F90" s="21"/>
      <c r="G90" s="167" t="s">
        <v>1901</v>
      </c>
      <c r="H90" s="23" t="s">
        <v>1338</v>
      </c>
      <c r="I90" s="23" t="s">
        <v>206</v>
      </c>
      <c r="J90" s="23" t="s">
        <v>1446</v>
      </c>
      <c r="K90" s="20">
        <v>0</v>
      </c>
      <c r="O90" s="167"/>
      <c r="T90" s="167" t="s">
        <v>1421</v>
      </c>
    </row>
    <row r="91" spans="1:20" s="20" customFormat="1" ht="19.5" customHeight="1" x14ac:dyDescent="0.25">
      <c r="A91" s="40"/>
      <c r="C91" s="21"/>
      <c r="D91" s="138"/>
      <c r="E91" s="139"/>
      <c r="F91" s="21"/>
      <c r="G91" s="167" t="s">
        <v>1902</v>
      </c>
      <c r="H91" s="23" t="s">
        <v>150</v>
      </c>
      <c r="I91" s="23" t="s">
        <v>195</v>
      </c>
      <c r="J91" s="23" t="s">
        <v>1443</v>
      </c>
      <c r="K91" s="20">
        <v>0</v>
      </c>
      <c r="O91" s="167"/>
      <c r="T91" s="167" t="s">
        <v>1421</v>
      </c>
    </row>
    <row r="92" spans="1:20" s="20" customFormat="1" ht="19.5" customHeight="1" x14ac:dyDescent="0.25">
      <c r="A92" s="40"/>
      <c r="C92" s="21"/>
      <c r="D92" s="138"/>
      <c r="E92" s="139"/>
      <c r="F92" s="21"/>
      <c r="G92" s="167" t="s">
        <v>1903</v>
      </c>
      <c r="H92" s="23" t="s">
        <v>1338</v>
      </c>
      <c r="I92" s="23" t="s">
        <v>789</v>
      </c>
      <c r="J92" s="23" t="s">
        <v>1526</v>
      </c>
      <c r="K92" s="20">
        <v>0</v>
      </c>
      <c r="O92" s="167"/>
      <c r="T92" s="167" t="s">
        <v>1421</v>
      </c>
    </row>
    <row r="93" spans="1:20" s="20" customFormat="1" ht="19.5" customHeight="1" x14ac:dyDescent="0.25">
      <c r="A93" s="40"/>
      <c r="C93" s="21"/>
      <c r="D93" s="138"/>
      <c r="E93" s="139"/>
      <c r="F93" s="21"/>
      <c r="G93" s="167" t="s">
        <v>1904</v>
      </c>
      <c r="H93" s="23" t="s">
        <v>1338</v>
      </c>
      <c r="I93" s="23" t="s">
        <v>725</v>
      </c>
      <c r="J93" s="23" t="s">
        <v>1517</v>
      </c>
      <c r="K93" s="20">
        <v>0</v>
      </c>
      <c r="O93" s="167"/>
      <c r="T93" s="167" t="s">
        <v>1421</v>
      </c>
    </row>
    <row r="94" spans="1:20" s="20" customFormat="1" ht="19.5" customHeight="1" x14ac:dyDescent="0.25">
      <c r="A94" s="40"/>
      <c r="C94" s="21"/>
      <c r="D94" s="138"/>
      <c r="E94" s="139"/>
      <c r="F94" s="21"/>
      <c r="G94" s="167" t="s">
        <v>1905</v>
      </c>
      <c r="H94" s="23" t="s">
        <v>1338</v>
      </c>
      <c r="I94" s="23" t="s">
        <v>725</v>
      </c>
      <c r="J94" s="23" t="s">
        <v>1517</v>
      </c>
      <c r="K94" s="20">
        <v>0</v>
      </c>
      <c r="O94" s="167"/>
      <c r="T94" s="167" t="s">
        <v>1421</v>
      </c>
    </row>
    <row r="95" spans="1:20" s="20" customFormat="1" ht="19.5" customHeight="1" x14ac:dyDescent="0.25">
      <c r="A95" s="40"/>
      <c r="C95" s="21"/>
      <c r="D95" s="138"/>
      <c r="E95" s="139"/>
      <c r="F95" s="21"/>
      <c r="G95" s="167" t="s">
        <v>1906</v>
      </c>
      <c r="H95" s="23" t="s">
        <v>1334</v>
      </c>
      <c r="I95" s="23" t="s">
        <v>190</v>
      </c>
      <c r="J95" s="23" t="s">
        <v>1483</v>
      </c>
      <c r="K95" s="20">
        <v>0</v>
      </c>
      <c r="O95" s="167"/>
      <c r="T95" s="167" t="s">
        <v>1421</v>
      </c>
    </row>
    <row r="96" spans="1:20" s="20" customFormat="1" ht="19.5" customHeight="1" x14ac:dyDescent="0.25">
      <c r="A96" s="40"/>
      <c r="C96" s="21"/>
      <c r="D96" s="138"/>
      <c r="E96" s="139"/>
      <c r="F96" s="21"/>
      <c r="G96" s="167" t="s">
        <v>1907</v>
      </c>
      <c r="H96" s="23" t="s">
        <v>1334</v>
      </c>
      <c r="I96" s="23" t="s">
        <v>190</v>
      </c>
      <c r="J96" s="23" t="s">
        <v>1483</v>
      </c>
      <c r="K96" s="20">
        <v>0</v>
      </c>
      <c r="O96" s="167"/>
      <c r="T96" s="167" t="s">
        <v>1421</v>
      </c>
    </row>
    <row r="97" spans="1:20" s="20" customFormat="1" ht="19.5" customHeight="1" x14ac:dyDescent="0.25">
      <c r="A97" s="40"/>
      <c r="C97" s="21"/>
      <c r="D97" s="138"/>
      <c r="E97" s="139"/>
      <c r="F97" s="21"/>
      <c r="G97" s="167" t="s">
        <v>1908</v>
      </c>
      <c r="H97" s="23" t="s">
        <v>1338</v>
      </c>
      <c r="I97" s="23" t="s">
        <v>385</v>
      </c>
      <c r="J97" s="23" t="s">
        <v>1450</v>
      </c>
      <c r="K97" s="20">
        <v>0</v>
      </c>
      <c r="O97" s="167"/>
      <c r="T97" s="167" t="s">
        <v>1421</v>
      </c>
    </row>
    <row r="98" spans="1:20" s="20" customFormat="1" ht="19.5" customHeight="1" x14ac:dyDescent="0.25">
      <c r="A98" s="40"/>
      <c r="C98" s="21"/>
      <c r="D98" s="138"/>
      <c r="E98" s="139"/>
      <c r="F98" s="21"/>
      <c r="G98" s="167" t="s">
        <v>1909</v>
      </c>
      <c r="H98" s="23" t="s">
        <v>1338</v>
      </c>
      <c r="I98" s="23" t="s">
        <v>725</v>
      </c>
      <c r="J98" s="23" t="s">
        <v>1517</v>
      </c>
      <c r="K98" s="20">
        <v>0</v>
      </c>
      <c r="O98" s="167"/>
      <c r="T98" s="167" t="s">
        <v>1421</v>
      </c>
    </row>
    <row r="99" spans="1:20" s="20" customFormat="1" ht="19.5" customHeight="1" x14ac:dyDescent="0.25">
      <c r="A99" s="40"/>
      <c r="C99" s="21"/>
      <c r="D99" s="138"/>
      <c r="E99" s="139"/>
      <c r="F99" s="21"/>
      <c r="G99" s="167" t="s">
        <v>1910</v>
      </c>
      <c r="H99" s="23" t="s">
        <v>1338</v>
      </c>
      <c r="I99" s="23" t="s">
        <v>725</v>
      </c>
      <c r="J99" s="23" t="s">
        <v>1517</v>
      </c>
      <c r="K99" s="20">
        <v>0</v>
      </c>
      <c r="O99" s="167"/>
      <c r="T99" s="167" t="s">
        <v>1421</v>
      </c>
    </row>
    <row r="100" spans="1:20" s="20" customFormat="1" ht="19.5" customHeight="1" x14ac:dyDescent="0.25">
      <c r="A100" s="40"/>
      <c r="C100" s="21"/>
      <c r="D100" s="138"/>
      <c r="E100" s="139"/>
      <c r="F100" s="21"/>
      <c r="G100" s="167" t="s">
        <v>1911</v>
      </c>
      <c r="H100" s="23" t="s">
        <v>1338</v>
      </c>
      <c r="I100" s="23" t="s">
        <v>725</v>
      </c>
      <c r="J100" s="23" t="s">
        <v>1517</v>
      </c>
      <c r="K100" s="20">
        <v>0</v>
      </c>
      <c r="O100" s="167"/>
      <c r="T100" s="167" t="s">
        <v>1421</v>
      </c>
    </row>
    <row r="101" spans="1:20" s="20" customFormat="1" ht="19.5" customHeight="1" x14ac:dyDescent="0.25">
      <c r="A101" s="40"/>
      <c r="C101" s="21"/>
      <c r="D101" s="138"/>
      <c r="E101" s="139"/>
      <c r="F101" s="21"/>
      <c r="G101" s="167" t="s">
        <v>1912</v>
      </c>
      <c r="H101" s="23" t="s">
        <v>1338</v>
      </c>
      <c r="I101" s="23" t="s">
        <v>725</v>
      </c>
      <c r="J101" s="23" t="s">
        <v>1517</v>
      </c>
      <c r="K101" s="20">
        <v>0</v>
      </c>
      <c r="O101" s="167"/>
      <c r="T101" s="167" t="s">
        <v>1421</v>
      </c>
    </row>
    <row r="102" spans="1:20" s="20" customFormat="1" ht="19.5" customHeight="1" x14ac:dyDescent="0.25">
      <c r="A102" s="40"/>
      <c r="C102" s="21"/>
      <c r="D102" s="138"/>
      <c r="E102" s="139"/>
      <c r="F102" s="21"/>
      <c r="G102" s="167" t="s">
        <v>1913</v>
      </c>
      <c r="H102" s="23" t="s">
        <v>1338</v>
      </c>
      <c r="I102" s="23" t="s">
        <v>725</v>
      </c>
      <c r="J102" s="23" t="s">
        <v>1517</v>
      </c>
      <c r="K102" s="20">
        <v>0</v>
      </c>
      <c r="O102" s="167"/>
      <c r="T102" s="167" t="s">
        <v>1421</v>
      </c>
    </row>
    <row r="103" spans="1:20" s="20" customFormat="1" ht="19.5" customHeight="1" x14ac:dyDescent="0.25">
      <c r="A103" s="40"/>
      <c r="C103" s="21"/>
      <c r="D103" s="138"/>
      <c r="E103" s="139"/>
      <c r="F103" s="21"/>
      <c r="G103" s="167" t="s">
        <v>1914</v>
      </c>
      <c r="H103" s="23" t="s">
        <v>1338</v>
      </c>
      <c r="I103" s="23" t="s">
        <v>385</v>
      </c>
      <c r="J103" s="23" t="s">
        <v>1450</v>
      </c>
      <c r="K103" s="20">
        <v>0</v>
      </c>
      <c r="O103" s="167"/>
      <c r="T103" s="167" t="s">
        <v>1421</v>
      </c>
    </row>
    <row r="104" spans="1:20" s="20" customFormat="1" ht="12" customHeight="1" x14ac:dyDescent="0.25">
      <c r="A104" s="40"/>
      <c r="D104" s="140"/>
      <c r="E104" s="140"/>
      <c r="G104" s="167" t="s">
        <v>1915</v>
      </c>
      <c r="H104" s="23" t="s">
        <v>1338</v>
      </c>
      <c r="I104" s="23" t="s">
        <v>725</v>
      </c>
      <c r="J104" s="23" t="s">
        <v>1517</v>
      </c>
      <c r="K104" s="20">
        <v>0</v>
      </c>
      <c r="O104" s="167"/>
      <c r="T104" s="167" t="s">
        <v>1421</v>
      </c>
    </row>
    <row r="105" spans="1:20" s="20" customFormat="1" ht="24.75" customHeight="1" x14ac:dyDescent="0.25">
      <c r="A105" s="40"/>
      <c r="D105" s="140"/>
      <c r="E105" s="140"/>
      <c r="G105" s="167" t="s">
        <v>1916</v>
      </c>
      <c r="H105" s="23" t="s">
        <v>1334</v>
      </c>
      <c r="I105" s="23" t="s">
        <v>190</v>
      </c>
      <c r="J105" s="23" t="s">
        <v>1483</v>
      </c>
      <c r="K105" s="20">
        <v>0</v>
      </c>
      <c r="O105" s="167"/>
      <c r="T105" s="167" t="s">
        <v>1421</v>
      </c>
    </row>
    <row r="106" spans="1:20" s="20" customFormat="1" ht="19.5" customHeight="1" x14ac:dyDescent="0.25">
      <c r="A106" s="40"/>
      <c r="D106" s="140"/>
      <c r="E106" s="140"/>
      <c r="G106" s="167" t="s">
        <v>1917</v>
      </c>
      <c r="H106" s="23" t="s">
        <v>1334</v>
      </c>
      <c r="I106" s="23" t="s">
        <v>190</v>
      </c>
      <c r="J106" s="23" t="s">
        <v>1483</v>
      </c>
      <c r="K106" s="20">
        <v>0</v>
      </c>
      <c r="O106" s="167"/>
      <c r="T106" s="167" t="s">
        <v>1421</v>
      </c>
    </row>
    <row r="107" spans="1:20" s="20" customFormat="1" ht="19.5" customHeight="1" x14ac:dyDescent="0.25">
      <c r="A107" s="40"/>
      <c r="D107" s="140"/>
      <c r="E107" s="140"/>
      <c r="G107" s="167" t="s">
        <v>1918</v>
      </c>
      <c r="H107" s="23" t="s">
        <v>1334</v>
      </c>
      <c r="I107" s="23" t="s">
        <v>190</v>
      </c>
      <c r="J107" s="23" t="s">
        <v>1483</v>
      </c>
      <c r="K107" s="20">
        <v>0</v>
      </c>
      <c r="O107" s="167"/>
      <c r="T107" s="167" t="s">
        <v>1421</v>
      </c>
    </row>
    <row r="108" spans="1:20" s="20" customFormat="1" ht="19.5" customHeight="1" x14ac:dyDescent="0.25">
      <c r="A108" s="40"/>
      <c r="D108" s="140"/>
      <c r="E108" s="140"/>
      <c r="G108" s="167" t="s">
        <v>1919</v>
      </c>
      <c r="H108" s="23" t="s">
        <v>1334</v>
      </c>
      <c r="I108" s="23" t="s">
        <v>190</v>
      </c>
      <c r="J108" s="23" t="s">
        <v>1483</v>
      </c>
      <c r="K108" s="20">
        <v>0</v>
      </c>
      <c r="O108" s="167"/>
      <c r="T108" s="167" t="s">
        <v>1421</v>
      </c>
    </row>
    <row r="109" spans="1:20" s="20" customFormat="1" ht="19.5" customHeight="1" x14ac:dyDescent="0.25">
      <c r="A109" s="40"/>
      <c r="D109" s="140"/>
      <c r="E109" s="140"/>
      <c r="G109" s="167" t="s">
        <v>1920</v>
      </c>
      <c r="H109" s="23" t="s">
        <v>1334</v>
      </c>
      <c r="I109" s="23" t="s">
        <v>190</v>
      </c>
      <c r="J109" s="23" t="s">
        <v>1483</v>
      </c>
      <c r="K109" s="20">
        <v>0</v>
      </c>
      <c r="O109" s="167"/>
      <c r="T109" s="167" t="s">
        <v>1421</v>
      </c>
    </row>
    <row r="110" spans="1:20" s="20" customFormat="1" ht="19.5" customHeight="1" x14ac:dyDescent="0.25">
      <c r="A110" s="40"/>
      <c r="D110" s="140"/>
      <c r="E110" s="140"/>
      <c r="G110" s="167" t="s">
        <v>1921</v>
      </c>
      <c r="H110" s="23" t="s">
        <v>1334</v>
      </c>
      <c r="I110" s="23" t="s">
        <v>190</v>
      </c>
      <c r="J110" s="23" t="s">
        <v>1483</v>
      </c>
      <c r="K110" s="20">
        <v>0</v>
      </c>
      <c r="O110" s="167"/>
      <c r="T110" s="167" t="s">
        <v>1421</v>
      </c>
    </row>
    <row r="111" spans="1:20" s="20" customFormat="1" ht="19.5" customHeight="1" x14ac:dyDescent="0.25">
      <c r="A111" s="40"/>
      <c r="D111" s="140"/>
      <c r="E111" s="140"/>
      <c r="G111" s="167" t="s">
        <v>1922</v>
      </c>
      <c r="H111" s="23" t="s">
        <v>1334</v>
      </c>
      <c r="I111" s="23" t="s">
        <v>190</v>
      </c>
      <c r="J111" s="23" t="s">
        <v>1483</v>
      </c>
      <c r="K111" s="20">
        <v>0</v>
      </c>
      <c r="O111" s="167"/>
      <c r="T111" s="167" t="s">
        <v>1421</v>
      </c>
    </row>
    <row r="112" spans="1:20" s="20" customFormat="1" ht="19.5" customHeight="1" x14ac:dyDescent="0.25">
      <c r="A112" s="40"/>
      <c r="D112" s="140"/>
      <c r="E112" s="140"/>
      <c r="G112" s="167" t="s">
        <v>1923</v>
      </c>
      <c r="H112" s="23" t="s">
        <v>1334</v>
      </c>
      <c r="I112" s="23" t="s">
        <v>190</v>
      </c>
      <c r="J112" s="23" t="s">
        <v>1483</v>
      </c>
      <c r="K112" s="20">
        <v>0</v>
      </c>
      <c r="O112" s="167"/>
      <c r="T112" s="167" t="s">
        <v>1421</v>
      </c>
    </row>
    <row r="113" spans="1:20" s="20" customFormat="1" ht="19.5" customHeight="1" x14ac:dyDescent="0.25">
      <c r="A113" s="40"/>
      <c r="D113" s="140"/>
      <c r="E113" s="140"/>
      <c r="G113" s="167" t="s">
        <v>1924</v>
      </c>
      <c r="H113" s="23" t="s">
        <v>1334</v>
      </c>
      <c r="I113" s="23" t="s">
        <v>190</v>
      </c>
      <c r="J113" s="23" t="s">
        <v>1483</v>
      </c>
      <c r="K113" s="20">
        <v>0</v>
      </c>
      <c r="O113" s="167"/>
      <c r="T113" s="167" t="s">
        <v>1421</v>
      </c>
    </row>
    <row r="114" spans="1:20" s="20" customFormat="1" ht="19.5" customHeight="1" x14ac:dyDescent="0.25">
      <c r="A114" s="40"/>
      <c r="D114" s="140"/>
      <c r="E114" s="140"/>
      <c r="G114" s="167" t="s">
        <v>1925</v>
      </c>
      <c r="H114" s="23" t="s">
        <v>1334</v>
      </c>
      <c r="I114" s="23" t="s">
        <v>190</v>
      </c>
      <c r="J114" s="23" t="s">
        <v>1483</v>
      </c>
      <c r="K114" s="20">
        <v>0</v>
      </c>
      <c r="O114" s="167"/>
      <c r="T114" s="167" t="s">
        <v>1421</v>
      </c>
    </row>
    <row r="115" spans="1:20" s="20" customFormat="1" ht="19.5" customHeight="1" x14ac:dyDescent="0.25">
      <c r="A115" s="40"/>
      <c r="D115" s="140"/>
      <c r="E115" s="140"/>
      <c r="G115" s="167" t="s">
        <v>1926</v>
      </c>
      <c r="H115" s="23" t="s">
        <v>1334</v>
      </c>
      <c r="I115" s="23" t="s">
        <v>190</v>
      </c>
      <c r="J115" s="23" t="s">
        <v>1483</v>
      </c>
      <c r="K115" s="20">
        <v>0</v>
      </c>
      <c r="O115" s="167"/>
      <c r="T115" s="167" t="s">
        <v>1421</v>
      </c>
    </row>
    <row r="116" spans="1:20" s="20" customFormat="1" ht="19.5" customHeight="1" x14ac:dyDescent="0.25">
      <c r="A116" s="40"/>
      <c r="D116" s="140"/>
      <c r="E116" s="140"/>
      <c r="G116" s="167" t="s">
        <v>1927</v>
      </c>
      <c r="H116" s="23" t="s">
        <v>1334</v>
      </c>
      <c r="I116" s="23" t="s">
        <v>190</v>
      </c>
      <c r="J116" s="23" t="s">
        <v>1483</v>
      </c>
      <c r="K116" s="20">
        <v>0</v>
      </c>
      <c r="O116" s="167"/>
      <c r="T116" s="167" t="s">
        <v>1421</v>
      </c>
    </row>
    <row r="117" spans="1:20" s="20" customFormat="1" ht="19.5" customHeight="1" x14ac:dyDescent="0.25">
      <c r="A117" s="40"/>
      <c r="D117" s="140"/>
      <c r="E117" s="140"/>
      <c r="G117" s="167" t="s">
        <v>1928</v>
      </c>
      <c r="H117" s="23" t="s">
        <v>1334</v>
      </c>
      <c r="I117" s="23" t="s">
        <v>190</v>
      </c>
      <c r="J117" s="23" t="s">
        <v>1483</v>
      </c>
      <c r="K117" s="20">
        <v>0</v>
      </c>
      <c r="O117" s="167"/>
      <c r="T117" s="167" t="s">
        <v>1421</v>
      </c>
    </row>
    <row r="118" spans="1:20" s="20" customFormat="1" ht="19.5" customHeight="1" x14ac:dyDescent="0.25">
      <c r="A118" s="40"/>
      <c r="D118" s="140"/>
      <c r="E118" s="140"/>
      <c r="G118" s="167" t="s">
        <v>1929</v>
      </c>
      <c r="H118" s="23" t="s">
        <v>1338</v>
      </c>
      <c r="I118" s="23" t="s">
        <v>725</v>
      </c>
      <c r="J118" s="23" t="s">
        <v>1517</v>
      </c>
      <c r="K118" s="20">
        <v>0</v>
      </c>
      <c r="O118" s="167"/>
      <c r="T118" s="167" t="s">
        <v>1421</v>
      </c>
    </row>
    <row r="119" spans="1:20" s="20" customFormat="1" ht="19.5" customHeight="1" x14ac:dyDescent="0.25">
      <c r="A119" s="40"/>
      <c r="D119" s="140"/>
      <c r="E119" s="140"/>
      <c r="G119" s="167" t="s">
        <v>1930</v>
      </c>
      <c r="H119" s="23" t="s">
        <v>1338</v>
      </c>
      <c r="I119" s="23" t="s">
        <v>385</v>
      </c>
      <c r="J119" s="23" t="s">
        <v>1450</v>
      </c>
      <c r="K119" s="20">
        <v>0</v>
      </c>
      <c r="O119" s="167"/>
      <c r="T119" s="167" t="s">
        <v>1421</v>
      </c>
    </row>
    <row r="120" spans="1:20" s="20" customFormat="1" ht="24.75" customHeight="1" x14ac:dyDescent="0.25">
      <c r="A120" s="40"/>
      <c r="D120" s="140"/>
      <c r="E120" s="140"/>
      <c r="G120" s="167" t="s">
        <v>1931</v>
      </c>
      <c r="H120" s="23" t="s">
        <v>1334</v>
      </c>
      <c r="I120" s="23" t="s">
        <v>191</v>
      </c>
      <c r="J120" s="23" t="s">
        <v>1486</v>
      </c>
      <c r="K120" s="20">
        <v>0</v>
      </c>
      <c r="O120" s="167"/>
      <c r="T120" s="167" t="s">
        <v>1421</v>
      </c>
    </row>
    <row r="121" spans="1:20" s="20" customFormat="1" ht="12" customHeight="1" x14ac:dyDescent="0.25">
      <c r="A121" s="40"/>
      <c r="D121" s="140"/>
      <c r="E121" s="140"/>
      <c r="G121" s="167" t="s">
        <v>1932</v>
      </c>
      <c r="H121" s="23" t="s">
        <v>1338</v>
      </c>
      <c r="I121" s="23" t="s">
        <v>725</v>
      </c>
      <c r="J121" s="23" t="s">
        <v>1517</v>
      </c>
      <c r="K121" s="20">
        <v>0</v>
      </c>
      <c r="O121" s="167"/>
      <c r="T121" s="167" t="s">
        <v>1421</v>
      </c>
    </row>
    <row r="122" spans="1:20" s="20" customFormat="1" ht="25.5" customHeight="1" x14ac:dyDescent="0.25">
      <c r="A122" s="40"/>
      <c r="D122" s="140"/>
      <c r="E122" s="140"/>
      <c r="G122" s="167" t="s">
        <v>1933</v>
      </c>
      <c r="H122" s="23" t="s">
        <v>1338</v>
      </c>
      <c r="I122" s="23" t="s">
        <v>725</v>
      </c>
      <c r="J122" s="23" t="s">
        <v>1517</v>
      </c>
      <c r="K122" s="20">
        <v>0</v>
      </c>
      <c r="O122" s="167"/>
      <c r="T122" s="167" t="s">
        <v>1421</v>
      </c>
    </row>
    <row r="123" spans="1:20" s="20" customFormat="1" ht="19.5" customHeight="1" x14ac:dyDescent="0.25">
      <c r="A123" s="40"/>
      <c r="D123" s="140"/>
      <c r="E123" s="140"/>
      <c r="G123" s="167" t="s">
        <v>1934</v>
      </c>
      <c r="H123" s="23" t="s">
        <v>1338</v>
      </c>
      <c r="I123" s="23" t="s">
        <v>725</v>
      </c>
      <c r="J123" s="23" t="s">
        <v>1517</v>
      </c>
      <c r="K123" s="20">
        <v>0</v>
      </c>
      <c r="O123" s="167"/>
      <c r="T123" s="167" t="s">
        <v>1421</v>
      </c>
    </row>
    <row r="124" spans="1:20" s="20" customFormat="1" ht="19.5" customHeight="1" x14ac:dyDescent="0.25">
      <c r="A124" s="40"/>
      <c r="D124" s="140"/>
      <c r="E124" s="140"/>
      <c r="G124" s="167" t="s">
        <v>1935</v>
      </c>
      <c r="H124" s="23" t="s">
        <v>1338</v>
      </c>
      <c r="I124" s="23" t="s">
        <v>717</v>
      </c>
      <c r="J124" s="23" t="s">
        <v>1516</v>
      </c>
      <c r="K124" s="20">
        <v>0</v>
      </c>
      <c r="O124" s="167"/>
      <c r="T124" s="167" t="s">
        <v>1421</v>
      </c>
    </row>
    <row r="125" spans="1:20" s="20" customFormat="1" ht="19.5" customHeight="1" x14ac:dyDescent="0.25">
      <c r="A125" s="40"/>
      <c r="D125" s="140"/>
      <c r="E125" s="140"/>
      <c r="G125" s="167" t="s">
        <v>1936</v>
      </c>
      <c r="H125" s="23" t="s">
        <v>1338</v>
      </c>
      <c r="I125" s="23" t="s">
        <v>385</v>
      </c>
      <c r="J125" s="23" t="s">
        <v>1450</v>
      </c>
      <c r="K125" s="20">
        <v>0</v>
      </c>
      <c r="O125" s="167"/>
      <c r="T125" s="167" t="s">
        <v>1421</v>
      </c>
    </row>
    <row r="126" spans="1:20" s="20" customFormat="1" ht="19.5" customHeight="1" x14ac:dyDescent="0.25">
      <c r="A126" s="40"/>
      <c r="D126" s="140"/>
      <c r="E126" s="140"/>
      <c r="G126" s="167" t="s">
        <v>1937</v>
      </c>
      <c r="H126" s="23" t="s">
        <v>1338</v>
      </c>
      <c r="I126" s="23" t="s">
        <v>385</v>
      </c>
      <c r="J126" s="23" t="s">
        <v>1450</v>
      </c>
      <c r="K126" s="20">
        <v>0</v>
      </c>
      <c r="O126" s="167"/>
      <c r="T126" s="167" t="s">
        <v>1421</v>
      </c>
    </row>
    <row r="127" spans="1:20" s="20" customFormat="1" ht="19.5" customHeight="1" x14ac:dyDescent="0.25">
      <c r="A127" s="40"/>
      <c r="D127" s="140"/>
      <c r="E127" s="140"/>
      <c r="G127" s="167" t="s">
        <v>1938</v>
      </c>
      <c r="H127" s="23" t="s">
        <v>1338</v>
      </c>
      <c r="I127" s="23" t="s">
        <v>725</v>
      </c>
      <c r="J127" s="23" t="s">
        <v>1517</v>
      </c>
      <c r="K127" s="20">
        <v>0</v>
      </c>
      <c r="O127" s="167"/>
      <c r="T127" s="167" t="s">
        <v>1421</v>
      </c>
    </row>
    <row r="128" spans="1:20" s="20" customFormat="1" ht="19.5" customHeight="1" x14ac:dyDescent="0.25">
      <c r="A128" s="40"/>
      <c r="D128" s="140"/>
      <c r="E128" s="140"/>
      <c r="G128" s="167" t="s">
        <v>1939</v>
      </c>
      <c r="H128" s="23" t="s">
        <v>1338</v>
      </c>
      <c r="I128" s="23" t="s">
        <v>725</v>
      </c>
      <c r="J128" s="23" t="s">
        <v>1517</v>
      </c>
      <c r="K128" s="20">
        <v>0</v>
      </c>
      <c r="O128" s="167"/>
      <c r="T128" s="167" t="s">
        <v>1421</v>
      </c>
    </row>
    <row r="129" spans="1:20" s="20" customFormat="1" ht="19.5" customHeight="1" x14ac:dyDescent="0.25">
      <c r="A129" s="40"/>
      <c r="D129" s="140"/>
      <c r="E129" s="140"/>
      <c r="G129" s="167" t="s">
        <v>1940</v>
      </c>
      <c r="H129" s="23" t="s">
        <v>1338</v>
      </c>
      <c r="I129" s="23" t="s">
        <v>725</v>
      </c>
      <c r="J129" s="23" t="s">
        <v>1517</v>
      </c>
      <c r="K129" s="20">
        <v>0</v>
      </c>
      <c r="O129" s="167"/>
      <c r="T129" s="167" t="s">
        <v>1421</v>
      </c>
    </row>
    <row r="130" spans="1:20" s="20" customFormat="1" ht="19.5" customHeight="1" x14ac:dyDescent="0.25">
      <c r="A130" s="40"/>
      <c r="D130" s="140"/>
      <c r="E130" s="140"/>
      <c r="G130" s="167" t="s">
        <v>1941</v>
      </c>
      <c r="H130" s="23" t="s">
        <v>1338</v>
      </c>
      <c r="I130" s="23" t="s">
        <v>725</v>
      </c>
      <c r="J130" s="23" t="s">
        <v>1517</v>
      </c>
      <c r="K130" s="20">
        <v>0</v>
      </c>
      <c r="O130" s="167"/>
      <c r="T130" s="167" t="s">
        <v>1421</v>
      </c>
    </row>
    <row r="131" spans="1:20" s="20" customFormat="1" ht="19.5" customHeight="1" x14ac:dyDescent="0.25">
      <c r="A131" s="40"/>
      <c r="D131" s="140"/>
      <c r="E131" s="140"/>
      <c r="G131" s="167" t="s">
        <v>1942</v>
      </c>
      <c r="H131" s="23" t="s">
        <v>1338</v>
      </c>
      <c r="I131" s="23" t="s">
        <v>725</v>
      </c>
      <c r="J131" s="23" t="s">
        <v>1517</v>
      </c>
      <c r="K131" s="20">
        <v>0</v>
      </c>
      <c r="O131" s="167"/>
      <c r="T131" s="167" t="s">
        <v>1421</v>
      </c>
    </row>
    <row r="132" spans="1:20" s="20" customFormat="1" ht="19.5" customHeight="1" x14ac:dyDescent="0.25">
      <c r="A132" s="40"/>
      <c r="D132" s="140"/>
      <c r="E132" s="140"/>
      <c r="G132" s="167" t="s">
        <v>1943</v>
      </c>
      <c r="H132" s="23" t="s">
        <v>1338</v>
      </c>
      <c r="I132" s="23" t="s">
        <v>725</v>
      </c>
      <c r="J132" s="23" t="s">
        <v>1517</v>
      </c>
      <c r="K132" s="20">
        <v>0</v>
      </c>
      <c r="O132" s="167"/>
      <c r="T132" s="167" t="s">
        <v>1421</v>
      </c>
    </row>
    <row r="133" spans="1:20" s="20" customFormat="1" ht="19.5" customHeight="1" x14ac:dyDescent="0.25">
      <c r="A133" s="40"/>
      <c r="D133" s="140"/>
      <c r="E133" s="140"/>
      <c r="G133" s="167" t="s">
        <v>1944</v>
      </c>
      <c r="H133" s="23" t="s">
        <v>1338</v>
      </c>
      <c r="I133" s="23" t="s">
        <v>725</v>
      </c>
      <c r="J133" s="23" t="s">
        <v>1517</v>
      </c>
      <c r="K133" s="20">
        <v>0</v>
      </c>
      <c r="O133" s="167"/>
      <c r="T133" s="167" t="s">
        <v>1421</v>
      </c>
    </row>
    <row r="134" spans="1:20" s="20" customFormat="1" ht="19.5" customHeight="1" x14ac:dyDescent="0.25">
      <c r="A134" s="40"/>
      <c r="D134" s="140"/>
      <c r="E134" s="140"/>
      <c r="G134" s="167" t="s">
        <v>1945</v>
      </c>
      <c r="H134" s="23" t="s">
        <v>1338</v>
      </c>
      <c r="I134" s="23" t="s">
        <v>385</v>
      </c>
      <c r="J134" s="23" t="s">
        <v>1450</v>
      </c>
      <c r="K134" s="20">
        <v>0</v>
      </c>
      <c r="O134" s="167"/>
      <c r="T134" s="167" t="s">
        <v>1421</v>
      </c>
    </row>
    <row r="135" spans="1:20" s="20" customFormat="1" ht="19.5" customHeight="1" x14ac:dyDescent="0.25">
      <c r="A135" s="40"/>
      <c r="D135" s="140"/>
      <c r="E135" s="140"/>
      <c r="G135" s="167" t="s">
        <v>1946</v>
      </c>
      <c r="H135" s="23" t="s">
        <v>1338</v>
      </c>
      <c r="I135" s="23" t="s">
        <v>385</v>
      </c>
      <c r="J135" s="23" t="s">
        <v>1450</v>
      </c>
      <c r="K135" s="20">
        <v>0</v>
      </c>
      <c r="O135" s="167"/>
      <c r="T135" s="167" t="s">
        <v>1421</v>
      </c>
    </row>
    <row r="136" spans="1:20" s="20" customFormat="1" x14ac:dyDescent="0.25">
      <c r="A136" s="40"/>
      <c r="D136" s="140"/>
      <c r="E136" s="140"/>
      <c r="G136" s="167" t="s">
        <v>1947</v>
      </c>
      <c r="H136" s="23" t="s">
        <v>1338</v>
      </c>
      <c r="I136" s="23" t="s">
        <v>211</v>
      </c>
      <c r="J136" s="23" t="s">
        <v>1485</v>
      </c>
      <c r="K136" s="20">
        <v>0</v>
      </c>
      <c r="O136" s="167"/>
      <c r="T136" s="167" t="s">
        <v>1421</v>
      </c>
    </row>
    <row r="137" spans="1:20" s="20" customFormat="1" x14ac:dyDescent="0.25">
      <c r="A137" s="40"/>
      <c r="D137" s="140"/>
      <c r="E137" s="140"/>
      <c r="G137" s="167" t="s">
        <v>1959</v>
      </c>
      <c r="H137" s="23" t="s">
        <v>1338</v>
      </c>
      <c r="I137" s="23" t="s">
        <v>385</v>
      </c>
      <c r="J137" s="23" t="s">
        <v>1450</v>
      </c>
      <c r="K137" s="20">
        <v>0</v>
      </c>
      <c r="O137" s="167"/>
      <c r="T137" s="167" t="s">
        <v>1421</v>
      </c>
    </row>
    <row r="138" spans="1:20" s="20" customFormat="1" x14ac:dyDescent="0.25">
      <c r="A138" s="40"/>
      <c r="D138" s="140"/>
      <c r="E138" s="140"/>
      <c r="G138" s="167" t="s">
        <v>1960</v>
      </c>
      <c r="H138" s="23" t="s">
        <v>1338</v>
      </c>
      <c r="I138" s="23" t="s">
        <v>725</v>
      </c>
      <c r="J138" s="23" t="s">
        <v>1517</v>
      </c>
      <c r="K138" s="20">
        <v>0</v>
      </c>
      <c r="O138" s="167"/>
      <c r="T138" s="167" t="s">
        <v>1421</v>
      </c>
    </row>
    <row r="139" spans="1:20" x14ac:dyDescent="0.25">
      <c r="D139" s="141"/>
      <c r="E139" s="141"/>
      <c r="G139" s="167" t="s">
        <v>1710</v>
      </c>
      <c r="H139" s="23"/>
      <c r="I139" s="23"/>
      <c r="J139" s="23"/>
      <c r="K139" s="118">
        <v>0</v>
      </c>
      <c r="O139" s="167"/>
      <c r="T139" s="167"/>
    </row>
    <row r="140" spans="1:20" x14ac:dyDescent="0.25">
      <c r="D140" s="141"/>
      <c r="E140" s="141"/>
      <c r="G140" s="167" t="s">
        <v>1435</v>
      </c>
      <c r="H140" s="23"/>
      <c r="I140" s="23"/>
      <c r="J140" s="23"/>
      <c r="K140" s="118">
        <v>0</v>
      </c>
      <c r="O140" s="167"/>
      <c r="T140" s="167"/>
    </row>
    <row r="141" spans="1:20" x14ac:dyDescent="0.25">
      <c r="D141" s="141"/>
      <c r="E141" s="141"/>
      <c r="G141" s="167" t="s">
        <v>1436</v>
      </c>
      <c r="H141" s="23"/>
      <c r="I141" s="23"/>
      <c r="J141" s="23"/>
      <c r="K141" s="118">
        <v>0</v>
      </c>
      <c r="O141" s="167"/>
      <c r="T141" s="167"/>
    </row>
    <row r="142" spans="1:20" x14ac:dyDescent="0.25">
      <c r="D142" s="141"/>
      <c r="E142" s="141"/>
      <c r="G142" s="167" t="s">
        <v>1777</v>
      </c>
      <c r="H142" s="23"/>
      <c r="I142" s="23"/>
      <c r="J142" s="23"/>
      <c r="K142" s="118">
        <v>0</v>
      </c>
      <c r="O142" s="167"/>
      <c r="T142" s="167"/>
    </row>
    <row r="143" spans="1:20" x14ac:dyDescent="0.25">
      <c r="D143" s="141"/>
      <c r="E143" s="141"/>
      <c r="G143" s="167" t="s">
        <v>1732</v>
      </c>
      <c r="H143" s="23"/>
      <c r="I143" s="23"/>
      <c r="J143" s="23"/>
      <c r="K143" s="118">
        <v>0</v>
      </c>
      <c r="O143" s="167"/>
      <c r="T143" s="167"/>
    </row>
    <row r="144" spans="1:20" x14ac:dyDescent="0.25">
      <c r="D144" s="141"/>
      <c r="E144" s="141"/>
      <c r="G144" s="167" t="s">
        <v>1432</v>
      </c>
      <c r="H144" s="23"/>
      <c r="I144" s="23"/>
      <c r="J144" s="23"/>
      <c r="K144" s="118">
        <v>0</v>
      </c>
      <c r="O144" s="167"/>
      <c r="T144" s="167"/>
    </row>
    <row r="145" spans="4:20" x14ac:dyDescent="0.25">
      <c r="D145" s="141"/>
      <c r="E145" s="141"/>
      <c r="G145" s="167" t="s">
        <v>1431</v>
      </c>
      <c r="H145" s="23"/>
      <c r="I145" s="23"/>
      <c r="J145" s="23"/>
      <c r="K145" s="118">
        <v>0</v>
      </c>
      <c r="O145" s="167"/>
      <c r="T145" s="167"/>
    </row>
    <row r="146" spans="4:20" x14ac:dyDescent="0.25">
      <c r="D146" s="141"/>
      <c r="E146" s="141"/>
      <c r="G146" s="167" t="s">
        <v>1734</v>
      </c>
      <c r="H146" s="23"/>
      <c r="I146" s="23"/>
      <c r="J146" s="23"/>
      <c r="K146" s="118">
        <v>0</v>
      </c>
      <c r="O146" s="167"/>
      <c r="T146" s="167"/>
    </row>
    <row r="147" spans="4:20" x14ac:dyDescent="0.25">
      <c r="D147" s="141"/>
      <c r="E147" s="141"/>
      <c r="G147" s="167" t="s">
        <v>1430</v>
      </c>
      <c r="H147" s="23"/>
      <c r="I147" s="23"/>
      <c r="J147" s="23"/>
      <c r="K147" s="118">
        <v>0</v>
      </c>
      <c r="O147" s="167"/>
      <c r="T147" s="167"/>
    </row>
    <row r="148" spans="4:20" x14ac:dyDescent="0.25">
      <c r="D148" s="141"/>
      <c r="E148" s="141"/>
      <c r="G148" s="167" t="s">
        <v>1716</v>
      </c>
      <c r="H148" s="23"/>
      <c r="I148" s="23"/>
      <c r="J148" s="23"/>
      <c r="K148" s="118">
        <v>0</v>
      </c>
      <c r="O148" s="167"/>
      <c r="T148" s="167"/>
    </row>
    <row r="149" spans="4:20" x14ac:dyDescent="0.25">
      <c r="D149" s="141"/>
      <c r="E149" s="141"/>
      <c r="G149" s="167" t="s">
        <v>1434</v>
      </c>
      <c r="H149" s="23"/>
      <c r="I149" s="23"/>
      <c r="J149" s="23"/>
      <c r="K149" s="118">
        <v>0</v>
      </c>
      <c r="O149" s="167"/>
      <c r="T149" s="167"/>
    </row>
    <row r="150" spans="4:20" x14ac:dyDescent="0.25">
      <c r="D150" s="141"/>
      <c r="E150" s="141"/>
      <c r="G150" s="167" t="s">
        <v>1736</v>
      </c>
      <c r="H150" s="23"/>
      <c r="I150" s="23"/>
      <c r="J150" s="23"/>
      <c r="K150" s="118">
        <v>0</v>
      </c>
      <c r="O150" s="167"/>
      <c r="T150" s="167"/>
    </row>
    <row r="151" spans="4:20" x14ac:dyDescent="0.25">
      <c r="D151" s="141"/>
      <c r="E151" s="141"/>
      <c r="G151" s="167" t="s">
        <v>1433</v>
      </c>
      <c r="H151" s="23"/>
      <c r="I151" s="23"/>
      <c r="J151" s="23"/>
      <c r="K151" s="118">
        <v>0</v>
      </c>
      <c r="O151" s="167"/>
      <c r="T151" s="167"/>
    </row>
    <row r="152" spans="4:20" x14ac:dyDescent="0.25">
      <c r="D152" s="141"/>
      <c r="E152" s="141"/>
      <c r="G152" s="167" t="s">
        <v>1738</v>
      </c>
      <c r="H152" s="23"/>
      <c r="I152" s="23"/>
      <c r="J152" s="23"/>
      <c r="K152" s="118">
        <v>0</v>
      </c>
      <c r="O152" s="167"/>
      <c r="T152" s="167"/>
    </row>
    <row r="153" spans="4:20" x14ac:dyDescent="0.25">
      <c r="D153" s="141"/>
      <c r="E153" s="141"/>
      <c r="G153" s="167" t="s">
        <v>1740</v>
      </c>
      <c r="H153" s="23"/>
      <c r="I153" s="23"/>
      <c r="J153" s="23"/>
      <c r="K153" s="118">
        <v>0</v>
      </c>
      <c r="O153" s="167"/>
      <c r="T153" s="167"/>
    </row>
    <row r="154" spans="4:20" x14ac:dyDescent="0.25">
      <c r="D154" s="141"/>
      <c r="E154" s="141"/>
      <c r="G154" s="167" t="s">
        <v>1709</v>
      </c>
      <c r="H154" s="23"/>
      <c r="I154" s="23"/>
      <c r="J154" s="23"/>
      <c r="K154" s="118">
        <v>0</v>
      </c>
      <c r="O154" s="167"/>
      <c r="T154" s="167"/>
    </row>
    <row r="155" spans="4:20" x14ac:dyDescent="0.25">
      <c r="D155" s="141"/>
      <c r="E155" s="141"/>
      <c r="G155" s="167" t="s">
        <v>1742</v>
      </c>
      <c r="H155" s="23"/>
      <c r="I155" s="23"/>
      <c r="J155" s="23"/>
      <c r="K155" s="118">
        <v>0</v>
      </c>
      <c r="O155" s="167"/>
      <c r="T155" s="167"/>
    </row>
    <row r="156" spans="4:20" x14ac:dyDescent="0.25">
      <c r="D156" s="141"/>
      <c r="E156" s="141"/>
      <c r="G156" s="167" t="s">
        <v>1744</v>
      </c>
      <c r="H156" s="23"/>
      <c r="I156" s="23"/>
      <c r="J156" s="23"/>
      <c r="K156" s="118">
        <v>0</v>
      </c>
      <c r="O156" s="167"/>
      <c r="T156" s="167"/>
    </row>
    <row r="157" spans="4:20" x14ac:dyDescent="0.25">
      <c r="D157" s="141"/>
      <c r="E157" s="141"/>
      <c r="G157" s="167" t="s">
        <v>1746</v>
      </c>
      <c r="H157" s="23"/>
      <c r="I157" s="23"/>
      <c r="J157" s="23"/>
      <c r="K157" s="118">
        <v>0</v>
      </c>
      <c r="O157" s="167"/>
      <c r="T157" s="167"/>
    </row>
    <row r="158" spans="4:20" x14ac:dyDescent="0.25">
      <c r="D158" s="141"/>
      <c r="E158" s="141"/>
      <c r="G158" s="167" t="s">
        <v>1748</v>
      </c>
      <c r="H158" s="23"/>
      <c r="I158" s="23"/>
      <c r="J158" s="23"/>
      <c r="K158" s="118">
        <v>0</v>
      </c>
      <c r="O158" s="167"/>
      <c r="T158" s="167"/>
    </row>
    <row r="159" spans="4:20" x14ac:dyDescent="0.25">
      <c r="D159" s="141"/>
      <c r="E159" s="141"/>
      <c r="G159" s="167" t="s">
        <v>1749</v>
      </c>
      <c r="H159" s="23"/>
      <c r="I159" s="23"/>
      <c r="J159" s="23"/>
      <c r="K159" s="118">
        <v>0</v>
      </c>
      <c r="O159" s="167"/>
      <c r="T159" s="167"/>
    </row>
    <row r="160" spans="4:20" x14ac:dyDescent="0.25">
      <c r="D160" s="141"/>
      <c r="E160" s="141"/>
      <c r="G160" s="167" t="s">
        <v>1751</v>
      </c>
      <c r="H160" s="23"/>
      <c r="I160" s="23"/>
      <c r="J160" s="23"/>
      <c r="K160" s="118">
        <v>0</v>
      </c>
      <c r="O160" s="167"/>
      <c r="T160" s="167"/>
    </row>
    <row r="161" spans="4:20" x14ac:dyDescent="0.25">
      <c r="D161" s="141"/>
      <c r="E161" s="141"/>
      <c r="G161" s="167" t="s">
        <v>1753</v>
      </c>
      <c r="H161" s="23"/>
      <c r="I161" s="23"/>
      <c r="J161" s="23"/>
      <c r="K161" s="118">
        <v>0</v>
      </c>
      <c r="O161" s="167"/>
      <c r="T161" s="167"/>
    </row>
    <row r="162" spans="4:20" x14ac:dyDescent="0.25">
      <c r="D162" s="141"/>
      <c r="E162" s="141"/>
      <c r="G162" s="167" t="s">
        <v>1755</v>
      </c>
      <c r="H162" s="23"/>
      <c r="I162" s="23"/>
      <c r="J162" s="23"/>
      <c r="K162" s="118">
        <v>0</v>
      </c>
      <c r="O162" s="167"/>
      <c r="T162" s="167"/>
    </row>
    <row r="163" spans="4:20" x14ac:dyDescent="0.25">
      <c r="D163" s="141"/>
      <c r="E163" s="141"/>
      <c r="G163" s="167" t="s">
        <v>1757</v>
      </c>
      <c r="H163" s="23"/>
      <c r="I163" s="23"/>
      <c r="J163" s="23"/>
      <c r="K163" s="118">
        <v>0</v>
      </c>
      <c r="O163" s="167"/>
      <c r="T163" s="167"/>
    </row>
    <row r="164" spans="4:20" x14ac:dyDescent="0.25">
      <c r="D164" s="141"/>
      <c r="E164" s="141"/>
      <c r="G164" s="167" t="s">
        <v>1759</v>
      </c>
      <c r="H164" s="23"/>
      <c r="I164" s="23"/>
      <c r="J164" s="23"/>
      <c r="K164" s="118">
        <v>0</v>
      </c>
      <c r="O164" s="167"/>
      <c r="T164" s="167"/>
    </row>
    <row r="165" spans="4:20" x14ac:dyDescent="0.25">
      <c r="D165" s="141"/>
      <c r="E165" s="141"/>
      <c r="G165" s="167" t="s">
        <v>1761</v>
      </c>
      <c r="H165" s="23"/>
      <c r="I165" s="23"/>
      <c r="J165" s="23"/>
      <c r="K165" s="118">
        <v>0</v>
      </c>
      <c r="O165" s="167"/>
      <c r="T165" s="167"/>
    </row>
    <row r="166" spans="4:20" x14ac:dyDescent="0.25">
      <c r="D166" s="141"/>
      <c r="E166" s="141"/>
      <c r="G166" s="167" t="s">
        <v>1763</v>
      </c>
      <c r="H166" s="23"/>
      <c r="I166" s="23"/>
      <c r="J166" s="23"/>
      <c r="K166" s="118">
        <v>0</v>
      </c>
      <c r="O166" s="167"/>
      <c r="T166" s="167"/>
    </row>
    <row r="167" spans="4:20" x14ac:dyDescent="0.25">
      <c r="D167" s="141"/>
      <c r="E167" s="141"/>
      <c r="G167" s="167" t="s">
        <v>1765</v>
      </c>
      <c r="H167" s="23"/>
      <c r="I167" s="23"/>
      <c r="J167" s="23"/>
      <c r="K167" s="118">
        <v>0</v>
      </c>
      <c r="O167" s="167"/>
      <c r="T167" s="167"/>
    </row>
    <row r="168" spans="4:20" x14ac:dyDescent="0.25">
      <c r="D168" s="141"/>
      <c r="E168" s="141"/>
      <c r="G168" s="167" t="s">
        <v>1767</v>
      </c>
      <c r="H168" s="23"/>
      <c r="I168" s="23"/>
      <c r="J168" s="23"/>
      <c r="K168" s="118">
        <v>0</v>
      </c>
      <c r="O168" s="167"/>
      <c r="T168" s="167"/>
    </row>
    <row r="169" spans="4:20" x14ac:dyDescent="0.25">
      <c r="D169" s="141"/>
      <c r="E169" s="141"/>
      <c r="G169" s="167" t="s">
        <v>1769</v>
      </c>
      <c r="H169" s="23"/>
      <c r="I169" s="23"/>
      <c r="J169" s="23"/>
      <c r="K169" s="118">
        <v>0</v>
      </c>
      <c r="O169" s="167"/>
      <c r="T169" s="167"/>
    </row>
    <row r="170" spans="4:20" x14ac:dyDescent="0.25">
      <c r="D170" s="141"/>
      <c r="E170" s="141"/>
      <c r="G170" s="167" t="s">
        <v>1771</v>
      </c>
      <c r="H170" s="23"/>
      <c r="I170" s="23"/>
      <c r="J170" s="23"/>
      <c r="K170" s="118">
        <v>0</v>
      </c>
      <c r="O170" s="167"/>
      <c r="T170" s="167"/>
    </row>
    <row r="171" spans="4:20" x14ac:dyDescent="0.25">
      <c r="D171" s="141"/>
      <c r="E171" s="141"/>
      <c r="G171" s="167" t="s">
        <v>1773</v>
      </c>
      <c r="H171" s="23"/>
      <c r="I171" s="23"/>
      <c r="J171" s="23"/>
      <c r="K171" s="118">
        <v>0</v>
      </c>
      <c r="O171" s="167"/>
      <c r="T171" s="167"/>
    </row>
    <row r="172" spans="4:20" x14ac:dyDescent="0.25">
      <c r="D172" s="141"/>
      <c r="E172" s="141"/>
      <c r="G172" s="167" t="s">
        <v>1775</v>
      </c>
      <c r="H172" s="23"/>
      <c r="I172" s="23"/>
      <c r="J172" s="23"/>
      <c r="K172" s="118">
        <v>0</v>
      </c>
      <c r="O172" s="167"/>
      <c r="T172" s="167"/>
    </row>
    <row r="173" spans="4:20" x14ac:dyDescent="0.25">
      <c r="D173" s="141"/>
      <c r="E173" s="141"/>
      <c r="G173" s="167" t="s">
        <v>1779</v>
      </c>
      <c r="H173" s="23"/>
      <c r="I173" s="23"/>
      <c r="J173" s="23"/>
      <c r="K173" s="118">
        <v>0</v>
      </c>
      <c r="O173" s="167"/>
      <c r="T173" s="167"/>
    </row>
    <row r="174" spans="4:20" x14ac:dyDescent="0.25">
      <c r="D174" s="141"/>
      <c r="E174" s="141"/>
      <c r="G174" s="167" t="s">
        <v>1781</v>
      </c>
      <c r="H174" s="23"/>
      <c r="I174" s="23"/>
      <c r="J174" s="23"/>
      <c r="K174" s="118">
        <v>0</v>
      </c>
      <c r="O174" s="167"/>
      <c r="T174" s="167"/>
    </row>
    <row r="175" spans="4:20" x14ac:dyDescent="0.25">
      <c r="D175" s="141"/>
      <c r="E175" s="141"/>
      <c r="G175" s="167" t="s">
        <v>1783</v>
      </c>
      <c r="H175" s="23"/>
      <c r="I175" s="23"/>
      <c r="J175" s="23"/>
      <c r="K175" s="118">
        <v>0</v>
      </c>
      <c r="O175" s="167"/>
      <c r="T175" s="167"/>
    </row>
    <row r="176" spans="4:20" x14ac:dyDescent="0.25">
      <c r="D176" s="141"/>
      <c r="E176" s="141"/>
      <c r="G176" s="167" t="s">
        <v>1785</v>
      </c>
      <c r="H176" s="23"/>
      <c r="I176" s="23"/>
      <c r="J176" s="23"/>
      <c r="K176" s="118">
        <v>0</v>
      </c>
      <c r="O176" s="167"/>
      <c r="T176" s="167"/>
    </row>
    <row r="177" spans="4:20" x14ac:dyDescent="0.25">
      <c r="D177" s="141"/>
      <c r="E177" s="141"/>
      <c r="G177" s="167" t="s">
        <v>1728</v>
      </c>
      <c r="H177" s="23"/>
      <c r="I177" s="23"/>
      <c r="J177" s="23"/>
      <c r="K177" s="118">
        <v>0</v>
      </c>
      <c r="O177" s="167"/>
      <c r="T177" s="167"/>
    </row>
    <row r="178" spans="4:20" x14ac:dyDescent="0.25">
      <c r="D178" s="141"/>
      <c r="E178" s="141"/>
      <c r="G178" s="167" t="s">
        <v>1730</v>
      </c>
      <c r="H178" s="23"/>
      <c r="I178" s="23"/>
      <c r="J178" s="23"/>
      <c r="K178" s="118">
        <v>0</v>
      </c>
      <c r="O178" s="167"/>
      <c r="T178" s="167"/>
    </row>
    <row r="179" spans="4:20" x14ac:dyDescent="0.25">
      <c r="D179" s="141"/>
      <c r="E179" s="141"/>
      <c r="G179" s="167" t="s">
        <v>2190</v>
      </c>
      <c r="H179" s="23"/>
      <c r="I179" s="23"/>
      <c r="J179" s="23"/>
      <c r="K179" s="118">
        <v>0</v>
      </c>
      <c r="O179" s="167"/>
      <c r="T179" s="167"/>
    </row>
    <row r="180" spans="4:20" x14ac:dyDescent="0.25">
      <c r="D180" s="141"/>
      <c r="E180" s="141"/>
      <c r="G180" s="167" t="s">
        <v>2412</v>
      </c>
      <c r="H180" s="23"/>
      <c r="I180" s="23"/>
      <c r="J180" s="23"/>
      <c r="K180" s="118">
        <v>0</v>
      </c>
      <c r="O180" s="167"/>
      <c r="T180" s="167"/>
    </row>
    <row r="181" spans="4:20" x14ac:dyDescent="0.25">
      <c r="D181" s="141"/>
      <c r="E181" s="141"/>
      <c r="G181" s="167" t="s">
        <v>2191</v>
      </c>
      <c r="H181" s="23"/>
      <c r="I181" s="23"/>
      <c r="J181" s="23"/>
      <c r="K181" s="118">
        <v>0</v>
      </c>
      <c r="O181" s="167"/>
      <c r="T181" s="167"/>
    </row>
    <row r="182" spans="4:20" x14ac:dyDescent="0.25">
      <c r="D182" s="141"/>
      <c r="E182" s="141"/>
      <c r="G182" s="167" t="s">
        <v>2193</v>
      </c>
      <c r="H182" s="23"/>
      <c r="I182" s="23"/>
      <c r="J182" s="23"/>
      <c r="K182" s="118">
        <v>0</v>
      </c>
      <c r="O182" s="167"/>
      <c r="T182" s="167"/>
    </row>
    <row r="183" spans="4:20" x14ac:dyDescent="0.25">
      <c r="D183" s="141"/>
      <c r="E183" s="141"/>
      <c r="G183" s="167" t="s">
        <v>2194</v>
      </c>
      <c r="H183" s="23"/>
      <c r="I183" s="23"/>
      <c r="J183" s="23"/>
      <c r="K183" s="118">
        <v>0</v>
      </c>
      <c r="O183" s="167"/>
      <c r="T183" s="167"/>
    </row>
    <row r="184" spans="4:20" x14ac:dyDescent="0.25">
      <c r="D184" s="141"/>
      <c r="E184" s="141"/>
      <c r="G184" s="167" t="s">
        <v>2195</v>
      </c>
      <c r="H184" s="23"/>
      <c r="I184" s="23"/>
      <c r="J184" s="23"/>
      <c r="K184" s="118">
        <v>0</v>
      </c>
      <c r="O184" s="167"/>
      <c r="T184" s="167"/>
    </row>
    <row r="185" spans="4:20" x14ac:dyDescent="0.25">
      <c r="D185" s="141"/>
      <c r="E185" s="141"/>
      <c r="G185" s="167" t="s">
        <v>2413</v>
      </c>
      <c r="H185" s="23"/>
      <c r="I185" s="23"/>
      <c r="J185" s="23"/>
      <c r="K185" s="118">
        <v>0</v>
      </c>
      <c r="O185" s="167"/>
      <c r="T185" s="167"/>
    </row>
    <row r="186" spans="4:20" x14ac:dyDescent="0.25">
      <c r="D186" s="141"/>
      <c r="E186" s="141"/>
      <c r="G186" s="167" t="s">
        <v>2196</v>
      </c>
      <c r="H186" s="23"/>
      <c r="I186" s="23"/>
      <c r="J186" s="23"/>
      <c r="K186" s="118">
        <v>0</v>
      </c>
      <c r="O186" s="167"/>
      <c r="T186" s="167"/>
    </row>
    <row r="187" spans="4:20" x14ac:dyDescent="0.25">
      <c r="D187" s="141"/>
      <c r="E187" s="141"/>
      <c r="G187" s="167" t="s">
        <v>2197</v>
      </c>
      <c r="H187" s="23"/>
      <c r="I187" s="23"/>
      <c r="J187" s="23"/>
      <c r="K187" s="118">
        <v>0</v>
      </c>
      <c r="O187" s="167"/>
      <c r="T187" s="167"/>
    </row>
    <row r="188" spans="4:20" x14ac:dyDescent="0.25">
      <c r="D188" s="141"/>
      <c r="E188" s="141"/>
      <c r="G188" s="167" t="s">
        <v>2200</v>
      </c>
      <c r="H188" s="23"/>
      <c r="I188" s="23"/>
      <c r="J188" s="23"/>
      <c r="K188" s="118">
        <v>0</v>
      </c>
      <c r="O188" s="167"/>
      <c r="T188" s="167"/>
    </row>
    <row r="189" spans="4:20" x14ac:dyDescent="0.25">
      <c r="D189" s="141"/>
      <c r="E189" s="141"/>
      <c r="G189" s="167" t="s">
        <v>2201</v>
      </c>
      <c r="H189" s="23"/>
      <c r="I189" s="23"/>
      <c r="J189" s="23"/>
      <c r="K189" s="118">
        <v>0</v>
      </c>
      <c r="O189" s="167"/>
      <c r="T189" s="167"/>
    </row>
    <row r="190" spans="4:20" x14ac:dyDescent="0.25">
      <c r="D190" s="141"/>
      <c r="E190" s="141"/>
      <c r="G190" s="167" t="s">
        <v>2202</v>
      </c>
      <c r="H190" s="23"/>
      <c r="I190" s="23"/>
      <c r="J190" s="23"/>
      <c r="K190" s="118">
        <v>0</v>
      </c>
      <c r="O190" s="167"/>
      <c r="T190" s="167"/>
    </row>
    <row r="191" spans="4:20" x14ac:dyDescent="0.25">
      <c r="D191" s="141"/>
      <c r="E191" s="141"/>
      <c r="G191" s="167" t="s">
        <v>2203</v>
      </c>
      <c r="H191" s="23"/>
      <c r="I191" s="23"/>
      <c r="J191" s="23"/>
      <c r="K191" s="118">
        <v>0</v>
      </c>
      <c r="O191" s="167"/>
      <c r="T191" s="167"/>
    </row>
    <row r="192" spans="4:20" x14ac:dyDescent="0.25">
      <c r="D192" s="141"/>
      <c r="E192" s="141"/>
      <c r="G192" s="167" t="s">
        <v>2204</v>
      </c>
      <c r="H192" s="23"/>
      <c r="I192" s="23"/>
      <c r="J192" s="23"/>
      <c r="K192" s="118">
        <v>0</v>
      </c>
      <c r="O192" s="167"/>
      <c r="T192" s="167"/>
    </row>
    <row r="193" spans="4:20" x14ac:dyDescent="0.25">
      <c r="D193" s="141"/>
      <c r="E193" s="141"/>
      <c r="G193" s="167" t="s">
        <v>2205</v>
      </c>
      <c r="H193" s="23"/>
      <c r="I193" s="23"/>
      <c r="J193" s="23"/>
      <c r="K193" s="118">
        <v>0</v>
      </c>
      <c r="O193" s="167"/>
      <c r="T193" s="167"/>
    </row>
    <row r="194" spans="4:20" x14ac:dyDescent="0.25">
      <c r="D194" s="141"/>
      <c r="E194" s="141"/>
      <c r="G194" s="167" t="s">
        <v>2206</v>
      </c>
      <c r="H194" s="23"/>
      <c r="I194" s="23"/>
      <c r="J194" s="23"/>
      <c r="K194" s="118">
        <v>0</v>
      </c>
      <c r="O194" s="167"/>
      <c r="T194" s="167"/>
    </row>
    <row r="195" spans="4:20" x14ac:dyDescent="0.25">
      <c r="D195" s="141"/>
      <c r="E195" s="141"/>
      <c r="G195" s="167" t="s">
        <v>2207</v>
      </c>
      <c r="H195" s="23"/>
      <c r="I195" s="23"/>
      <c r="J195" s="23"/>
      <c r="K195" s="118">
        <v>0</v>
      </c>
      <c r="O195" s="167"/>
      <c r="T195" s="167"/>
    </row>
    <row r="196" spans="4:20" x14ac:dyDescent="0.25">
      <c r="D196" s="141"/>
      <c r="E196" s="141"/>
      <c r="G196" s="167" t="s">
        <v>2208</v>
      </c>
      <c r="H196" s="23"/>
      <c r="I196" s="23"/>
      <c r="J196" s="23"/>
      <c r="K196" s="118">
        <v>0</v>
      </c>
      <c r="O196" s="167"/>
      <c r="T196" s="167"/>
    </row>
    <row r="197" spans="4:20" x14ac:dyDescent="0.25">
      <c r="D197" s="141"/>
      <c r="E197" s="141"/>
      <c r="G197" s="167" t="s">
        <v>2209</v>
      </c>
      <c r="H197" s="23"/>
      <c r="I197" s="23"/>
      <c r="J197" s="23"/>
      <c r="K197" s="118">
        <v>0</v>
      </c>
      <c r="O197" s="167"/>
      <c r="T197" s="167"/>
    </row>
    <row r="198" spans="4:20" x14ac:dyDescent="0.25">
      <c r="D198" s="141"/>
      <c r="E198" s="141"/>
      <c r="G198" s="167" t="s">
        <v>2210</v>
      </c>
      <c r="H198" s="23"/>
      <c r="I198" s="23"/>
      <c r="J198" s="23"/>
      <c r="K198" s="118">
        <v>0</v>
      </c>
      <c r="O198" s="167"/>
      <c r="T198" s="167"/>
    </row>
    <row r="199" spans="4:20" x14ac:dyDescent="0.25">
      <c r="D199" s="141"/>
      <c r="E199" s="141"/>
      <c r="G199" s="167" t="s">
        <v>2211</v>
      </c>
      <c r="H199" s="23"/>
      <c r="I199" s="23"/>
      <c r="J199" s="23"/>
      <c r="K199" s="118">
        <v>0</v>
      </c>
      <c r="O199" s="167"/>
      <c r="T199" s="167"/>
    </row>
    <row r="200" spans="4:20" x14ac:dyDescent="0.25">
      <c r="D200" s="141"/>
      <c r="E200" s="141"/>
      <c r="G200" s="167" t="s">
        <v>2224</v>
      </c>
      <c r="H200" s="23"/>
      <c r="I200" s="23"/>
      <c r="J200" s="23"/>
      <c r="K200" s="118">
        <v>0</v>
      </c>
      <c r="O200" s="167"/>
      <c r="T200" s="167"/>
    </row>
    <row r="201" spans="4:20" x14ac:dyDescent="0.25">
      <c r="D201" s="141"/>
      <c r="E201" s="141"/>
      <c r="G201" s="167" t="s">
        <v>2225</v>
      </c>
      <c r="H201" s="23"/>
      <c r="I201" s="23"/>
      <c r="J201" s="23"/>
      <c r="K201" s="118">
        <v>0</v>
      </c>
      <c r="O201" s="167"/>
      <c r="T201" s="167"/>
    </row>
    <row r="202" spans="4:20" x14ac:dyDescent="0.25">
      <c r="D202" s="141"/>
      <c r="E202" s="141"/>
      <c r="G202" s="167" t="s">
        <v>2226</v>
      </c>
      <c r="H202" s="23"/>
      <c r="I202" s="23"/>
      <c r="J202" s="23"/>
      <c r="K202" s="118">
        <v>0</v>
      </c>
      <c r="O202" s="167"/>
      <c r="T202" s="167"/>
    </row>
    <row r="203" spans="4:20" x14ac:dyDescent="0.25">
      <c r="D203" s="141"/>
      <c r="E203" s="141"/>
      <c r="G203" s="167" t="s">
        <v>2229</v>
      </c>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2" customWidth="1"/>
    <col min="2" max="2" width="3.42578125" style="118" customWidth="1"/>
    <col min="3" max="3" width="3.7109375" style="118" customWidth="1"/>
    <col min="4" max="4" width="31.5703125" style="118" hidden="1" customWidth="1"/>
    <col min="5" max="5" width="28.85546875" style="118" hidden="1" customWidth="1"/>
    <col min="6" max="6" width="1.140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9" customWidth="1"/>
    <col min="21" max="16384" width="8.85546875" style="118"/>
  </cols>
  <sheetData>
    <row r="1" spans="1:20" s="18" customFormat="1" ht="33.950000000000003" customHeight="1" x14ac:dyDescent="0.35">
      <c r="A1" s="164"/>
      <c r="D1" s="220"/>
      <c r="G1" s="220" t="s">
        <v>2096</v>
      </c>
      <c r="T1" s="168"/>
    </row>
    <row r="2" spans="1:20" s="18" customFormat="1" ht="37.5" customHeight="1" x14ac:dyDescent="0.25">
      <c r="A2" s="164"/>
      <c r="C2" s="19"/>
      <c r="D2" s="19"/>
      <c r="E2" s="19"/>
      <c r="T2" s="168"/>
    </row>
    <row r="3" spans="1:20" s="20" customFormat="1" ht="15" customHeight="1" thickBot="1" x14ac:dyDescent="0.3">
      <c r="A3" s="164"/>
      <c r="D3" s="127" t="s">
        <v>1413</v>
      </c>
      <c r="E3" s="127" t="s">
        <v>1412</v>
      </c>
      <c r="T3" s="169"/>
    </row>
    <row r="4" spans="1:20" s="20" customFormat="1" ht="30" customHeight="1" thickTop="1" thickBot="1" x14ac:dyDescent="0.3">
      <c r="A4" s="164"/>
      <c r="C4" s="21"/>
      <c r="D4" s="21"/>
      <c r="E4" s="21"/>
      <c r="F4" s="21"/>
      <c r="G4" s="170" t="s">
        <v>1394</v>
      </c>
      <c r="H4" s="175" t="s">
        <v>1411</v>
      </c>
      <c r="I4" s="176" t="s">
        <v>1395</v>
      </c>
      <c r="J4" s="176" t="s">
        <v>1396</v>
      </c>
      <c r="K4" s="170" t="s">
        <v>1402</v>
      </c>
      <c r="L4" s="176" t="s">
        <v>1403</v>
      </c>
      <c r="M4" s="176" t="s">
        <v>1404</v>
      </c>
      <c r="N4" s="176" t="s">
        <v>1406</v>
      </c>
      <c r="O4" s="176" t="s">
        <v>1405</v>
      </c>
      <c r="P4" s="177" t="s">
        <v>1407</v>
      </c>
      <c r="Q4" s="177" t="s">
        <v>1408</v>
      </c>
      <c r="R4" s="177" t="s">
        <v>1409</v>
      </c>
      <c r="S4" s="177" t="s">
        <v>1410</v>
      </c>
      <c r="T4" s="177" t="s">
        <v>1425</v>
      </c>
    </row>
    <row r="5" spans="1:20" s="20" customFormat="1" ht="19.5" customHeight="1" thickTop="1" x14ac:dyDescent="0.25">
      <c r="A5" s="164"/>
      <c r="C5" s="21"/>
      <c r="D5" s="21"/>
      <c r="E5" s="21"/>
      <c r="F5" s="21"/>
      <c r="G5" s="167" t="s">
        <v>2097</v>
      </c>
      <c r="H5" s="23" t="s">
        <v>1332</v>
      </c>
      <c r="I5" s="23" t="s">
        <v>34</v>
      </c>
      <c r="J5" s="167" t="s">
        <v>1454</v>
      </c>
      <c r="K5" s="167" t="s">
        <v>2188</v>
      </c>
      <c r="L5" s="23">
        <v>5</v>
      </c>
      <c r="M5" s="23">
        <v>600</v>
      </c>
      <c r="N5" s="23" t="s">
        <v>1419</v>
      </c>
      <c r="O5" s="167" t="s">
        <v>2189</v>
      </c>
      <c r="P5" s="23" t="s">
        <v>1421</v>
      </c>
      <c r="Q5" s="23" t="s">
        <v>1420</v>
      </c>
      <c r="R5" s="23" t="s">
        <v>1423</v>
      </c>
      <c r="S5" s="23" t="s">
        <v>1424</v>
      </c>
      <c r="T5" s="167" t="s">
        <v>2212</v>
      </c>
    </row>
    <row r="6" spans="1:20" s="20" customFormat="1" ht="19.5" customHeight="1" x14ac:dyDescent="0.25">
      <c r="A6" s="164"/>
      <c r="C6" s="21"/>
      <c r="D6" s="21"/>
      <c r="E6" s="21"/>
      <c r="F6" s="21"/>
      <c r="G6" s="167" t="s">
        <v>2098</v>
      </c>
      <c r="H6" s="23" t="s">
        <v>1332</v>
      </c>
      <c r="I6" s="23" t="s">
        <v>34</v>
      </c>
      <c r="J6" s="167" t="s">
        <v>1454</v>
      </c>
      <c r="K6" s="20">
        <v>0</v>
      </c>
      <c r="O6" s="167" t="s">
        <v>2190</v>
      </c>
      <c r="T6" s="167" t="s">
        <v>2212</v>
      </c>
    </row>
    <row r="7" spans="1:20" s="20" customFormat="1" ht="19.5" customHeight="1" x14ac:dyDescent="0.25">
      <c r="A7" s="164"/>
      <c r="C7" s="21"/>
      <c r="D7" s="21"/>
      <c r="E7" s="21"/>
      <c r="F7" s="21"/>
      <c r="G7" s="167" t="s">
        <v>2099</v>
      </c>
      <c r="H7" s="23" t="s">
        <v>1332</v>
      </c>
      <c r="I7" s="23" t="s">
        <v>34</v>
      </c>
      <c r="J7" s="167" t="s">
        <v>1454</v>
      </c>
      <c r="K7" s="20">
        <v>0</v>
      </c>
      <c r="O7" s="167" t="s">
        <v>2191</v>
      </c>
      <c r="T7" s="167" t="s">
        <v>2212</v>
      </c>
    </row>
    <row r="8" spans="1:20" s="20" customFormat="1" ht="19.5" customHeight="1" x14ac:dyDescent="0.25">
      <c r="A8" s="164"/>
      <c r="C8" s="21"/>
      <c r="D8" s="21"/>
      <c r="E8" s="21"/>
      <c r="F8" s="21"/>
      <c r="G8" s="167" t="s">
        <v>2100</v>
      </c>
      <c r="H8" s="23" t="s">
        <v>1332</v>
      </c>
      <c r="I8" s="23" t="s">
        <v>34</v>
      </c>
      <c r="J8" s="167" t="s">
        <v>1454</v>
      </c>
      <c r="K8" s="20">
        <v>0</v>
      </c>
      <c r="O8" s="167" t="s">
        <v>2192</v>
      </c>
      <c r="T8" s="167" t="s">
        <v>2212</v>
      </c>
    </row>
    <row r="9" spans="1:20" s="20" customFormat="1" ht="19.5" customHeight="1" x14ac:dyDescent="0.25">
      <c r="A9" s="164"/>
      <c r="C9" s="21"/>
      <c r="D9" s="21"/>
      <c r="E9" s="21"/>
      <c r="F9" s="21"/>
      <c r="G9" s="167" t="s">
        <v>2101</v>
      </c>
      <c r="H9" s="23" t="s">
        <v>1332</v>
      </c>
      <c r="I9" s="23" t="s">
        <v>34</v>
      </c>
      <c r="J9" s="167" t="s">
        <v>1454</v>
      </c>
      <c r="K9" s="20">
        <v>0</v>
      </c>
      <c r="O9" s="167" t="s">
        <v>2193</v>
      </c>
      <c r="T9" s="167" t="s">
        <v>2212</v>
      </c>
    </row>
    <row r="10" spans="1:20" s="20" customFormat="1" ht="19.5" customHeight="1" x14ac:dyDescent="0.25">
      <c r="A10" s="164"/>
      <c r="C10" s="21"/>
      <c r="D10" s="21"/>
      <c r="E10" s="21"/>
      <c r="F10" s="21"/>
      <c r="G10" s="167" t="s">
        <v>2102</v>
      </c>
      <c r="H10" s="23" t="s">
        <v>1332</v>
      </c>
      <c r="I10" s="23" t="s">
        <v>36</v>
      </c>
      <c r="J10" s="167" t="s">
        <v>1457</v>
      </c>
      <c r="K10" s="20">
        <v>0</v>
      </c>
      <c r="O10" s="167" t="s">
        <v>2194</v>
      </c>
      <c r="T10" s="167" t="s">
        <v>2212</v>
      </c>
    </row>
    <row r="11" spans="1:20" s="20" customFormat="1" ht="19.5" customHeight="1" x14ac:dyDescent="0.25">
      <c r="A11" s="164"/>
      <c r="C11" s="21"/>
      <c r="D11" s="21"/>
      <c r="E11" s="21"/>
      <c r="F11" s="21"/>
      <c r="G11" s="167" t="s">
        <v>2103</v>
      </c>
      <c r="H11" s="23" t="s">
        <v>1332</v>
      </c>
      <c r="I11" s="23" t="s">
        <v>36</v>
      </c>
      <c r="J11" s="167" t="s">
        <v>1457</v>
      </c>
      <c r="K11" s="20">
        <v>0</v>
      </c>
      <c r="O11" s="167" t="s">
        <v>2195</v>
      </c>
      <c r="T11" s="167" t="s">
        <v>2212</v>
      </c>
    </row>
    <row r="12" spans="1:20" s="20" customFormat="1" ht="19.5" customHeight="1" x14ac:dyDescent="0.25">
      <c r="A12" s="164"/>
      <c r="C12" s="21"/>
      <c r="D12" s="21"/>
      <c r="E12" s="21"/>
      <c r="F12" s="21"/>
      <c r="G12" s="167" t="s">
        <v>1743</v>
      </c>
      <c r="H12" s="23" t="s">
        <v>1332</v>
      </c>
      <c r="I12" s="23" t="s">
        <v>36</v>
      </c>
      <c r="J12" s="167" t="s">
        <v>1457</v>
      </c>
      <c r="K12" s="20">
        <v>0</v>
      </c>
      <c r="O12" s="167" t="s">
        <v>2196</v>
      </c>
      <c r="T12" s="167" t="s">
        <v>2212</v>
      </c>
    </row>
    <row r="13" spans="1:20" s="20" customFormat="1" ht="19.5" customHeight="1" x14ac:dyDescent="0.25">
      <c r="A13" s="164"/>
      <c r="C13" s="21"/>
      <c r="D13" s="21"/>
      <c r="E13" s="21"/>
      <c r="F13" s="21"/>
      <c r="G13" s="167" t="s">
        <v>2104</v>
      </c>
      <c r="H13" s="23" t="s">
        <v>1335</v>
      </c>
      <c r="I13" s="23" t="s">
        <v>43</v>
      </c>
      <c r="J13" s="167" t="s">
        <v>1452</v>
      </c>
      <c r="K13" s="20">
        <v>0</v>
      </c>
      <c r="O13" s="167" t="s">
        <v>2197</v>
      </c>
      <c r="T13" s="167" t="s">
        <v>2212</v>
      </c>
    </row>
    <row r="14" spans="1:20" s="20" customFormat="1" ht="19.5" customHeight="1" x14ac:dyDescent="0.25">
      <c r="A14" s="164"/>
      <c r="C14" s="21"/>
      <c r="D14" s="21"/>
      <c r="E14" s="21"/>
      <c r="F14" s="21"/>
      <c r="G14" s="167" t="s">
        <v>2105</v>
      </c>
      <c r="H14" s="23" t="s">
        <v>1335</v>
      </c>
      <c r="I14" s="23" t="s">
        <v>43</v>
      </c>
      <c r="J14" s="167" t="s">
        <v>1452</v>
      </c>
      <c r="K14" s="20">
        <v>0</v>
      </c>
      <c r="O14" s="167" t="s">
        <v>2198</v>
      </c>
      <c r="T14" s="167" t="s">
        <v>2212</v>
      </c>
    </row>
    <row r="15" spans="1:20" s="20" customFormat="1" ht="19.5" customHeight="1" x14ac:dyDescent="0.25">
      <c r="A15" s="164"/>
      <c r="C15" s="21"/>
      <c r="D15" s="21"/>
      <c r="E15" s="21"/>
      <c r="F15" s="21"/>
      <c r="G15" s="167" t="s">
        <v>2106</v>
      </c>
      <c r="H15" s="23" t="s">
        <v>1335</v>
      </c>
      <c r="I15" s="23" t="s">
        <v>43</v>
      </c>
      <c r="J15" s="167" t="s">
        <v>1452</v>
      </c>
      <c r="K15" s="20">
        <v>0</v>
      </c>
      <c r="O15" s="167" t="s">
        <v>1709</v>
      </c>
      <c r="T15" s="167" t="s">
        <v>2212</v>
      </c>
    </row>
    <row r="16" spans="1:20" s="20" customFormat="1" ht="19.5" customHeight="1" x14ac:dyDescent="0.25">
      <c r="A16" s="164"/>
      <c r="C16" s="21"/>
      <c r="D16" s="21"/>
      <c r="E16" s="21"/>
      <c r="F16" s="21"/>
      <c r="G16" s="167" t="s">
        <v>2107</v>
      </c>
      <c r="H16" s="23" t="s">
        <v>1335</v>
      </c>
      <c r="I16" s="23" t="s">
        <v>43</v>
      </c>
      <c r="J16" s="167" t="s">
        <v>1452</v>
      </c>
      <c r="K16" s="20">
        <v>0</v>
      </c>
      <c r="O16" s="167" t="s">
        <v>2199</v>
      </c>
      <c r="T16" s="167" t="s">
        <v>2212</v>
      </c>
    </row>
    <row r="17" spans="1:20" s="20" customFormat="1" ht="19.5" customHeight="1" x14ac:dyDescent="0.25">
      <c r="A17" s="164"/>
      <c r="C17" s="21"/>
      <c r="D17" s="138"/>
      <c r="E17" s="139"/>
      <c r="F17" s="21"/>
      <c r="G17" s="167" t="s">
        <v>2108</v>
      </c>
      <c r="H17" s="23" t="s">
        <v>1336</v>
      </c>
      <c r="I17" s="23" t="s">
        <v>53</v>
      </c>
      <c r="J17" s="167" t="s">
        <v>1453</v>
      </c>
      <c r="K17" s="20">
        <v>0</v>
      </c>
      <c r="O17" s="167" t="s">
        <v>2200</v>
      </c>
      <c r="T17" s="167" t="s">
        <v>2212</v>
      </c>
    </row>
    <row r="18" spans="1:20" s="20" customFormat="1" ht="19.5" customHeight="1" x14ac:dyDescent="0.25">
      <c r="A18" s="164"/>
      <c r="C18" s="21"/>
      <c r="D18" s="138"/>
      <c r="E18" s="139"/>
      <c r="F18" s="21"/>
      <c r="G18" s="167" t="s">
        <v>2109</v>
      </c>
      <c r="H18" s="23" t="s">
        <v>1336</v>
      </c>
      <c r="I18" s="23" t="s">
        <v>53</v>
      </c>
      <c r="J18" s="167" t="s">
        <v>1453</v>
      </c>
      <c r="K18" s="20">
        <v>0</v>
      </c>
      <c r="O18" s="167" t="s">
        <v>2201</v>
      </c>
      <c r="T18" s="167" t="s">
        <v>2212</v>
      </c>
    </row>
    <row r="19" spans="1:20" s="20" customFormat="1" ht="19.5" customHeight="1" x14ac:dyDescent="0.25">
      <c r="A19" s="164"/>
      <c r="C19" s="21"/>
      <c r="D19" s="138"/>
      <c r="E19" s="139"/>
      <c r="F19" s="21"/>
      <c r="G19" s="167" t="s">
        <v>2110</v>
      </c>
      <c r="H19" s="23" t="s">
        <v>1336</v>
      </c>
      <c r="I19" s="23" t="s">
        <v>53</v>
      </c>
      <c r="J19" s="167" t="s">
        <v>1453</v>
      </c>
      <c r="K19" s="20">
        <v>0</v>
      </c>
      <c r="O19" s="167" t="s">
        <v>2202</v>
      </c>
      <c r="T19" s="167" t="s">
        <v>2212</v>
      </c>
    </row>
    <row r="20" spans="1:20" s="20" customFormat="1" ht="19.5" customHeight="1" x14ac:dyDescent="0.25">
      <c r="A20" s="164"/>
      <c r="C20" s="21"/>
      <c r="D20" s="138"/>
      <c r="E20" s="139"/>
      <c r="F20" s="21"/>
      <c r="G20" s="167" t="s">
        <v>2111</v>
      </c>
      <c r="H20" s="23" t="s">
        <v>1336</v>
      </c>
      <c r="I20" s="23" t="s">
        <v>53</v>
      </c>
      <c r="J20" s="167" t="s">
        <v>1453</v>
      </c>
      <c r="K20" s="20">
        <v>0</v>
      </c>
      <c r="O20" s="167" t="s">
        <v>2203</v>
      </c>
      <c r="T20" s="167" t="s">
        <v>2212</v>
      </c>
    </row>
    <row r="21" spans="1:20" s="20" customFormat="1" ht="19.5" customHeight="1" x14ac:dyDescent="0.25">
      <c r="A21" s="164"/>
      <c r="C21" s="21"/>
      <c r="D21" s="138"/>
      <c r="E21" s="139"/>
      <c r="F21" s="21"/>
      <c r="G21" s="167" t="s">
        <v>2112</v>
      </c>
      <c r="H21" s="23" t="s">
        <v>1336</v>
      </c>
      <c r="I21" s="23" t="s">
        <v>53</v>
      </c>
      <c r="J21" s="167" t="s">
        <v>1453</v>
      </c>
      <c r="K21" s="20">
        <v>0</v>
      </c>
      <c r="O21" s="167" t="s">
        <v>2204</v>
      </c>
      <c r="T21" s="167" t="s">
        <v>2212</v>
      </c>
    </row>
    <row r="22" spans="1:20" s="20" customFormat="1" ht="19.5" customHeight="1" x14ac:dyDescent="0.25">
      <c r="A22" s="40"/>
      <c r="C22" s="21"/>
      <c r="D22" s="138"/>
      <c r="E22" s="139"/>
      <c r="F22" s="21"/>
      <c r="G22" s="167" t="s">
        <v>2113</v>
      </c>
      <c r="H22" s="23" t="s">
        <v>1336</v>
      </c>
      <c r="I22" s="23" t="s">
        <v>53</v>
      </c>
      <c r="J22" s="167" t="s">
        <v>1453</v>
      </c>
      <c r="K22" s="20">
        <v>0</v>
      </c>
      <c r="O22" s="167" t="s">
        <v>2205</v>
      </c>
      <c r="T22" s="167" t="s">
        <v>2212</v>
      </c>
    </row>
    <row r="23" spans="1:20" s="20" customFormat="1" ht="19.5" customHeight="1" x14ac:dyDescent="0.25">
      <c r="A23" s="40"/>
      <c r="C23" s="21"/>
      <c r="D23" s="138"/>
      <c r="E23" s="139"/>
      <c r="F23" s="21"/>
      <c r="G23" s="167" t="s">
        <v>2114</v>
      </c>
      <c r="H23" s="23" t="s">
        <v>1336</v>
      </c>
      <c r="I23" s="23" t="s">
        <v>54</v>
      </c>
      <c r="J23" s="167" t="s">
        <v>1455</v>
      </c>
      <c r="K23" s="20">
        <v>0</v>
      </c>
      <c r="O23" s="167" t="s">
        <v>2206</v>
      </c>
      <c r="T23" s="167" t="s">
        <v>2212</v>
      </c>
    </row>
    <row r="24" spans="1:20" s="20" customFormat="1" ht="19.5" customHeight="1" x14ac:dyDescent="0.25">
      <c r="A24" s="40"/>
      <c r="C24" s="21"/>
      <c r="D24" s="138"/>
      <c r="E24" s="139"/>
      <c r="F24" s="21"/>
      <c r="G24" s="167" t="s">
        <v>2115</v>
      </c>
      <c r="H24" s="23" t="s">
        <v>1336</v>
      </c>
      <c r="I24" s="23" t="s">
        <v>54</v>
      </c>
      <c r="J24" s="167" t="s">
        <v>1455</v>
      </c>
      <c r="K24" s="20">
        <v>0</v>
      </c>
      <c r="O24" s="167" t="s">
        <v>2207</v>
      </c>
      <c r="T24" s="167" t="s">
        <v>2212</v>
      </c>
    </row>
    <row r="25" spans="1:20" s="20" customFormat="1" ht="19.5" customHeight="1" x14ac:dyDescent="0.25">
      <c r="A25" s="40"/>
      <c r="C25" s="21"/>
      <c r="D25" s="138"/>
      <c r="E25" s="139"/>
      <c r="F25" s="21"/>
      <c r="G25" s="167" t="s">
        <v>2116</v>
      </c>
      <c r="H25" s="23" t="s">
        <v>1336</v>
      </c>
      <c r="I25" s="23" t="s">
        <v>54</v>
      </c>
      <c r="J25" s="167" t="s">
        <v>1455</v>
      </c>
      <c r="K25" s="20">
        <v>0</v>
      </c>
      <c r="O25" s="167" t="s">
        <v>2208</v>
      </c>
      <c r="T25" s="167" t="s">
        <v>2212</v>
      </c>
    </row>
    <row r="26" spans="1:20" s="20" customFormat="1" ht="19.5" customHeight="1" x14ac:dyDescent="0.25">
      <c r="A26" s="40"/>
      <c r="C26" s="21"/>
      <c r="D26" s="138"/>
      <c r="E26" s="139"/>
      <c r="F26" s="21"/>
      <c r="G26" s="167" t="s">
        <v>2117</v>
      </c>
      <c r="H26" s="23" t="s">
        <v>1336</v>
      </c>
      <c r="I26" s="23" t="s">
        <v>54</v>
      </c>
      <c r="J26" s="167" t="s">
        <v>1455</v>
      </c>
      <c r="K26" s="20">
        <v>0</v>
      </c>
      <c r="O26" s="167" t="s">
        <v>2209</v>
      </c>
      <c r="T26" s="167" t="s">
        <v>2212</v>
      </c>
    </row>
    <row r="27" spans="1:20" s="20" customFormat="1" ht="19.5" customHeight="1" x14ac:dyDescent="0.25">
      <c r="A27" s="40"/>
      <c r="C27" s="21"/>
      <c r="D27" s="138"/>
      <c r="E27" s="139"/>
      <c r="F27" s="21"/>
      <c r="G27" s="167" t="s">
        <v>2118</v>
      </c>
      <c r="H27" s="23" t="s">
        <v>1336</v>
      </c>
      <c r="I27" s="23" t="s">
        <v>54</v>
      </c>
      <c r="J27" s="167" t="s">
        <v>1455</v>
      </c>
      <c r="K27" s="20">
        <v>0</v>
      </c>
      <c r="O27" s="167" t="s">
        <v>2210</v>
      </c>
      <c r="T27" s="167" t="s">
        <v>2212</v>
      </c>
    </row>
    <row r="28" spans="1:20" s="20" customFormat="1" ht="19.5" customHeight="1" x14ac:dyDescent="0.25">
      <c r="A28" s="40"/>
      <c r="C28" s="21"/>
      <c r="D28" s="138"/>
      <c r="E28" s="139"/>
      <c r="F28" s="21"/>
      <c r="G28" s="167" t="s">
        <v>2119</v>
      </c>
      <c r="H28" s="23" t="s">
        <v>1336</v>
      </c>
      <c r="I28" s="23" t="s">
        <v>54</v>
      </c>
      <c r="J28" s="167" t="s">
        <v>1455</v>
      </c>
      <c r="K28" s="20">
        <v>0</v>
      </c>
      <c r="O28" s="167" t="s">
        <v>2211</v>
      </c>
      <c r="T28" s="167" t="s">
        <v>2212</v>
      </c>
    </row>
    <row r="29" spans="1:20" s="20" customFormat="1" ht="19.5" customHeight="1" x14ac:dyDescent="0.25">
      <c r="A29" s="40"/>
      <c r="C29" s="21"/>
      <c r="D29" s="138"/>
      <c r="E29" s="139"/>
      <c r="F29" s="21"/>
      <c r="G29" s="167" t="s">
        <v>2120</v>
      </c>
      <c r="H29" s="23" t="s">
        <v>1336</v>
      </c>
      <c r="I29" s="23" t="s">
        <v>54</v>
      </c>
      <c r="J29" s="167" t="s">
        <v>1455</v>
      </c>
      <c r="K29" s="20">
        <v>0</v>
      </c>
      <c r="O29" s="167" t="s">
        <v>2224</v>
      </c>
      <c r="T29" s="167" t="s">
        <v>2212</v>
      </c>
    </row>
    <row r="30" spans="1:20" s="20" customFormat="1" ht="19.5" customHeight="1" x14ac:dyDescent="0.25">
      <c r="A30" s="40"/>
      <c r="C30" s="21"/>
      <c r="D30" s="138"/>
      <c r="E30" s="139"/>
      <c r="F30" s="21"/>
      <c r="G30" s="167" t="s">
        <v>2121</v>
      </c>
      <c r="H30" s="23" t="s">
        <v>1336</v>
      </c>
      <c r="I30" s="23" t="s">
        <v>54</v>
      </c>
      <c r="J30" s="167" t="s">
        <v>1455</v>
      </c>
      <c r="K30" s="20">
        <v>0</v>
      </c>
      <c r="O30" s="167" t="s">
        <v>2225</v>
      </c>
      <c r="T30" s="167" t="s">
        <v>2212</v>
      </c>
    </row>
    <row r="31" spans="1:20" s="20" customFormat="1" ht="19.5" customHeight="1" x14ac:dyDescent="0.25">
      <c r="A31" s="40"/>
      <c r="C31" s="21"/>
      <c r="D31" s="138"/>
      <c r="E31" s="139"/>
      <c r="F31" s="21"/>
      <c r="G31" s="167" t="s">
        <v>2122</v>
      </c>
      <c r="H31" s="23" t="s">
        <v>1332</v>
      </c>
      <c r="I31" s="23" t="s">
        <v>37</v>
      </c>
      <c r="J31" s="23" t="s">
        <v>1458</v>
      </c>
      <c r="K31" s="20">
        <v>0</v>
      </c>
      <c r="O31" s="167" t="s">
        <v>2226</v>
      </c>
      <c r="T31" s="167" t="s">
        <v>2212</v>
      </c>
    </row>
    <row r="32" spans="1:20" s="20" customFormat="1" ht="19.5" customHeight="1" x14ac:dyDescent="0.25">
      <c r="A32" s="40"/>
      <c r="C32" s="21"/>
      <c r="D32" s="138"/>
      <c r="E32" s="139"/>
      <c r="F32" s="21"/>
      <c r="G32" s="167" t="s">
        <v>2123</v>
      </c>
      <c r="H32" s="23" t="s">
        <v>1332</v>
      </c>
      <c r="I32" s="23" t="s">
        <v>37</v>
      </c>
      <c r="J32" s="23" t="s">
        <v>1458</v>
      </c>
      <c r="K32" s="20">
        <v>0</v>
      </c>
      <c r="O32" s="167" t="s">
        <v>2227</v>
      </c>
      <c r="T32" s="167" t="s">
        <v>2212</v>
      </c>
    </row>
    <row r="33" spans="1:20" s="20" customFormat="1" ht="19.5" customHeight="1" x14ac:dyDescent="0.25">
      <c r="A33" s="40"/>
      <c r="C33" s="21"/>
      <c r="D33" s="138"/>
      <c r="E33" s="139"/>
      <c r="F33" s="21"/>
      <c r="G33" s="167" t="s">
        <v>2124</v>
      </c>
      <c r="H33" s="23" t="s">
        <v>1332</v>
      </c>
      <c r="I33" s="23" t="s">
        <v>37</v>
      </c>
      <c r="J33" s="23" t="s">
        <v>1458</v>
      </c>
      <c r="K33" s="20">
        <v>0</v>
      </c>
      <c r="O33" s="167" t="s">
        <v>2228</v>
      </c>
      <c r="T33" s="167" t="s">
        <v>2212</v>
      </c>
    </row>
    <row r="34" spans="1:20" s="20" customFormat="1" ht="19.5" customHeight="1" x14ac:dyDescent="0.25">
      <c r="A34" s="40"/>
      <c r="C34" s="21"/>
      <c r="D34" s="138"/>
      <c r="E34" s="139"/>
      <c r="F34" s="21"/>
      <c r="G34" s="167" t="s">
        <v>2125</v>
      </c>
      <c r="H34" s="23" t="s">
        <v>1332</v>
      </c>
      <c r="I34" s="23" t="s">
        <v>37</v>
      </c>
      <c r="J34" s="23" t="s">
        <v>1458</v>
      </c>
      <c r="K34" s="20">
        <v>0</v>
      </c>
      <c r="O34" s="167" t="s">
        <v>2229</v>
      </c>
      <c r="T34" s="167" t="s">
        <v>2212</v>
      </c>
    </row>
    <row r="35" spans="1:20" s="20" customFormat="1" ht="19.5" customHeight="1" x14ac:dyDescent="0.25">
      <c r="A35" s="40"/>
      <c r="C35" s="21"/>
      <c r="D35" s="138"/>
      <c r="E35" s="139"/>
      <c r="F35" s="21"/>
      <c r="G35" s="167" t="s">
        <v>2126</v>
      </c>
      <c r="H35" s="23" t="s">
        <v>1332</v>
      </c>
      <c r="I35" s="23" t="s">
        <v>37</v>
      </c>
      <c r="J35" s="23" t="s">
        <v>1458</v>
      </c>
      <c r="K35" s="20">
        <v>0</v>
      </c>
      <c r="O35" s="167" t="s">
        <v>1728</v>
      </c>
      <c r="T35" s="167" t="s">
        <v>2212</v>
      </c>
    </row>
    <row r="36" spans="1:20" s="20" customFormat="1" ht="19.5" customHeight="1" x14ac:dyDescent="0.25">
      <c r="A36" s="40"/>
      <c r="C36" s="21"/>
      <c r="D36" s="138"/>
      <c r="E36" s="139"/>
      <c r="F36" s="21"/>
      <c r="G36" s="167" t="s">
        <v>2127</v>
      </c>
      <c r="H36" s="23" t="s">
        <v>1332</v>
      </c>
      <c r="I36" s="23" t="s">
        <v>37</v>
      </c>
      <c r="J36" s="23" t="s">
        <v>1458</v>
      </c>
      <c r="K36" s="20">
        <v>0</v>
      </c>
      <c r="O36" s="167" t="s">
        <v>1730</v>
      </c>
      <c r="T36" s="167" t="s">
        <v>2212</v>
      </c>
    </row>
    <row r="37" spans="1:20" s="20" customFormat="1" ht="19.5" customHeight="1" x14ac:dyDescent="0.25">
      <c r="A37" s="40"/>
      <c r="C37" s="21"/>
      <c r="D37" s="138"/>
      <c r="E37" s="139"/>
      <c r="F37" s="21"/>
      <c r="G37" s="167" t="s">
        <v>2128</v>
      </c>
      <c r="H37" s="23" t="s">
        <v>1332</v>
      </c>
      <c r="I37" s="23" t="s">
        <v>37</v>
      </c>
      <c r="J37" s="23" t="s">
        <v>1458</v>
      </c>
      <c r="K37" s="20">
        <v>0</v>
      </c>
      <c r="O37" s="167" t="s">
        <v>2230</v>
      </c>
      <c r="T37" s="167" t="s">
        <v>2212</v>
      </c>
    </row>
    <row r="38" spans="1:20" s="20" customFormat="1" ht="19.5" customHeight="1" x14ac:dyDescent="0.25">
      <c r="A38" s="40"/>
      <c r="C38" s="21"/>
      <c r="D38" s="138"/>
      <c r="E38" s="139"/>
      <c r="F38" s="21"/>
      <c r="G38" s="167" t="s">
        <v>2129</v>
      </c>
      <c r="H38" s="23" t="s">
        <v>1332</v>
      </c>
      <c r="I38" s="23" t="s">
        <v>37</v>
      </c>
      <c r="J38" s="23" t="s">
        <v>1458</v>
      </c>
      <c r="K38" s="20">
        <v>0</v>
      </c>
      <c r="O38" s="167" t="s">
        <v>2231</v>
      </c>
      <c r="T38" s="167" t="s">
        <v>2212</v>
      </c>
    </row>
    <row r="39" spans="1:20" s="20" customFormat="1" ht="19.5" customHeight="1" x14ac:dyDescent="0.25">
      <c r="A39" s="40"/>
      <c r="C39" s="21"/>
      <c r="D39" s="138"/>
      <c r="E39" s="139"/>
      <c r="F39" s="21"/>
      <c r="G39" s="167" t="s">
        <v>2130</v>
      </c>
      <c r="H39" s="23" t="s">
        <v>1332</v>
      </c>
      <c r="I39" s="23" t="s">
        <v>37</v>
      </c>
      <c r="J39" s="23" t="s">
        <v>1458</v>
      </c>
      <c r="K39" s="20">
        <v>0</v>
      </c>
      <c r="O39" s="167" t="s">
        <v>2232</v>
      </c>
      <c r="T39" s="167" t="s">
        <v>2212</v>
      </c>
    </row>
    <row r="40" spans="1:20" s="20" customFormat="1" ht="19.5" customHeight="1" x14ac:dyDescent="0.25">
      <c r="A40" s="40"/>
      <c r="C40" s="21"/>
      <c r="D40" s="138"/>
      <c r="E40" s="139"/>
      <c r="F40" s="21"/>
      <c r="G40" s="167" t="s">
        <v>2131</v>
      </c>
      <c r="H40" s="23" t="s">
        <v>1332</v>
      </c>
      <c r="I40" s="23" t="s">
        <v>37</v>
      </c>
      <c r="J40" s="23" t="s">
        <v>1458</v>
      </c>
      <c r="K40" s="20">
        <v>0</v>
      </c>
      <c r="O40" s="167" t="s">
        <v>2233</v>
      </c>
      <c r="T40" s="167" t="s">
        <v>2212</v>
      </c>
    </row>
    <row r="41" spans="1:20" s="20" customFormat="1" ht="19.5" customHeight="1" x14ac:dyDescent="0.25">
      <c r="A41" s="40"/>
      <c r="C41" s="21"/>
      <c r="D41" s="138"/>
      <c r="E41" s="139"/>
      <c r="F41" s="21"/>
      <c r="G41" s="167" t="s">
        <v>2132</v>
      </c>
      <c r="H41" s="23" t="s">
        <v>1332</v>
      </c>
      <c r="I41" s="23" t="s">
        <v>37</v>
      </c>
      <c r="J41" s="23" t="s">
        <v>1458</v>
      </c>
      <c r="K41" s="20">
        <v>0</v>
      </c>
      <c r="O41" s="167"/>
      <c r="T41" s="167" t="s">
        <v>2212</v>
      </c>
    </row>
    <row r="42" spans="1:20" s="20" customFormat="1" ht="19.5" customHeight="1" x14ac:dyDescent="0.25">
      <c r="A42" s="40"/>
      <c r="C42" s="21"/>
      <c r="D42" s="138"/>
      <c r="E42" s="139"/>
      <c r="F42" s="21"/>
      <c r="G42" s="167" t="s">
        <v>2133</v>
      </c>
      <c r="H42" s="23" t="s">
        <v>1332</v>
      </c>
      <c r="I42" s="23" t="s">
        <v>37</v>
      </c>
      <c r="J42" s="23" t="s">
        <v>1458</v>
      </c>
      <c r="K42" s="20">
        <v>0</v>
      </c>
      <c r="O42" s="167"/>
      <c r="T42" s="167" t="s">
        <v>2212</v>
      </c>
    </row>
    <row r="43" spans="1:20" s="20" customFormat="1" ht="19.5" customHeight="1" x14ac:dyDescent="0.25">
      <c r="A43" s="40"/>
      <c r="C43" s="21"/>
      <c r="D43" s="138"/>
      <c r="E43" s="139"/>
      <c r="F43" s="21"/>
      <c r="G43" s="167" t="s">
        <v>2134</v>
      </c>
      <c r="H43" s="23" t="s">
        <v>1332</v>
      </c>
      <c r="I43" s="23" t="s">
        <v>37</v>
      </c>
      <c r="J43" s="23" t="s">
        <v>1458</v>
      </c>
      <c r="K43" s="20">
        <v>0</v>
      </c>
      <c r="O43" s="167"/>
      <c r="T43" s="167" t="s">
        <v>2212</v>
      </c>
    </row>
    <row r="44" spans="1:20" s="20" customFormat="1" ht="19.5" customHeight="1" x14ac:dyDescent="0.25">
      <c r="A44" s="40"/>
      <c r="C44" s="21"/>
      <c r="D44" s="138"/>
      <c r="E44" s="139"/>
      <c r="F44" s="21"/>
      <c r="G44" s="167" t="s">
        <v>2135</v>
      </c>
      <c r="H44" s="23" t="s">
        <v>1332</v>
      </c>
      <c r="I44" s="23" t="s">
        <v>37</v>
      </c>
      <c r="J44" s="23" t="s">
        <v>1458</v>
      </c>
      <c r="K44" s="20">
        <v>0</v>
      </c>
      <c r="O44" s="167"/>
      <c r="T44" s="167" t="s">
        <v>2212</v>
      </c>
    </row>
    <row r="45" spans="1:20" s="20" customFormat="1" ht="19.5" customHeight="1" x14ac:dyDescent="0.25">
      <c r="A45" s="40"/>
      <c r="C45" s="21"/>
      <c r="D45" s="138"/>
      <c r="E45" s="139"/>
      <c r="F45" s="21"/>
      <c r="G45" s="167" t="s">
        <v>2136</v>
      </c>
      <c r="H45" s="23" t="s">
        <v>1332</v>
      </c>
      <c r="I45" s="23" t="s">
        <v>37</v>
      </c>
      <c r="J45" s="23" t="s">
        <v>1458</v>
      </c>
      <c r="K45" s="20">
        <v>0</v>
      </c>
      <c r="O45" s="167"/>
      <c r="T45" s="167" t="s">
        <v>2212</v>
      </c>
    </row>
    <row r="46" spans="1:20" s="20" customFormat="1" ht="19.5" customHeight="1" x14ac:dyDescent="0.25">
      <c r="A46" s="40"/>
      <c r="C46" s="21"/>
      <c r="D46" s="138"/>
      <c r="E46" s="139"/>
      <c r="F46" s="21"/>
      <c r="G46" s="167" t="s">
        <v>2137</v>
      </c>
      <c r="H46" s="23" t="s">
        <v>1335</v>
      </c>
      <c r="I46" s="23" t="s">
        <v>43</v>
      </c>
      <c r="J46" s="23" t="s">
        <v>1452</v>
      </c>
      <c r="K46" s="20">
        <v>0</v>
      </c>
      <c r="O46" s="167"/>
      <c r="T46" s="167" t="s">
        <v>2212</v>
      </c>
    </row>
    <row r="47" spans="1:20" s="20" customFormat="1" ht="19.5" customHeight="1" x14ac:dyDescent="0.25">
      <c r="A47" s="40"/>
      <c r="C47" s="21"/>
      <c r="D47" s="138"/>
      <c r="E47" s="139"/>
      <c r="F47" s="21"/>
      <c r="G47" s="167" t="s">
        <v>2138</v>
      </c>
      <c r="H47" s="23" t="s">
        <v>1335</v>
      </c>
      <c r="I47" s="23" t="s">
        <v>43</v>
      </c>
      <c r="J47" s="23" t="s">
        <v>1452</v>
      </c>
      <c r="K47" s="20">
        <v>0</v>
      </c>
      <c r="O47" s="167"/>
      <c r="T47" s="167" t="s">
        <v>2212</v>
      </c>
    </row>
    <row r="48" spans="1:20" s="20" customFormat="1" ht="19.5" customHeight="1" x14ac:dyDescent="0.25">
      <c r="A48" s="40"/>
      <c r="C48" s="21"/>
      <c r="D48" s="138"/>
      <c r="E48" s="139"/>
      <c r="F48" s="21"/>
      <c r="G48" s="167" t="s">
        <v>2139</v>
      </c>
      <c r="H48" s="23" t="s">
        <v>1335</v>
      </c>
      <c r="I48" s="23" t="s">
        <v>43</v>
      </c>
      <c r="J48" s="23" t="s">
        <v>1452</v>
      </c>
      <c r="K48" s="20">
        <v>0</v>
      </c>
      <c r="O48" s="167"/>
      <c r="T48" s="167" t="s">
        <v>2212</v>
      </c>
    </row>
    <row r="49" spans="1:20" s="20" customFormat="1" ht="19.5" customHeight="1" x14ac:dyDescent="0.25">
      <c r="A49" s="40"/>
      <c r="C49" s="21"/>
      <c r="D49" s="138"/>
      <c r="E49" s="139"/>
      <c r="F49" s="21"/>
      <c r="G49" s="167" t="s">
        <v>2140</v>
      </c>
      <c r="H49" s="23" t="s">
        <v>1335</v>
      </c>
      <c r="I49" s="23" t="s">
        <v>43</v>
      </c>
      <c r="J49" s="23" t="s">
        <v>1452</v>
      </c>
      <c r="K49" s="20">
        <v>0</v>
      </c>
      <c r="O49" s="167"/>
      <c r="T49" s="167" t="s">
        <v>2212</v>
      </c>
    </row>
    <row r="50" spans="1:20" s="20" customFormat="1" ht="19.5" customHeight="1" x14ac:dyDescent="0.25">
      <c r="A50" s="40"/>
      <c r="C50" s="21"/>
      <c r="D50" s="138"/>
      <c r="E50" s="139"/>
      <c r="F50" s="21"/>
      <c r="G50" s="167" t="s">
        <v>2141</v>
      </c>
      <c r="H50" s="23" t="s">
        <v>1335</v>
      </c>
      <c r="I50" s="23" t="s">
        <v>43</v>
      </c>
      <c r="J50" s="23" t="s">
        <v>1452</v>
      </c>
      <c r="K50" s="20">
        <v>0</v>
      </c>
      <c r="O50" s="167"/>
      <c r="T50" s="167" t="s">
        <v>2212</v>
      </c>
    </row>
    <row r="51" spans="1:20" s="20" customFormat="1" ht="19.5" customHeight="1" x14ac:dyDescent="0.25">
      <c r="A51" s="40"/>
      <c r="C51" s="21"/>
      <c r="D51" s="138"/>
      <c r="E51" s="139"/>
      <c r="F51" s="21"/>
      <c r="G51" s="167" t="s">
        <v>2142</v>
      </c>
      <c r="H51" s="23" t="s">
        <v>1335</v>
      </c>
      <c r="I51" s="23" t="s">
        <v>43</v>
      </c>
      <c r="J51" s="23" t="s">
        <v>1452</v>
      </c>
      <c r="K51" s="20">
        <v>0</v>
      </c>
      <c r="O51" s="167"/>
      <c r="T51" s="167" t="s">
        <v>2212</v>
      </c>
    </row>
    <row r="52" spans="1:20" s="20" customFormat="1" ht="19.5" customHeight="1" x14ac:dyDescent="0.25">
      <c r="A52" s="40"/>
      <c r="C52" s="21"/>
      <c r="D52" s="138"/>
      <c r="E52" s="139"/>
      <c r="F52" s="21"/>
      <c r="G52" s="167" t="s">
        <v>2143</v>
      </c>
      <c r="H52" s="23" t="s">
        <v>1335</v>
      </c>
      <c r="I52" s="23" t="s">
        <v>43</v>
      </c>
      <c r="J52" s="23" t="s">
        <v>1452</v>
      </c>
      <c r="K52" s="20">
        <v>0</v>
      </c>
      <c r="O52" s="167"/>
      <c r="T52" s="167" t="s">
        <v>2212</v>
      </c>
    </row>
    <row r="53" spans="1:20" s="20" customFormat="1" ht="19.5" customHeight="1" x14ac:dyDescent="0.25">
      <c r="A53" s="40"/>
      <c r="C53" s="21"/>
      <c r="D53" s="138"/>
      <c r="E53" s="139"/>
      <c r="F53" s="21"/>
      <c r="G53" s="167" t="s">
        <v>2144</v>
      </c>
      <c r="H53" s="23" t="s">
        <v>1335</v>
      </c>
      <c r="I53" s="23" t="s">
        <v>43</v>
      </c>
      <c r="J53" s="23" t="s">
        <v>1452</v>
      </c>
      <c r="K53" s="20">
        <v>0</v>
      </c>
      <c r="O53" s="167"/>
      <c r="T53" s="167" t="s">
        <v>2212</v>
      </c>
    </row>
    <row r="54" spans="1:20" s="20" customFormat="1" ht="19.5" customHeight="1" x14ac:dyDescent="0.25">
      <c r="A54" s="40"/>
      <c r="C54" s="21"/>
      <c r="D54" s="138"/>
      <c r="E54" s="139"/>
      <c r="F54" s="21"/>
      <c r="G54" s="167" t="s">
        <v>2145</v>
      </c>
      <c r="H54" s="23" t="s">
        <v>1335</v>
      </c>
      <c r="I54" s="23" t="s">
        <v>43</v>
      </c>
      <c r="J54" s="23" t="s">
        <v>1452</v>
      </c>
      <c r="K54" s="20">
        <v>0</v>
      </c>
      <c r="O54" s="167"/>
      <c r="T54" s="167" t="s">
        <v>2212</v>
      </c>
    </row>
    <row r="55" spans="1:20" s="20" customFormat="1" ht="19.5" customHeight="1" x14ac:dyDescent="0.25">
      <c r="A55" s="40"/>
      <c r="C55" s="21"/>
      <c r="D55" s="138"/>
      <c r="E55" s="139"/>
      <c r="F55" s="21"/>
      <c r="G55" s="167" t="s">
        <v>2146</v>
      </c>
      <c r="H55" s="23" t="s">
        <v>1335</v>
      </c>
      <c r="I55" s="23" t="s">
        <v>43</v>
      </c>
      <c r="J55" s="23" t="s">
        <v>1452</v>
      </c>
      <c r="K55" s="20">
        <v>0</v>
      </c>
      <c r="O55" s="167"/>
      <c r="T55" s="167" t="s">
        <v>2212</v>
      </c>
    </row>
    <row r="56" spans="1:20" s="20" customFormat="1" ht="19.5" customHeight="1" x14ac:dyDescent="0.25">
      <c r="A56" s="40"/>
      <c r="C56" s="21"/>
      <c r="D56" s="138"/>
      <c r="E56" s="139"/>
      <c r="F56" s="21"/>
      <c r="G56" s="167" t="s">
        <v>2147</v>
      </c>
      <c r="H56" s="23" t="s">
        <v>1335</v>
      </c>
      <c r="I56" s="23" t="s">
        <v>43</v>
      </c>
      <c r="J56" s="23" t="s">
        <v>1452</v>
      </c>
      <c r="K56" s="20">
        <v>0</v>
      </c>
      <c r="O56" s="167"/>
      <c r="T56" s="167" t="s">
        <v>2212</v>
      </c>
    </row>
    <row r="57" spans="1:20" s="20" customFormat="1" ht="19.5" customHeight="1" x14ac:dyDescent="0.25">
      <c r="A57" s="40"/>
      <c r="C57" s="21"/>
      <c r="D57" s="138"/>
      <c r="E57" s="139"/>
      <c r="F57" s="21"/>
      <c r="G57" s="167" t="s">
        <v>2148</v>
      </c>
      <c r="H57" s="23" t="s">
        <v>1335</v>
      </c>
      <c r="I57" s="23" t="s">
        <v>43</v>
      </c>
      <c r="J57" s="23" t="s">
        <v>1452</v>
      </c>
      <c r="K57" s="20">
        <v>0</v>
      </c>
      <c r="O57" s="167"/>
      <c r="T57" s="167" t="s">
        <v>2212</v>
      </c>
    </row>
    <row r="58" spans="1:20" s="20" customFormat="1" ht="19.5" customHeight="1" x14ac:dyDescent="0.25">
      <c r="A58" s="40"/>
      <c r="C58" s="21"/>
      <c r="D58" s="138"/>
      <c r="E58" s="139"/>
      <c r="F58" s="21"/>
      <c r="G58" s="167" t="s">
        <v>2149</v>
      </c>
      <c r="H58" s="23" t="s">
        <v>1335</v>
      </c>
      <c r="I58" s="23" t="s">
        <v>43</v>
      </c>
      <c r="J58" s="23" t="s">
        <v>1452</v>
      </c>
      <c r="K58" s="20">
        <v>0</v>
      </c>
      <c r="O58" s="167"/>
      <c r="T58" s="167" t="s">
        <v>2212</v>
      </c>
    </row>
    <row r="59" spans="1:20" s="20" customFormat="1" ht="19.5" customHeight="1" x14ac:dyDescent="0.25">
      <c r="A59" s="40"/>
      <c r="C59" s="21"/>
      <c r="D59" s="138"/>
      <c r="E59" s="139"/>
      <c r="F59" s="21"/>
      <c r="G59" s="167" t="s">
        <v>2150</v>
      </c>
      <c r="H59" s="23" t="s">
        <v>1335</v>
      </c>
      <c r="I59" s="23" t="s">
        <v>43</v>
      </c>
      <c r="J59" s="23" t="s">
        <v>1452</v>
      </c>
      <c r="K59" s="20">
        <v>0</v>
      </c>
      <c r="O59" s="167"/>
      <c r="T59" s="167" t="s">
        <v>2212</v>
      </c>
    </row>
    <row r="60" spans="1:20" s="20" customFormat="1" ht="19.5" customHeight="1" x14ac:dyDescent="0.25">
      <c r="A60" s="40"/>
      <c r="C60" s="21"/>
      <c r="D60" s="138"/>
      <c r="E60" s="139"/>
      <c r="F60" s="21"/>
      <c r="G60" s="167" t="s">
        <v>2151</v>
      </c>
      <c r="H60" s="23" t="s">
        <v>1335</v>
      </c>
      <c r="I60" s="23" t="s">
        <v>43</v>
      </c>
      <c r="J60" s="23" t="s">
        <v>1452</v>
      </c>
      <c r="K60" s="20">
        <v>0</v>
      </c>
      <c r="O60" s="167"/>
      <c r="T60" s="167" t="s">
        <v>2212</v>
      </c>
    </row>
    <row r="61" spans="1:20" s="20" customFormat="1" ht="19.5" customHeight="1" x14ac:dyDescent="0.25">
      <c r="A61" s="40"/>
      <c r="C61" s="21"/>
      <c r="D61" s="138"/>
      <c r="E61" s="139"/>
      <c r="F61" s="21"/>
      <c r="G61" s="167" t="s">
        <v>2152</v>
      </c>
      <c r="H61" s="23" t="s">
        <v>1335</v>
      </c>
      <c r="I61" s="23" t="s">
        <v>43</v>
      </c>
      <c r="J61" s="23" t="s">
        <v>1452</v>
      </c>
      <c r="K61" s="20">
        <v>0</v>
      </c>
      <c r="O61" s="167"/>
      <c r="T61" s="167" t="s">
        <v>2212</v>
      </c>
    </row>
    <row r="62" spans="1:20" s="20" customFormat="1" ht="19.5" customHeight="1" x14ac:dyDescent="0.25">
      <c r="A62" s="40"/>
      <c r="C62" s="21"/>
      <c r="D62" s="138"/>
      <c r="E62" s="139"/>
      <c r="F62" s="21"/>
      <c r="G62" s="167" t="s">
        <v>2153</v>
      </c>
      <c r="H62" s="23" t="s">
        <v>1335</v>
      </c>
      <c r="I62" s="23" t="s">
        <v>43</v>
      </c>
      <c r="J62" s="23" t="s">
        <v>1452</v>
      </c>
      <c r="K62" s="20">
        <v>0</v>
      </c>
      <c r="O62" s="167"/>
      <c r="T62" s="167" t="s">
        <v>2212</v>
      </c>
    </row>
    <row r="63" spans="1:20" s="20" customFormat="1" ht="19.5" customHeight="1" x14ac:dyDescent="0.25">
      <c r="A63" s="40"/>
      <c r="C63" s="21"/>
      <c r="D63" s="138"/>
      <c r="E63" s="139"/>
      <c r="F63" s="21"/>
      <c r="G63" s="167" t="s">
        <v>2154</v>
      </c>
      <c r="H63" s="23" t="s">
        <v>1335</v>
      </c>
      <c r="I63" s="23" t="s">
        <v>43</v>
      </c>
      <c r="J63" s="23" t="s">
        <v>1452</v>
      </c>
      <c r="K63" s="20">
        <v>0</v>
      </c>
      <c r="O63" s="167"/>
      <c r="T63" s="167" t="s">
        <v>2212</v>
      </c>
    </row>
    <row r="64" spans="1:20" s="20" customFormat="1" ht="19.5" customHeight="1" x14ac:dyDescent="0.25">
      <c r="A64" s="40"/>
      <c r="C64" s="21"/>
      <c r="D64" s="138"/>
      <c r="E64" s="139"/>
      <c r="F64" s="21"/>
      <c r="G64" s="167" t="s">
        <v>2155</v>
      </c>
      <c r="H64" s="23" t="s">
        <v>1335</v>
      </c>
      <c r="I64" s="23" t="s">
        <v>43</v>
      </c>
      <c r="J64" s="23" t="s">
        <v>1452</v>
      </c>
      <c r="K64" s="20">
        <v>0</v>
      </c>
      <c r="O64" s="167"/>
      <c r="T64" s="167" t="s">
        <v>2212</v>
      </c>
    </row>
    <row r="65" spans="1:20" s="20" customFormat="1" ht="19.5" customHeight="1" x14ac:dyDescent="0.25">
      <c r="A65" s="40"/>
      <c r="C65" s="21"/>
      <c r="D65" s="138"/>
      <c r="E65" s="139"/>
      <c r="F65" s="21"/>
      <c r="G65" s="167" t="s">
        <v>2156</v>
      </c>
      <c r="H65" s="23" t="s">
        <v>1335</v>
      </c>
      <c r="I65" s="23" t="s">
        <v>43</v>
      </c>
      <c r="J65" s="23" t="s">
        <v>1452</v>
      </c>
      <c r="K65" s="20">
        <v>0</v>
      </c>
      <c r="O65" s="167"/>
      <c r="T65" s="167" t="s">
        <v>2212</v>
      </c>
    </row>
    <row r="66" spans="1:20" s="20" customFormat="1" ht="19.5" customHeight="1" x14ac:dyDescent="0.25">
      <c r="A66" s="40"/>
      <c r="C66" s="21"/>
      <c r="D66" s="138"/>
      <c r="E66" s="139"/>
      <c r="F66" s="21"/>
      <c r="G66" s="167" t="s">
        <v>2157</v>
      </c>
      <c r="H66" s="23" t="s">
        <v>1335</v>
      </c>
      <c r="I66" s="23" t="s">
        <v>43</v>
      </c>
      <c r="J66" s="23" t="s">
        <v>1452</v>
      </c>
      <c r="K66" s="20">
        <v>0</v>
      </c>
      <c r="O66" s="167"/>
      <c r="T66" s="167" t="s">
        <v>2212</v>
      </c>
    </row>
    <row r="67" spans="1:20" s="20" customFormat="1" ht="19.5" customHeight="1" x14ac:dyDescent="0.25">
      <c r="A67" s="40"/>
      <c r="C67" s="21"/>
      <c r="D67" s="138"/>
      <c r="E67" s="139"/>
      <c r="F67" s="21"/>
      <c r="G67" s="167" t="s">
        <v>2158</v>
      </c>
      <c r="H67" s="23" t="s">
        <v>1335</v>
      </c>
      <c r="I67" s="23" t="s">
        <v>43</v>
      </c>
      <c r="J67" s="23" t="s">
        <v>1452</v>
      </c>
      <c r="K67" s="20">
        <v>0</v>
      </c>
      <c r="O67" s="167"/>
      <c r="T67" s="167" t="s">
        <v>2212</v>
      </c>
    </row>
    <row r="68" spans="1:20" s="20" customFormat="1" ht="19.5" customHeight="1" x14ac:dyDescent="0.25">
      <c r="A68" s="40"/>
      <c r="C68" s="21"/>
      <c r="D68" s="138"/>
      <c r="E68" s="139"/>
      <c r="F68" s="21"/>
      <c r="G68" s="167" t="s">
        <v>2159</v>
      </c>
      <c r="H68" s="23" t="s">
        <v>1335</v>
      </c>
      <c r="I68" s="23" t="s">
        <v>43</v>
      </c>
      <c r="J68" s="23" t="s">
        <v>1452</v>
      </c>
      <c r="K68" s="20">
        <v>0</v>
      </c>
      <c r="O68" s="167"/>
      <c r="T68" s="167" t="s">
        <v>2212</v>
      </c>
    </row>
    <row r="69" spans="1:20" s="20" customFormat="1" ht="19.5" customHeight="1" x14ac:dyDescent="0.25">
      <c r="A69" s="40"/>
      <c r="C69" s="21"/>
      <c r="D69" s="138"/>
      <c r="E69" s="139"/>
      <c r="F69" s="21"/>
      <c r="G69" s="167" t="s">
        <v>2160</v>
      </c>
      <c r="H69" s="23" t="s">
        <v>1335</v>
      </c>
      <c r="I69" s="23" t="s">
        <v>43</v>
      </c>
      <c r="J69" s="23" t="s">
        <v>1452</v>
      </c>
      <c r="K69" s="20">
        <v>0</v>
      </c>
      <c r="O69" s="167"/>
      <c r="T69" s="167" t="s">
        <v>2212</v>
      </c>
    </row>
    <row r="70" spans="1:20" s="20" customFormat="1" ht="19.5" customHeight="1" x14ac:dyDescent="0.25">
      <c r="A70" s="40"/>
      <c r="C70" s="21"/>
      <c r="D70" s="138"/>
      <c r="E70" s="139"/>
      <c r="F70" s="21"/>
      <c r="G70" s="167" t="s">
        <v>2161</v>
      </c>
      <c r="H70" s="23" t="s">
        <v>1335</v>
      </c>
      <c r="I70" s="23" t="s">
        <v>43</v>
      </c>
      <c r="J70" s="23" t="s">
        <v>1452</v>
      </c>
      <c r="K70" s="20">
        <v>0</v>
      </c>
      <c r="O70" s="167"/>
      <c r="T70" s="167" t="s">
        <v>2212</v>
      </c>
    </row>
    <row r="71" spans="1:20" s="20" customFormat="1" ht="19.5" customHeight="1" x14ac:dyDescent="0.25">
      <c r="A71" s="40"/>
      <c r="C71" s="21"/>
      <c r="D71" s="138"/>
      <c r="E71" s="139"/>
      <c r="F71" s="21"/>
      <c r="G71" s="167" t="s">
        <v>2162</v>
      </c>
      <c r="H71" s="23" t="s">
        <v>1335</v>
      </c>
      <c r="I71" s="23" t="s">
        <v>43</v>
      </c>
      <c r="J71" s="23" t="s">
        <v>1452</v>
      </c>
      <c r="K71" s="20">
        <v>0</v>
      </c>
      <c r="O71" s="167"/>
      <c r="T71" s="167" t="s">
        <v>2212</v>
      </c>
    </row>
    <row r="72" spans="1:20" s="20" customFormat="1" ht="19.5" customHeight="1" x14ac:dyDescent="0.25">
      <c r="A72" s="40"/>
      <c r="C72" s="21"/>
      <c r="D72" s="138"/>
      <c r="E72" s="139"/>
      <c r="F72" s="21"/>
      <c r="G72" s="167" t="s">
        <v>2163</v>
      </c>
      <c r="H72" s="23" t="s">
        <v>1335</v>
      </c>
      <c r="I72" s="23" t="s">
        <v>43</v>
      </c>
      <c r="J72" s="23" t="s">
        <v>1452</v>
      </c>
      <c r="K72" s="20">
        <v>0</v>
      </c>
      <c r="O72" s="167"/>
      <c r="T72" s="167" t="s">
        <v>2212</v>
      </c>
    </row>
    <row r="73" spans="1:20" s="20" customFormat="1" ht="19.5" customHeight="1" x14ac:dyDescent="0.25">
      <c r="A73" s="40"/>
      <c r="C73" s="21"/>
      <c r="D73" s="138"/>
      <c r="E73" s="139"/>
      <c r="F73" s="21"/>
      <c r="G73" s="167" t="s">
        <v>2164</v>
      </c>
      <c r="H73" s="23" t="s">
        <v>1335</v>
      </c>
      <c r="I73" s="23" t="s">
        <v>43</v>
      </c>
      <c r="J73" s="23" t="s">
        <v>1452</v>
      </c>
      <c r="K73" s="20">
        <v>0</v>
      </c>
      <c r="O73" s="167"/>
      <c r="T73" s="167" t="s">
        <v>2212</v>
      </c>
    </row>
    <row r="74" spans="1:20" s="20" customFormat="1" ht="19.5" customHeight="1" x14ac:dyDescent="0.25">
      <c r="A74" s="40"/>
      <c r="C74" s="21"/>
      <c r="D74" s="138"/>
      <c r="E74" s="139"/>
      <c r="F74" s="21"/>
      <c r="G74" s="167" t="s">
        <v>2165</v>
      </c>
      <c r="H74" s="23" t="s">
        <v>1336</v>
      </c>
      <c r="I74" s="23" t="s">
        <v>53</v>
      </c>
      <c r="J74" s="23" t="s">
        <v>1453</v>
      </c>
      <c r="K74" s="20">
        <v>0</v>
      </c>
      <c r="O74" s="167"/>
      <c r="T74" s="167" t="s">
        <v>2212</v>
      </c>
    </row>
    <row r="75" spans="1:20" s="20" customFormat="1" ht="19.5" customHeight="1" x14ac:dyDescent="0.25">
      <c r="A75" s="40"/>
      <c r="C75" s="21"/>
      <c r="D75" s="138"/>
      <c r="E75" s="139"/>
      <c r="F75" s="21"/>
      <c r="G75" s="167" t="s">
        <v>2166</v>
      </c>
      <c r="H75" s="23" t="s">
        <v>1336</v>
      </c>
      <c r="I75" s="23" t="s">
        <v>54</v>
      </c>
      <c r="J75" s="23" t="s">
        <v>1455</v>
      </c>
      <c r="K75" s="20">
        <v>0</v>
      </c>
      <c r="O75" s="167"/>
      <c r="T75" s="167" t="s">
        <v>2212</v>
      </c>
    </row>
    <row r="76" spans="1:20" s="20" customFormat="1" ht="19.5" customHeight="1" x14ac:dyDescent="0.25">
      <c r="A76" s="40"/>
      <c r="C76" s="21"/>
      <c r="D76" s="138"/>
      <c r="E76" s="139"/>
      <c r="F76" s="21"/>
      <c r="G76" s="167" t="s">
        <v>2167</v>
      </c>
      <c r="H76" s="23" t="s">
        <v>1336</v>
      </c>
      <c r="I76" s="23" t="s">
        <v>54</v>
      </c>
      <c r="J76" s="23" t="s">
        <v>1455</v>
      </c>
      <c r="K76" s="20">
        <v>0</v>
      </c>
      <c r="O76" s="167"/>
      <c r="T76" s="167" t="s">
        <v>2212</v>
      </c>
    </row>
    <row r="77" spans="1:20" s="20" customFormat="1" ht="19.5" customHeight="1" x14ac:dyDescent="0.25">
      <c r="A77" s="40"/>
      <c r="C77" s="21"/>
      <c r="D77" s="138"/>
      <c r="E77" s="139"/>
      <c r="F77" s="21"/>
      <c r="G77" s="167" t="s">
        <v>2168</v>
      </c>
      <c r="H77" s="23" t="s">
        <v>1336</v>
      </c>
      <c r="I77" s="23" t="s">
        <v>54</v>
      </c>
      <c r="J77" s="23" t="s">
        <v>1455</v>
      </c>
      <c r="K77" s="20">
        <v>0</v>
      </c>
      <c r="O77" s="167"/>
      <c r="T77" s="167" t="s">
        <v>2212</v>
      </c>
    </row>
    <row r="78" spans="1:20" s="20" customFormat="1" ht="19.5" customHeight="1" x14ac:dyDescent="0.25">
      <c r="A78" s="40"/>
      <c r="C78" s="21"/>
      <c r="D78" s="138"/>
      <c r="E78" s="139"/>
      <c r="F78" s="21"/>
      <c r="G78" s="167" t="s">
        <v>2169</v>
      </c>
      <c r="H78" s="23" t="s">
        <v>1336</v>
      </c>
      <c r="I78" s="23" t="s">
        <v>54</v>
      </c>
      <c r="J78" s="23" t="s">
        <v>1455</v>
      </c>
      <c r="K78" s="20">
        <v>0</v>
      </c>
      <c r="O78" s="167"/>
      <c r="T78" s="167" t="s">
        <v>2212</v>
      </c>
    </row>
    <row r="79" spans="1:20" s="20" customFormat="1" ht="19.5" customHeight="1" x14ac:dyDescent="0.25">
      <c r="A79" s="40"/>
      <c r="C79" s="21"/>
      <c r="D79" s="138"/>
      <c r="E79" s="139"/>
      <c r="F79" s="21"/>
      <c r="G79" s="167" t="s">
        <v>2170</v>
      </c>
      <c r="H79" s="23" t="s">
        <v>1336</v>
      </c>
      <c r="I79" s="23" t="s">
        <v>54</v>
      </c>
      <c r="J79" s="23" t="s">
        <v>1455</v>
      </c>
      <c r="K79" s="20">
        <v>0</v>
      </c>
      <c r="O79" s="167"/>
      <c r="T79" s="167" t="s">
        <v>2212</v>
      </c>
    </row>
    <row r="80" spans="1:20" s="20" customFormat="1" ht="19.5" customHeight="1" x14ac:dyDescent="0.25">
      <c r="A80" s="40"/>
      <c r="C80" s="21"/>
      <c r="D80" s="138"/>
      <c r="E80" s="139"/>
      <c r="F80" s="21"/>
      <c r="G80" s="167" t="s">
        <v>2171</v>
      </c>
      <c r="H80" s="23" t="s">
        <v>1336</v>
      </c>
      <c r="I80" s="23" t="s">
        <v>54</v>
      </c>
      <c r="J80" s="23" t="s">
        <v>1455</v>
      </c>
      <c r="K80" s="20">
        <v>0</v>
      </c>
      <c r="O80" s="167"/>
      <c r="T80" s="167" t="s">
        <v>2212</v>
      </c>
    </row>
    <row r="81" spans="1:20" s="20" customFormat="1" ht="19.5" customHeight="1" x14ac:dyDescent="0.25">
      <c r="A81" s="40"/>
      <c r="C81" s="21"/>
      <c r="D81" s="138"/>
      <c r="E81" s="139"/>
      <c r="F81" s="21"/>
      <c r="G81" s="167" t="s">
        <v>2172</v>
      </c>
      <c r="H81" s="23" t="s">
        <v>1336</v>
      </c>
      <c r="I81" s="23" t="s">
        <v>54</v>
      </c>
      <c r="J81" s="23" t="s">
        <v>1455</v>
      </c>
      <c r="K81" s="20">
        <v>0</v>
      </c>
      <c r="O81" s="167"/>
      <c r="T81" s="167" t="s">
        <v>2212</v>
      </c>
    </row>
    <row r="82" spans="1:20" s="20" customFormat="1" ht="19.5" customHeight="1" x14ac:dyDescent="0.25">
      <c r="A82" s="40"/>
      <c r="C82" s="21"/>
      <c r="D82" s="138"/>
      <c r="E82" s="139"/>
      <c r="F82" s="21"/>
      <c r="G82" s="167" t="s">
        <v>2173</v>
      </c>
      <c r="H82" s="23" t="s">
        <v>1336</v>
      </c>
      <c r="I82" s="23" t="s">
        <v>54</v>
      </c>
      <c r="J82" s="23" t="s">
        <v>1455</v>
      </c>
      <c r="K82" s="20">
        <v>0</v>
      </c>
      <c r="O82" s="167"/>
      <c r="T82" s="167" t="s">
        <v>2212</v>
      </c>
    </row>
    <row r="83" spans="1:20" s="20" customFormat="1" ht="19.5" customHeight="1" x14ac:dyDescent="0.25">
      <c r="A83" s="40"/>
      <c r="C83" s="21"/>
      <c r="D83" s="138"/>
      <c r="E83" s="139"/>
      <c r="F83" s="21"/>
      <c r="G83" s="167" t="s">
        <v>2174</v>
      </c>
      <c r="H83" s="23" t="s">
        <v>1336</v>
      </c>
      <c r="I83" s="23" t="s">
        <v>54</v>
      </c>
      <c r="J83" s="23" t="s">
        <v>1455</v>
      </c>
      <c r="K83" s="20">
        <v>0</v>
      </c>
      <c r="O83" s="167"/>
      <c r="T83" s="167" t="s">
        <v>2212</v>
      </c>
    </row>
    <row r="84" spans="1:20" s="20" customFormat="1" ht="19.5" customHeight="1" x14ac:dyDescent="0.25">
      <c r="A84" s="40"/>
      <c r="C84" s="21"/>
      <c r="D84" s="138"/>
      <c r="E84" s="139"/>
      <c r="F84" s="21"/>
      <c r="G84" s="167" t="s">
        <v>2175</v>
      </c>
      <c r="H84" s="23" t="s">
        <v>1336</v>
      </c>
      <c r="I84" s="23" t="s">
        <v>54</v>
      </c>
      <c r="J84" s="23" t="s">
        <v>1455</v>
      </c>
      <c r="K84" s="20">
        <v>0</v>
      </c>
      <c r="O84" s="167"/>
      <c r="T84" s="167" t="s">
        <v>2212</v>
      </c>
    </row>
    <row r="85" spans="1:20" s="20" customFormat="1" ht="19.5" customHeight="1" x14ac:dyDescent="0.25">
      <c r="A85" s="40"/>
      <c r="C85" s="21"/>
      <c r="D85" s="138"/>
      <c r="E85" s="139"/>
      <c r="F85" s="21"/>
      <c r="G85" s="167" t="s">
        <v>2176</v>
      </c>
      <c r="H85" s="23" t="s">
        <v>1336</v>
      </c>
      <c r="I85" s="23" t="s">
        <v>54</v>
      </c>
      <c r="J85" s="23" t="s">
        <v>1455</v>
      </c>
      <c r="K85" s="20">
        <v>0</v>
      </c>
      <c r="O85" s="167"/>
      <c r="T85" s="167" t="s">
        <v>2212</v>
      </c>
    </row>
    <row r="86" spans="1:20" s="20" customFormat="1" ht="19.5" customHeight="1" x14ac:dyDescent="0.25">
      <c r="A86" s="40"/>
      <c r="C86" s="21"/>
      <c r="D86" s="138"/>
      <c r="E86" s="139"/>
      <c r="F86" s="21"/>
      <c r="G86" s="167" t="s">
        <v>2177</v>
      </c>
      <c r="H86" s="23" t="s">
        <v>1336</v>
      </c>
      <c r="I86" s="23" t="s">
        <v>54</v>
      </c>
      <c r="J86" s="23" t="s">
        <v>1455</v>
      </c>
      <c r="K86" s="20">
        <v>0</v>
      </c>
      <c r="O86" s="167"/>
      <c r="T86" s="167" t="s">
        <v>2212</v>
      </c>
    </row>
    <row r="87" spans="1:20" s="20" customFormat="1" ht="19.5" customHeight="1" x14ac:dyDescent="0.25">
      <c r="A87" s="40"/>
      <c r="C87" s="21"/>
      <c r="D87" s="138"/>
      <c r="E87" s="139"/>
      <c r="F87" s="21"/>
      <c r="G87" s="167" t="s">
        <v>2178</v>
      </c>
      <c r="H87" s="23" t="s">
        <v>1336</v>
      </c>
      <c r="I87" s="23" t="s">
        <v>54</v>
      </c>
      <c r="J87" s="23" t="s">
        <v>1455</v>
      </c>
      <c r="K87" s="20">
        <v>0</v>
      </c>
      <c r="O87" s="167"/>
      <c r="T87" s="167" t="s">
        <v>2212</v>
      </c>
    </row>
    <row r="88" spans="1:20" s="20" customFormat="1" ht="19.5" customHeight="1" x14ac:dyDescent="0.25">
      <c r="A88" s="40"/>
      <c r="C88" s="21"/>
      <c r="D88" s="138"/>
      <c r="E88" s="139"/>
      <c r="F88" s="21"/>
      <c r="G88" s="167" t="s">
        <v>2178</v>
      </c>
      <c r="H88" s="23" t="s">
        <v>1336</v>
      </c>
      <c r="I88" s="23" t="s">
        <v>54</v>
      </c>
      <c r="J88" s="23" t="s">
        <v>1455</v>
      </c>
      <c r="K88" s="20">
        <v>0</v>
      </c>
      <c r="O88" s="167"/>
      <c r="T88" s="167" t="s">
        <v>2212</v>
      </c>
    </row>
    <row r="89" spans="1:20" s="20" customFormat="1" ht="19.5" customHeight="1" x14ac:dyDescent="0.25">
      <c r="A89" s="40"/>
      <c r="C89" s="21"/>
      <c r="D89" s="138"/>
      <c r="E89" s="139"/>
      <c r="F89" s="21"/>
      <c r="G89" s="167" t="s">
        <v>2179</v>
      </c>
      <c r="H89" s="23" t="s">
        <v>1336</v>
      </c>
      <c r="I89" s="23" t="s">
        <v>54</v>
      </c>
      <c r="J89" s="23" t="s">
        <v>1455</v>
      </c>
      <c r="K89" s="20">
        <v>0</v>
      </c>
      <c r="O89" s="167"/>
      <c r="T89" s="167" t="s">
        <v>2212</v>
      </c>
    </row>
    <row r="90" spans="1:20" s="20" customFormat="1" ht="19.5" customHeight="1" x14ac:dyDescent="0.25">
      <c r="A90" s="40"/>
      <c r="C90" s="21"/>
      <c r="D90" s="138"/>
      <c r="E90" s="139"/>
      <c r="F90" s="21"/>
      <c r="G90" s="167" t="s">
        <v>2180</v>
      </c>
      <c r="H90" s="23" t="s">
        <v>1336</v>
      </c>
      <c r="I90" s="23" t="s">
        <v>54</v>
      </c>
      <c r="J90" s="23" t="s">
        <v>1455</v>
      </c>
      <c r="K90" s="20">
        <v>0</v>
      </c>
      <c r="O90" s="167"/>
      <c r="T90" s="167" t="s">
        <v>2212</v>
      </c>
    </row>
    <row r="91" spans="1:20" s="20" customFormat="1" ht="19.5" customHeight="1" x14ac:dyDescent="0.25">
      <c r="A91" s="40"/>
      <c r="C91" s="21"/>
      <c r="D91" s="138"/>
      <c r="E91" s="139"/>
      <c r="F91" s="21"/>
      <c r="G91" s="167" t="s">
        <v>2181</v>
      </c>
      <c r="H91" s="23" t="s">
        <v>1336</v>
      </c>
      <c r="I91" s="23" t="s">
        <v>54</v>
      </c>
      <c r="J91" s="23" t="s">
        <v>1455</v>
      </c>
      <c r="K91" s="20">
        <v>0</v>
      </c>
      <c r="O91" s="167"/>
      <c r="T91" s="167" t="s">
        <v>2212</v>
      </c>
    </row>
    <row r="92" spans="1:20" s="20" customFormat="1" ht="19.5" customHeight="1" x14ac:dyDescent="0.25">
      <c r="A92" s="40"/>
      <c r="C92" s="21"/>
      <c r="D92" s="138"/>
      <c r="E92" s="139"/>
      <c r="F92" s="21"/>
      <c r="G92" s="167" t="s">
        <v>2182</v>
      </c>
      <c r="H92" s="23" t="s">
        <v>1336</v>
      </c>
      <c r="I92" s="23" t="s">
        <v>54</v>
      </c>
      <c r="J92" s="23" t="s">
        <v>1455</v>
      </c>
      <c r="K92" s="20">
        <v>0</v>
      </c>
      <c r="O92" s="167"/>
      <c r="T92" s="167" t="s">
        <v>2212</v>
      </c>
    </row>
    <row r="93" spans="1:20" s="20" customFormat="1" ht="19.5" customHeight="1" x14ac:dyDescent="0.25">
      <c r="A93" s="40"/>
      <c r="C93" s="21"/>
      <c r="D93" s="138"/>
      <c r="E93" s="139"/>
      <c r="F93" s="21"/>
      <c r="G93" s="167" t="s">
        <v>2183</v>
      </c>
      <c r="H93" s="23" t="s">
        <v>1336</v>
      </c>
      <c r="I93" s="23" t="s">
        <v>54</v>
      </c>
      <c r="J93" s="23" t="s">
        <v>1455</v>
      </c>
      <c r="K93" s="20">
        <v>0</v>
      </c>
      <c r="O93" s="167"/>
      <c r="T93" s="167" t="s">
        <v>2212</v>
      </c>
    </row>
    <row r="94" spans="1:20" s="20" customFormat="1" ht="19.5" customHeight="1" x14ac:dyDescent="0.25">
      <c r="A94" s="40"/>
      <c r="C94" s="21"/>
      <c r="D94" s="138"/>
      <c r="E94" s="139"/>
      <c r="F94" s="21"/>
      <c r="G94" s="167" t="s">
        <v>2184</v>
      </c>
      <c r="H94" s="23" t="s">
        <v>1336</v>
      </c>
      <c r="I94" s="23" t="s">
        <v>54</v>
      </c>
      <c r="J94" s="23" t="s">
        <v>1455</v>
      </c>
      <c r="K94" s="20">
        <v>0</v>
      </c>
      <c r="O94" s="167"/>
      <c r="T94" s="167" t="s">
        <v>2212</v>
      </c>
    </row>
    <row r="95" spans="1:20" s="20" customFormat="1" ht="19.5" customHeight="1" x14ac:dyDescent="0.25">
      <c r="A95" s="40"/>
      <c r="C95" s="21"/>
      <c r="D95" s="138"/>
      <c r="E95" s="139"/>
      <c r="F95" s="21"/>
      <c r="G95" s="167" t="s">
        <v>2185</v>
      </c>
      <c r="H95" s="23" t="s">
        <v>1336</v>
      </c>
      <c r="I95" s="23" t="s">
        <v>54</v>
      </c>
      <c r="J95" s="23" t="s">
        <v>1455</v>
      </c>
      <c r="K95" s="20">
        <v>0</v>
      </c>
      <c r="O95" s="167"/>
      <c r="T95" s="167" t="s">
        <v>2212</v>
      </c>
    </row>
    <row r="96" spans="1:20" s="20" customFormat="1" ht="19.5" customHeight="1" x14ac:dyDescent="0.25">
      <c r="A96" s="40"/>
      <c r="C96" s="21"/>
      <c r="D96" s="138"/>
      <c r="E96" s="139"/>
      <c r="F96" s="21"/>
      <c r="G96" s="167" t="s">
        <v>2186</v>
      </c>
      <c r="H96" s="23" t="s">
        <v>1336</v>
      </c>
      <c r="I96" s="23" t="s">
        <v>54</v>
      </c>
      <c r="J96" s="23" t="s">
        <v>1455</v>
      </c>
      <c r="K96" s="20">
        <v>0</v>
      </c>
      <c r="O96" s="167"/>
      <c r="T96" s="167" t="s">
        <v>2212</v>
      </c>
    </row>
    <row r="97" spans="1:20" s="20" customFormat="1" ht="19.5" customHeight="1" x14ac:dyDescent="0.25">
      <c r="A97" s="40"/>
      <c r="C97" s="21"/>
      <c r="D97" s="138"/>
      <c r="E97" s="139"/>
      <c r="F97" s="21"/>
      <c r="G97" s="167" t="s">
        <v>2187</v>
      </c>
      <c r="H97" s="23" t="s">
        <v>1336</v>
      </c>
      <c r="I97" s="23" t="s">
        <v>54</v>
      </c>
      <c r="J97" s="23" t="s">
        <v>1455</v>
      </c>
      <c r="K97" s="20">
        <v>0</v>
      </c>
      <c r="O97" s="167"/>
      <c r="T97" s="167" t="s">
        <v>2212</v>
      </c>
    </row>
    <row r="98" spans="1:20" s="20" customFormat="1" ht="19.5" customHeight="1" x14ac:dyDescent="0.25">
      <c r="A98" s="40"/>
      <c r="C98" s="21"/>
      <c r="D98" s="138"/>
      <c r="E98" s="139"/>
      <c r="F98" s="21"/>
      <c r="G98" s="167" t="s">
        <v>2213</v>
      </c>
      <c r="H98" s="23" t="s">
        <v>1336</v>
      </c>
      <c r="I98" s="23" t="s">
        <v>54</v>
      </c>
      <c r="J98" s="23" t="s">
        <v>1455</v>
      </c>
      <c r="K98" s="20">
        <v>0</v>
      </c>
      <c r="O98" s="167"/>
      <c r="T98" s="167" t="s">
        <v>2212</v>
      </c>
    </row>
    <row r="99" spans="1:20" s="20" customFormat="1" ht="19.5" customHeight="1" x14ac:dyDescent="0.25">
      <c r="A99" s="40"/>
      <c r="C99" s="21"/>
      <c r="D99" s="138"/>
      <c r="E99" s="139"/>
      <c r="F99" s="21"/>
      <c r="G99" s="167" t="s">
        <v>2214</v>
      </c>
      <c r="H99" s="23" t="s">
        <v>1336</v>
      </c>
      <c r="I99" s="23" t="s">
        <v>54</v>
      </c>
      <c r="J99" s="23" t="s">
        <v>1455</v>
      </c>
      <c r="K99" s="20">
        <v>0</v>
      </c>
      <c r="O99" s="167"/>
      <c r="T99" s="167" t="s">
        <v>2212</v>
      </c>
    </row>
    <row r="100" spans="1:20" s="20" customFormat="1" ht="19.5" customHeight="1" x14ac:dyDescent="0.25">
      <c r="A100" s="40"/>
      <c r="C100" s="21"/>
      <c r="D100" s="138"/>
      <c r="E100" s="139"/>
      <c r="F100" s="21"/>
      <c r="G100" s="167" t="s">
        <v>2215</v>
      </c>
      <c r="H100" s="23" t="s">
        <v>1336</v>
      </c>
      <c r="I100" s="23" t="s">
        <v>54</v>
      </c>
      <c r="J100" s="23" t="s">
        <v>1455</v>
      </c>
      <c r="K100" s="20">
        <v>0</v>
      </c>
      <c r="O100" s="167"/>
      <c r="T100" s="167" t="s">
        <v>2212</v>
      </c>
    </row>
    <row r="101" spans="1:20" s="20" customFormat="1" ht="19.5" customHeight="1" x14ac:dyDescent="0.25">
      <c r="A101" s="40"/>
      <c r="C101" s="21"/>
      <c r="D101" s="138"/>
      <c r="E101" s="139"/>
      <c r="F101" s="21"/>
      <c r="G101" s="167" t="s">
        <v>2216</v>
      </c>
      <c r="H101" s="23" t="s">
        <v>1336</v>
      </c>
      <c r="I101" s="23" t="s">
        <v>54</v>
      </c>
      <c r="J101" s="23" t="s">
        <v>1455</v>
      </c>
      <c r="K101" s="20">
        <v>0</v>
      </c>
      <c r="O101" s="167"/>
      <c r="T101" s="167" t="s">
        <v>2212</v>
      </c>
    </row>
    <row r="102" spans="1:20" s="20" customFormat="1" ht="19.5" customHeight="1" x14ac:dyDescent="0.25">
      <c r="A102" s="40"/>
      <c r="C102" s="21"/>
      <c r="D102" s="138"/>
      <c r="E102" s="139"/>
      <c r="F102" s="21"/>
      <c r="G102" s="167" t="s">
        <v>2217</v>
      </c>
      <c r="H102" s="23" t="s">
        <v>1336</v>
      </c>
      <c r="I102" s="23" t="s">
        <v>54</v>
      </c>
      <c r="J102" s="23" t="s">
        <v>1455</v>
      </c>
      <c r="K102" s="20">
        <v>0</v>
      </c>
      <c r="O102" s="167"/>
      <c r="T102" s="167" t="s">
        <v>2212</v>
      </c>
    </row>
    <row r="103" spans="1:20" s="20" customFormat="1" ht="19.5" customHeight="1" x14ac:dyDescent="0.25">
      <c r="A103" s="40"/>
      <c r="C103" s="21"/>
      <c r="D103" s="138"/>
      <c r="E103" s="139"/>
      <c r="F103" s="21"/>
      <c r="G103" s="167" t="s">
        <v>2218</v>
      </c>
      <c r="H103" s="23" t="s">
        <v>1336</v>
      </c>
      <c r="I103" s="23" t="s">
        <v>54</v>
      </c>
      <c r="J103" s="23" t="s">
        <v>1455</v>
      </c>
      <c r="K103" s="20">
        <v>0</v>
      </c>
      <c r="O103" s="167"/>
      <c r="T103" s="167" t="s">
        <v>2212</v>
      </c>
    </row>
    <row r="104" spans="1:20" s="20" customFormat="1" ht="12" customHeight="1" x14ac:dyDescent="0.25">
      <c r="A104" s="40"/>
      <c r="D104" s="140"/>
      <c r="E104" s="140"/>
      <c r="G104" s="167" t="s">
        <v>2219</v>
      </c>
      <c r="H104" s="23" t="s">
        <v>1336</v>
      </c>
      <c r="I104" s="23" t="s">
        <v>53</v>
      </c>
      <c r="J104" s="23" t="s">
        <v>1453</v>
      </c>
      <c r="K104" s="20">
        <v>0</v>
      </c>
      <c r="O104" s="167"/>
      <c r="T104" s="167" t="s">
        <v>2212</v>
      </c>
    </row>
    <row r="105" spans="1:20" s="20" customFormat="1" ht="24.75" customHeight="1" x14ac:dyDescent="0.25">
      <c r="A105" s="40"/>
      <c r="D105" s="140"/>
      <c r="E105" s="140"/>
      <c r="G105" s="167" t="s">
        <v>2220</v>
      </c>
      <c r="H105" s="23" t="s">
        <v>1336</v>
      </c>
      <c r="I105" s="23" t="s">
        <v>53</v>
      </c>
      <c r="J105" s="23" t="s">
        <v>1453</v>
      </c>
      <c r="K105" s="20">
        <v>0</v>
      </c>
      <c r="O105" s="167"/>
      <c r="T105" s="167" t="s">
        <v>2212</v>
      </c>
    </row>
    <row r="106" spans="1:20" s="20" customFormat="1" ht="19.5" customHeight="1" x14ac:dyDescent="0.25">
      <c r="A106" s="40"/>
      <c r="D106" s="140"/>
      <c r="E106" s="140"/>
      <c r="G106" s="167" t="s">
        <v>2221</v>
      </c>
      <c r="H106" s="23" t="s">
        <v>1336</v>
      </c>
      <c r="I106" s="23" t="s">
        <v>53</v>
      </c>
      <c r="J106" s="23" t="s">
        <v>1453</v>
      </c>
      <c r="K106" s="20">
        <v>0</v>
      </c>
      <c r="O106" s="167"/>
      <c r="T106" s="167" t="s">
        <v>2212</v>
      </c>
    </row>
    <row r="107" spans="1:20" s="20" customFormat="1" ht="19.5" customHeight="1" x14ac:dyDescent="0.25">
      <c r="A107" s="40"/>
      <c r="D107" s="140"/>
      <c r="E107" s="140"/>
      <c r="G107" s="167" t="s">
        <v>2222</v>
      </c>
      <c r="H107" s="23" t="s">
        <v>1336</v>
      </c>
      <c r="I107" s="23" t="s">
        <v>53</v>
      </c>
      <c r="J107" s="23" t="s">
        <v>1453</v>
      </c>
      <c r="K107" s="20">
        <v>0</v>
      </c>
      <c r="O107" s="167"/>
      <c r="T107" s="167" t="s">
        <v>2212</v>
      </c>
    </row>
    <row r="108" spans="1:20" s="20" customFormat="1" ht="19.5" customHeight="1" x14ac:dyDescent="0.25">
      <c r="A108" s="40"/>
      <c r="D108" s="140"/>
      <c r="E108" s="140"/>
      <c r="G108" s="167" t="s">
        <v>2223</v>
      </c>
      <c r="H108" s="23" t="s">
        <v>1336</v>
      </c>
      <c r="I108" s="23" t="s">
        <v>53</v>
      </c>
      <c r="J108" s="23" t="s">
        <v>1453</v>
      </c>
      <c r="K108" s="20">
        <v>0</v>
      </c>
      <c r="O108" s="167"/>
      <c r="T108" s="167" t="s">
        <v>2212</v>
      </c>
    </row>
    <row r="109" spans="1:20" s="20" customFormat="1" ht="19.5" customHeight="1" x14ac:dyDescent="0.25">
      <c r="A109" s="40"/>
      <c r="D109" s="140"/>
      <c r="E109" s="140"/>
      <c r="G109" s="167"/>
      <c r="H109" s="23"/>
      <c r="I109" s="23"/>
      <c r="J109" s="23"/>
      <c r="K109" s="20">
        <v>0</v>
      </c>
      <c r="O109" s="167"/>
      <c r="T109" s="167"/>
    </row>
    <row r="110" spans="1:20" s="20" customFormat="1" ht="19.5" customHeight="1" x14ac:dyDescent="0.25">
      <c r="A110" s="40"/>
      <c r="D110" s="140"/>
      <c r="E110" s="140"/>
      <c r="G110" s="167"/>
      <c r="H110" s="23"/>
      <c r="I110" s="23"/>
      <c r="J110" s="23"/>
      <c r="K110" s="20">
        <v>0</v>
      </c>
      <c r="O110" s="167"/>
      <c r="T110" s="167"/>
    </row>
    <row r="111" spans="1:20" s="20" customFormat="1" ht="19.5" customHeight="1" x14ac:dyDescent="0.25">
      <c r="A111" s="40"/>
      <c r="D111" s="140"/>
      <c r="E111" s="140"/>
      <c r="G111" s="167"/>
      <c r="H111" s="23"/>
      <c r="I111" s="23"/>
      <c r="J111" s="23"/>
      <c r="K111" s="20">
        <v>0</v>
      </c>
      <c r="O111" s="167"/>
      <c r="T111" s="167"/>
    </row>
    <row r="112" spans="1:20" s="20" customFormat="1" ht="19.5" customHeight="1" x14ac:dyDescent="0.25">
      <c r="A112" s="40"/>
      <c r="D112" s="140"/>
      <c r="E112" s="140"/>
      <c r="G112" s="167"/>
      <c r="H112" s="23"/>
      <c r="I112" s="23"/>
      <c r="J112" s="23"/>
      <c r="K112" s="20">
        <v>0</v>
      </c>
      <c r="O112" s="167"/>
      <c r="T112" s="167"/>
    </row>
    <row r="113" spans="1:20" s="20" customFormat="1" ht="19.5" customHeight="1" x14ac:dyDescent="0.25">
      <c r="A113" s="40"/>
      <c r="D113" s="140"/>
      <c r="E113" s="140"/>
      <c r="G113" s="167"/>
      <c r="H113" s="23"/>
      <c r="I113" s="23"/>
      <c r="J113" s="23"/>
      <c r="K113" s="20">
        <v>0</v>
      </c>
      <c r="O113" s="167"/>
      <c r="T113" s="167"/>
    </row>
    <row r="114" spans="1:20" s="20" customFormat="1" ht="19.5" customHeight="1" x14ac:dyDescent="0.25">
      <c r="A114" s="40"/>
      <c r="D114" s="140"/>
      <c r="E114" s="140"/>
      <c r="G114" s="167"/>
      <c r="H114" s="23"/>
      <c r="I114" s="23"/>
      <c r="J114" s="23"/>
      <c r="K114" s="20">
        <v>0</v>
      </c>
      <c r="O114" s="167"/>
      <c r="T114" s="167"/>
    </row>
    <row r="115" spans="1:20" s="20" customFormat="1" ht="19.5" customHeight="1" x14ac:dyDescent="0.25">
      <c r="A115" s="40"/>
      <c r="D115" s="140"/>
      <c r="E115" s="140"/>
      <c r="G115" s="167"/>
      <c r="H115" s="23"/>
      <c r="I115" s="23"/>
      <c r="J115" s="23"/>
      <c r="K115" s="20">
        <v>0</v>
      </c>
      <c r="O115" s="167"/>
      <c r="T115" s="167"/>
    </row>
    <row r="116" spans="1:20" s="20" customFormat="1" ht="19.5" customHeight="1" x14ac:dyDescent="0.25">
      <c r="A116" s="40"/>
      <c r="D116" s="140"/>
      <c r="E116" s="140"/>
      <c r="G116" s="167"/>
      <c r="H116" s="23"/>
      <c r="I116" s="23"/>
      <c r="J116" s="23"/>
      <c r="K116" s="20">
        <v>0</v>
      </c>
      <c r="O116" s="167"/>
      <c r="T116" s="167"/>
    </row>
    <row r="117" spans="1:20" s="20" customFormat="1" ht="19.5" customHeight="1" x14ac:dyDescent="0.25">
      <c r="A117" s="40"/>
      <c r="D117" s="140"/>
      <c r="E117" s="140"/>
      <c r="G117" s="167"/>
      <c r="H117" s="23"/>
      <c r="I117" s="23"/>
      <c r="J117" s="23"/>
      <c r="K117" s="20">
        <v>0</v>
      </c>
      <c r="O117" s="167"/>
      <c r="T117" s="167"/>
    </row>
    <row r="118" spans="1:20" s="20" customFormat="1" ht="19.5" customHeight="1" x14ac:dyDescent="0.25">
      <c r="A118" s="40"/>
      <c r="D118" s="140"/>
      <c r="E118" s="140"/>
      <c r="G118" s="167"/>
      <c r="H118" s="23"/>
      <c r="I118" s="23"/>
      <c r="J118" s="23"/>
      <c r="K118" s="20">
        <v>0</v>
      </c>
      <c r="O118" s="167"/>
      <c r="T118" s="167"/>
    </row>
    <row r="119" spans="1:20" s="20" customFormat="1" ht="19.5" customHeight="1" x14ac:dyDescent="0.25">
      <c r="A119" s="40"/>
      <c r="D119" s="140"/>
      <c r="E119" s="140"/>
      <c r="G119" s="167"/>
      <c r="H119" s="23"/>
      <c r="I119" s="23"/>
      <c r="J119" s="23"/>
      <c r="K119" s="20">
        <v>0</v>
      </c>
      <c r="O119" s="167"/>
      <c r="T119" s="167"/>
    </row>
    <row r="120" spans="1:20" s="20" customFormat="1" ht="24.75" customHeight="1" x14ac:dyDescent="0.25">
      <c r="A120" s="40"/>
      <c r="D120" s="140"/>
      <c r="E120" s="140"/>
      <c r="G120" s="167"/>
      <c r="H120" s="23"/>
      <c r="I120" s="23"/>
      <c r="J120" s="23"/>
      <c r="K120" s="20">
        <v>0</v>
      </c>
      <c r="O120" s="167"/>
      <c r="T120" s="167"/>
    </row>
    <row r="121" spans="1:20" s="20" customFormat="1" ht="12" customHeight="1" x14ac:dyDescent="0.25">
      <c r="A121" s="40"/>
      <c r="D121" s="140"/>
      <c r="E121" s="140"/>
      <c r="G121" s="167"/>
      <c r="H121" s="23"/>
      <c r="I121" s="23"/>
      <c r="J121" s="23"/>
      <c r="K121" s="20">
        <v>0</v>
      </c>
      <c r="O121" s="167"/>
      <c r="T121" s="167"/>
    </row>
    <row r="122" spans="1:20" s="20" customFormat="1" ht="25.5" customHeight="1" x14ac:dyDescent="0.25">
      <c r="A122" s="40"/>
      <c r="D122" s="140"/>
      <c r="E122" s="140"/>
      <c r="G122" s="167"/>
      <c r="H122" s="23"/>
      <c r="I122" s="23"/>
      <c r="J122" s="23"/>
      <c r="K122" s="20">
        <v>0</v>
      </c>
      <c r="O122" s="167"/>
      <c r="T122" s="167"/>
    </row>
    <row r="123" spans="1:20" s="20" customFormat="1" ht="19.5" customHeight="1" x14ac:dyDescent="0.25">
      <c r="A123" s="40"/>
      <c r="D123" s="140"/>
      <c r="E123" s="140"/>
      <c r="G123" s="167"/>
      <c r="H123" s="23"/>
      <c r="I123" s="23"/>
      <c r="J123" s="23"/>
      <c r="K123" s="20">
        <v>0</v>
      </c>
      <c r="O123" s="167"/>
      <c r="T123" s="167"/>
    </row>
    <row r="124" spans="1:20" s="20" customFormat="1" ht="19.5" customHeight="1" x14ac:dyDescent="0.25">
      <c r="A124" s="40"/>
      <c r="D124" s="140"/>
      <c r="E124" s="140"/>
      <c r="G124" s="167"/>
      <c r="H124" s="23"/>
      <c r="I124" s="23"/>
      <c r="J124" s="23"/>
      <c r="K124" s="20">
        <v>0</v>
      </c>
      <c r="O124" s="167"/>
      <c r="T124" s="167"/>
    </row>
    <row r="125" spans="1:20" s="20" customFormat="1" ht="19.5" customHeight="1" x14ac:dyDescent="0.25">
      <c r="A125" s="40"/>
      <c r="D125" s="140"/>
      <c r="E125" s="140"/>
      <c r="G125" s="167"/>
      <c r="H125" s="23"/>
      <c r="I125" s="23"/>
      <c r="J125" s="23"/>
      <c r="K125" s="20">
        <v>0</v>
      </c>
      <c r="O125" s="167"/>
      <c r="T125" s="167"/>
    </row>
    <row r="126" spans="1:20" s="20" customFormat="1" ht="19.5" customHeight="1" x14ac:dyDescent="0.25">
      <c r="A126" s="40"/>
      <c r="D126" s="140"/>
      <c r="E126" s="140"/>
      <c r="G126" s="167"/>
      <c r="H126" s="23"/>
      <c r="I126" s="23"/>
      <c r="J126" s="23"/>
      <c r="K126" s="20">
        <v>0</v>
      </c>
      <c r="O126" s="167"/>
      <c r="T126" s="167"/>
    </row>
    <row r="127" spans="1:20" s="20" customFormat="1" ht="19.5" customHeight="1" x14ac:dyDescent="0.25">
      <c r="A127" s="40"/>
      <c r="D127" s="140"/>
      <c r="E127" s="140"/>
      <c r="G127" s="167"/>
      <c r="H127" s="23"/>
      <c r="I127" s="23"/>
      <c r="J127" s="23"/>
      <c r="K127" s="20">
        <v>0</v>
      </c>
      <c r="O127" s="167"/>
      <c r="T127" s="167"/>
    </row>
    <row r="128" spans="1:20" s="20" customFormat="1" ht="19.5" customHeight="1" x14ac:dyDescent="0.25">
      <c r="A128" s="40"/>
      <c r="D128" s="140"/>
      <c r="E128" s="140"/>
      <c r="G128" s="167"/>
      <c r="H128" s="23"/>
      <c r="I128" s="23"/>
      <c r="J128" s="23"/>
      <c r="K128" s="20">
        <v>0</v>
      </c>
      <c r="O128" s="167"/>
      <c r="T128" s="167"/>
    </row>
    <row r="129" spans="1:20" s="20" customFormat="1" ht="19.5" customHeight="1" x14ac:dyDescent="0.25">
      <c r="A129" s="40"/>
      <c r="D129" s="140"/>
      <c r="E129" s="140"/>
      <c r="G129" s="167"/>
      <c r="H129" s="23"/>
      <c r="I129" s="23"/>
      <c r="J129" s="23"/>
      <c r="K129" s="20">
        <v>0</v>
      </c>
      <c r="O129" s="167"/>
      <c r="T129" s="167"/>
    </row>
    <row r="130" spans="1:20" s="20" customFormat="1" ht="19.5" customHeight="1" x14ac:dyDescent="0.25">
      <c r="A130" s="40"/>
      <c r="D130" s="140"/>
      <c r="E130" s="140"/>
      <c r="G130" s="167"/>
      <c r="H130" s="23"/>
      <c r="I130" s="23"/>
      <c r="J130" s="23"/>
      <c r="K130" s="20">
        <v>0</v>
      </c>
      <c r="O130" s="167"/>
      <c r="T130" s="167"/>
    </row>
    <row r="131" spans="1:20" s="20" customFormat="1" ht="19.5" customHeight="1" x14ac:dyDescent="0.25">
      <c r="A131" s="40"/>
      <c r="D131" s="140"/>
      <c r="E131" s="140"/>
      <c r="G131" s="167"/>
      <c r="H131" s="23"/>
      <c r="I131" s="23"/>
      <c r="J131" s="23"/>
      <c r="K131" s="20">
        <v>0</v>
      </c>
      <c r="O131" s="167"/>
      <c r="T131" s="167"/>
    </row>
    <row r="132" spans="1:20" s="20" customFormat="1" ht="19.5" customHeight="1" x14ac:dyDescent="0.25">
      <c r="A132" s="40"/>
      <c r="D132" s="140"/>
      <c r="E132" s="140"/>
      <c r="G132" s="167"/>
      <c r="H132" s="23"/>
      <c r="I132" s="23"/>
      <c r="J132" s="23"/>
      <c r="K132" s="20">
        <v>0</v>
      </c>
      <c r="O132" s="167"/>
      <c r="T132" s="167"/>
    </row>
    <row r="133" spans="1:20" s="20" customFormat="1" ht="19.5" customHeight="1" x14ac:dyDescent="0.25">
      <c r="A133" s="40"/>
      <c r="D133" s="140"/>
      <c r="E133" s="140"/>
      <c r="G133" s="167"/>
      <c r="H133" s="23"/>
      <c r="I133" s="23"/>
      <c r="J133" s="23"/>
      <c r="K133" s="20">
        <v>0</v>
      </c>
      <c r="O133" s="167"/>
      <c r="T133" s="167"/>
    </row>
    <row r="134" spans="1:20" s="20" customFormat="1" ht="19.5" customHeight="1" x14ac:dyDescent="0.25">
      <c r="A134" s="40"/>
      <c r="D134" s="140"/>
      <c r="E134" s="140"/>
      <c r="G134" s="167"/>
      <c r="H134" s="23"/>
      <c r="I134" s="23"/>
      <c r="J134" s="23"/>
      <c r="K134" s="20">
        <v>0</v>
      </c>
      <c r="O134" s="167"/>
      <c r="T134" s="167"/>
    </row>
    <row r="135" spans="1:20" s="20" customFormat="1" ht="19.5" customHeight="1" x14ac:dyDescent="0.25">
      <c r="A135" s="40"/>
      <c r="D135" s="140"/>
      <c r="E135" s="140"/>
      <c r="G135" s="167"/>
      <c r="H135" s="23"/>
      <c r="I135" s="23"/>
      <c r="J135" s="23"/>
      <c r="K135" s="20">
        <v>0</v>
      </c>
      <c r="O135" s="167"/>
      <c r="T135" s="167"/>
    </row>
    <row r="136" spans="1:20" s="20" customFormat="1" x14ac:dyDescent="0.25">
      <c r="A136" s="40"/>
      <c r="D136" s="140"/>
      <c r="E136" s="140"/>
      <c r="G136" s="167"/>
      <c r="H136" s="23"/>
      <c r="I136" s="23"/>
      <c r="J136" s="23"/>
      <c r="K136" s="20">
        <v>0</v>
      </c>
      <c r="O136" s="167"/>
      <c r="T136" s="167"/>
    </row>
    <row r="137" spans="1:20" s="20" customFormat="1" x14ac:dyDescent="0.25">
      <c r="A137" s="40"/>
      <c r="D137" s="140"/>
      <c r="E137" s="140"/>
      <c r="G137" s="167"/>
      <c r="H137" s="23"/>
      <c r="I137" s="23"/>
      <c r="J137" s="23"/>
      <c r="K137" s="20">
        <v>0</v>
      </c>
      <c r="O137" s="167"/>
      <c r="T137" s="167"/>
    </row>
    <row r="138" spans="1:20" s="20" customFormat="1" x14ac:dyDescent="0.25">
      <c r="A138" s="40"/>
      <c r="D138" s="140"/>
      <c r="E138" s="140"/>
      <c r="G138" s="167"/>
      <c r="H138" s="23"/>
      <c r="I138" s="23"/>
      <c r="J138" s="23"/>
      <c r="K138" s="20">
        <v>0</v>
      </c>
      <c r="O138" s="167"/>
      <c r="T138" s="167"/>
    </row>
    <row r="139" spans="1:20" x14ac:dyDescent="0.25">
      <c r="D139" s="141"/>
      <c r="E139" s="141"/>
      <c r="G139" s="167"/>
      <c r="H139" s="23"/>
      <c r="I139" s="23"/>
      <c r="J139" s="23"/>
      <c r="K139" s="118">
        <v>0</v>
      </c>
      <c r="O139" s="167"/>
      <c r="T139" s="167"/>
    </row>
    <row r="140" spans="1:20" x14ac:dyDescent="0.25">
      <c r="D140" s="141"/>
      <c r="E140" s="141"/>
      <c r="G140" s="167"/>
      <c r="H140" s="23"/>
      <c r="I140" s="23"/>
      <c r="J140" s="23"/>
      <c r="K140" s="118">
        <v>0</v>
      </c>
      <c r="O140" s="167"/>
      <c r="T140" s="167"/>
    </row>
    <row r="141" spans="1:20" x14ac:dyDescent="0.25">
      <c r="D141" s="141"/>
      <c r="E141" s="141"/>
      <c r="G141" s="167"/>
      <c r="H141" s="23"/>
      <c r="I141" s="23"/>
      <c r="J141" s="23"/>
      <c r="K141" s="118">
        <v>0</v>
      </c>
      <c r="O141" s="167"/>
      <c r="T141" s="167"/>
    </row>
    <row r="142" spans="1:20" x14ac:dyDescent="0.25">
      <c r="D142" s="141"/>
      <c r="E142" s="141"/>
      <c r="G142" s="167"/>
      <c r="H142" s="23"/>
      <c r="I142" s="23"/>
      <c r="J142" s="23"/>
      <c r="K142" s="118">
        <v>0</v>
      </c>
      <c r="O142" s="167"/>
      <c r="T142" s="167"/>
    </row>
    <row r="143" spans="1:20" x14ac:dyDescent="0.25">
      <c r="D143" s="141"/>
      <c r="E143" s="141"/>
      <c r="G143" s="167"/>
      <c r="H143" s="23"/>
      <c r="I143" s="23"/>
      <c r="J143" s="23"/>
      <c r="K143" s="118">
        <v>0</v>
      </c>
      <c r="O143" s="167"/>
      <c r="T143" s="167"/>
    </row>
    <row r="144" spans="1:20" x14ac:dyDescent="0.25">
      <c r="D144" s="141"/>
      <c r="E144" s="141"/>
      <c r="G144" s="167"/>
      <c r="H144" s="23"/>
      <c r="I144" s="23"/>
      <c r="J144" s="23"/>
      <c r="K144" s="118">
        <v>0</v>
      </c>
      <c r="O144" s="167"/>
      <c r="T144" s="167"/>
    </row>
    <row r="145" spans="4:20" x14ac:dyDescent="0.25">
      <c r="D145" s="141"/>
      <c r="E145" s="141"/>
      <c r="G145" s="167"/>
      <c r="H145" s="23"/>
      <c r="I145" s="23"/>
      <c r="J145" s="23"/>
      <c r="K145" s="118">
        <v>0</v>
      </c>
      <c r="O145" s="167"/>
      <c r="T145" s="167"/>
    </row>
    <row r="146" spans="4:20" x14ac:dyDescent="0.25">
      <c r="D146" s="141"/>
      <c r="E146" s="141"/>
      <c r="G146" s="167"/>
      <c r="H146" s="23"/>
      <c r="I146" s="23"/>
      <c r="J146" s="23"/>
      <c r="K146" s="118">
        <v>0</v>
      </c>
      <c r="O146" s="167"/>
      <c r="T146" s="167"/>
    </row>
    <row r="147" spans="4:20" x14ac:dyDescent="0.25">
      <c r="D147" s="141"/>
      <c r="E147" s="141"/>
      <c r="G147" s="167"/>
      <c r="H147" s="23"/>
      <c r="I147" s="23"/>
      <c r="J147" s="23"/>
      <c r="K147" s="118">
        <v>0</v>
      </c>
      <c r="O147" s="167"/>
      <c r="T147" s="167"/>
    </row>
    <row r="148" spans="4:20" x14ac:dyDescent="0.25">
      <c r="D148" s="141"/>
      <c r="E148" s="141"/>
      <c r="G148" s="167"/>
      <c r="H148" s="23"/>
      <c r="I148" s="23"/>
      <c r="J148" s="23"/>
      <c r="K148" s="118">
        <v>0</v>
      </c>
      <c r="O148" s="167"/>
      <c r="T148" s="167"/>
    </row>
    <row r="149" spans="4:20" x14ac:dyDescent="0.25">
      <c r="D149" s="141"/>
      <c r="E149" s="141"/>
      <c r="G149" s="167"/>
      <c r="H149" s="23"/>
      <c r="I149" s="23"/>
      <c r="J149" s="23"/>
      <c r="K149" s="118">
        <v>0</v>
      </c>
      <c r="O149" s="167"/>
      <c r="T149" s="167"/>
    </row>
    <row r="150" spans="4:20" x14ac:dyDescent="0.25">
      <c r="D150" s="141"/>
      <c r="E150" s="141"/>
      <c r="G150" s="167"/>
      <c r="H150" s="23"/>
      <c r="I150" s="23"/>
      <c r="J150" s="23"/>
      <c r="K150" s="118">
        <v>0</v>
      </c>
      <c r="O150" s="167"/>
      <c r="T150" s="167"/>
    </row>
    <row r="151" spans="4:20" x14ac:dyDescent="0.25">
      <c r="D151" s="141"/>
      <c r="E151" s="141"/>
      <c r="G151" s="167"/>
      <c r="H151" s="23"/>
      <c r="I151" s="23"/>
      <c r="J151" s="23"/>
      <c r="K151" s="118">
        <v>0</v>
      </c>
      <c r="O151" s="167"/>
      <c r="T151" s="167"/>
    </row>
    <row r="152" spans="4:20" x14ac:dyDescent="0.25">
      <c r="D152" s="141"/>
      <c r="E152" s="141"/>
      <c r="G152" s="167"/>
      <c r="H152" s="23"/>
      <c r="I152" s="23"/>
      <c r="J152" s="23"/>
      <c r="K152" s="118">
        <v>0</v>
      </c>
      <c r="O152" s="167"/>
      <c r="T152" s="167"/>
    </row>
    <row r="153" spans="4:20" x14ac:dyDescent="0.25">
      <c r="D153" s="141"/>
      <c r="E153" s="141"/>
      <c r="G153" s="167"/>
      <c r="H153" s="23"/>
      <c r="I153" s="23"/>
      <c r="J153" s="23"/>
      <c r="K153" s="118">
        <v>0</v>
      </c>
      <c r="O153" s="167"/>
      <c r="T153" s="167"/>
    </row>
    <row r="154" spans="4:20" x14ac:dyDescent="0.25">
      <c r="D154" s="141"/>
      <c r="E154" s="141"/>
      <c r="G154" s="167"/>
      <c r="H154" s="23"/>
      <c r="I154" s="23"/>
      <c r="J154" s="23"/>
      <c r="K154" s="118">
        <v>0</v>
      </c>
      <c r="O154" s="167"/>
      <c r="T154" s="167"/>
    </row>
    <row r="155" spans="4:20" x14ac:dyDescent="0.25">
      <c r="D155" s="141"/>
      <c r="E155" s="141"/>
      <c r="G155" s="167"/>
      <c r="H155" s="23"/>
      <c r="I155" s="23"/>
      <c r="J155" s="23"/>
      <c r="K155" s="118">
        <v>0</v>
      </c>
      <c r="O155" s="167"/>
      <c r="T155" s="167"/>
    </row>
    <row r="156" spans="4:20" x14ac:dyDescent="0.25">
      <c r="D156" s="141"/>
      <c r="E156" s="141"/>
      <c r="G156" s="167"/>
      <c r="H156" s="23"/>
      <c r="I156" s="23"/>
      <c r="J156" s="23"/>
      <c r="K156" s="118">
        <v>0</v>
      </c>
      <c r="O156" s="167"/>
      <c r="T156" s="167"/>
    </row>
    <row r="157" spans="4:20" x14ac:dyDescent="0.25">
      <c r="D157" s="141"/>
      <c r="E157" s="141"/>
      <c r="G157" s="167"/>
      <c r="H157" s="23"/>
      <c r="I157" s="23"/>
      <c r="J157" s="23"/>
      <c r="K157" s="118">
        <v>0</v>
      </c>
      <c r="O157" s="167"/>
      <c r="T157" s="167"/>
    </row>
    <row r="158" spans="4:20" x14ac:dyDescent="0.25">
      <c r="D158" s="141"/>
      <c r="E158" s="141"/>
      <c r="G158" s="167"/>
      <c r="H158" s="23"/>
      <c r="I158" s="23"/>
      <c r="J158" s="23"/>
      <c r="K158" s="118">
        <v>0</v>
      </c>
      <c r="O158" s="167"/>
      <c r="T158" s="167"/>
    </row>
    <row r="159" spans="4:20" x14ac:dyDescent="0.25">
      <c r="D159" s="141"/>
      <c r="E159" s="141"/>
      <c r="G159" s="167"/>
      <c r="H159" s="23"/>
      <c r="I159" s="23"/>
      <c r="J159" s="23"/>
      <c r="K159" s="118">
        <v>0</v>
      </c>
      <c r="O159" s="167"/>
      <c r="T159" s="167"/>
    </row>
    <row r="160" spans="4:20" x14ac:dyDescent="0.25">
      <c r="D160" s="141"/>
      <c r="E160" s="141"/>
      <c r="G160" s="167"/>
      <c r="H160" s="23"/>
      <c r="I160" s="23"/>
      <c r="J160" s="23"/>
      <c r="K160" s="118">
        <v>0</v>
      </c>
      <c r="O160" s="167"/>
      <c r="T160" s="167"/>
    </row>
    <row r="161" spans="4:20" x14ac:dyDescent="0.25">
      <c r="D161" s="141"/>
      <c r="E161" s="141"/>
      <c r="G161" s="167"/>
      <c r="H161" s="23"/>
      <c r="I161" s="23"/>
      <c r="J161" s="23"/>
      <c r="K161" s="118">
        <v>0</v>
      </c>
      <c r="O161" s="167"/>
      <c r="T161" s="167"/>
    </row>
    <row r="162" spans="4:20" x14ac:dyDescent="0.25">
      <c r="D162" s="141"/>
      <c r="E162" s="141"/>
      <c r="G162" s="167"/>
      <c r="H162" s="23"/>
      <c r="I162" s="23"/>
      <c r="J162" s="23"/>
      <c r="K162" s="118">
        <v>0</v>
      </c>
      <c r="O162" s="167"/>
      <c r="T162" s="167"/>
    </row>
    <row r="163" spans="4:20" x14ac:dyDescent="0.25">
      <c r="D163" s="141"/>
      <c r="E163" s="141"/>
      <c r="G163" s="167"/>
      <c r="H163" s="23"/>
      <c r="I163" s="23"/>
      <c r="J163" s="23"/>
      <c r="K163" s="118">
        <v>0</v>
      </c>
      <c r="O163" s="167"/>
      <c r="T163" s="167"/>
    </row>
    <row r="164" spans="4:20" x14ac:dyDescent="0.25">
      <c r="D164" s="141"/>
      <c r="E164" s="141"/>
      <c r="G164" s="167"/>
      <c r="H164" s="23"/>
      <c r="I164" s="23"/>
      <c r="J164" s="23"/>
      <c r="K164" s="118">
        <v>0</v>
      </c>
      <c r="O164" s="167"/>
      <c r="T164" s="167"/>
    </row>
    <row r="165" spans="4:20" x14ac:dyDescent="0.25">
      <c r="D165" s="141"/>
      <c r="E165" s="141"/>
      <c r="G165" s="167"/>
      <c r="H165" s="23"/>
      <c r="I165" s="23"/>
      <c r="J165" s="23"/>
      <c r="K165" s="118">
        <v>0</v>
      </c>
      <c r="O165" s="167"/>
      <c r="T165" s="167"/>
    </row>
    <row r="166" spans="4:20" x14ac:dyDescent="0.25">
      <c r="D166" s="141"/>
      <c r="E166" s="141"/>
      <c r="G166" s="167"/>
      <c r="H166" s="23"/>
      <c r="I166" s="23"/>
      <c r="J166" s="23"/>
      <c r="K166" s="118">
        <v>0</v>
      </c>
      <c r="O166" s="167"/>
      <c r="T166" s="167"/>
    </row>
    <row r="167" spans="4:20" x14ac:dyDescent="0.25">
      <c r="D167" s="141"/>
      <c r="E167" s="141"/>
      <c r="G167" s="167"/>
      <c r="H167" s="23"/>
      <c r="I167" s="23"/>
      <c r="J167" s="23"/>
      <c r="K167" s="118">
        <v>0</v>
      </c>
      <c r="O167" s="167"/>
      <c r="T167" s="167"/>
    </row>
    <row r="168" spans="4:20" x14ac:dyDescent="0.25">
      <c r="D168" s="141"/>
      <c r="E168" s="141"/>
      <c r="G168" s="167"/>
      <c r="H168" s="23"/>
      <c r="I168" s="23"/>
      <c r="J168" s="23"/>
      <c r="K168" s="118">
        <v>0</v>
      </c>
      <c r="O168" s="167"/>
      <c r="T168" s="167"/>
    </row>
    <row r="169" spans="4:20" x14ac:dyDescent="0.25">
      <c r="D169" s="141"/>
      <c r="E169" s="141"/>
      <c r="G169" s="167"/>
      <c r="H169" s="23"/>
      <c r="I169" s="23"/>
      <c r="J169" s="23"/>
      <c r="K169" s="118">
        <v>0</v>
      </c>
      <c r="O169" s="167"/>
      <c r="T169" s="167"/>
    </row>
    <row r="170" spans="4:20" x14ac:dyDescent="0.25">
      <c r="D170" s="141"/>
      <c r="E170" s="141"/>
      <c r="G170" s="167"/>
      <c r="H170" s="23"/>
      <c r="I170" s="23"/>
      <c r="J170" s="23"/>
      <c r="K170" s="118">
        <v>0</v>
      </c>
      <c r="O170" s="167"/>
      <c r="T170" s="167"/>
    </row>
    <row r="171" spans="4:20" x14ac:dyDescent="0.25">
      <c r="D171" s="141"/>
      <c r="E171" s="141"/>
      <c r="G171" s="167"/>
      <c r="H171" s="23"/>
      <c r="I171" s="23"/>
      <c r="J171" s="23"/>
      <c r="K171" s="118">
        <v>0</v>
      </c>
      <c r="O171" s="167"/>
      <c r="T171" s="167"/>
    </row>
    <row r="172" spans="4:20" x14ac:dyDescent="0.25">
      <c r="D172" s="141"/>
      <c r="E172" s="141"/>
      <c r="G172" s="167"/>
      <c r="H172" s="23"/>
      <c r="I172" s="23"/>
      <c r="J172" s="23"/>
      <c r="K172" s="118">
        <v>0</v>
      </c>
      <c r="O172" s="167"/>
      <c r="T172" s="167"/>
    </row>
    <row r="173" spans="4:20" x14ac:dyDescent="0.25">
      <c r="D173" s="141"/>
      <c r="E173" s="141"/>
      <c r="G173" s="167"/>
      <c r="H173" s="23"/>
      <c r="I173" s="23"/>
      <c r="J173" s="23"/>
      <c r="K173" s="118">
        <v>0</v>
      </c>
      <c r="O173" s="167"/>
      <c r="T173" s="167"/>
    </row>
    <row r="174" spans="4:20" x14ac:dyDescent="0.25">
      <c r="D174" s="141"/>
      <c r="E174" s="141"/>
      <c r="G174" s="167"/>
      <c r="H174" s="23"/>
      <c r="I174" s="23"/>
      <c r="J174" s="23"/>
      <c r="K174" s="118">
        <v>0</v>
      </c>
      <c r="O174" s="167"/>
      <c r="T174" s="167"/>
    </row>
    <row r="175" spans="4:20" x14ac:dyDescent="0.25">
      <c r="D175" s="141"/>
      <c r="E175" s="141"/>
      <c r="G175" s="167"/>
      <c r="H175" s="23"/>
      <c r="I175" s="23"/>
      <c r="J175" s="23"/>
      <c r="K175" s="118">
        <v>0</v>
      </c>
      <c r="O175" s="167"/>
      <c r="T175" s="167"/>
    </row>
    <row r="176" spans="4:20" x14ac:dyDescent="0.25">
      <c r="D176" s="141"/>
      <c r="E176" s="141"/>
      <c r="G176" s="167"/>
      <c r="H176" s="23"/>
      <c r="I176" s="23"/>
      <c r="J176" s="23"/>
      <c r="K176" s="118">
        <v>0</v>
      </c>
      <c r="O176" s="167"/>
      <c r="T176" s="167"/>
    </row>
    <row r="177" spans="4:20" x14ac:dyDescent="0.25">
      <c r="D177" s="141"/>
      <c r="E177" s="141"/>
      <c r="G177" s="167"/>
      <c r="H177" s="23"/>
      <c r="I177" s="23"/>
      <c r="J177" s="23"/>
      <c r="K177" s="118">
        <v>0</v>
      </c>
      <c r="O177" s="167"/>
      <c r="T177" s="167"/>
    </row>
    <row r="178" spans="4:20" x14ac:dyDescent="0.25">
      <c r="D178" s="141"/>
      <c r="E178" s="141"/>
      <c r="G178" s="167"/>
      <c r="H178" s="23"/>
      <c r="I178" s="23"/>
      <c r="J178" s="23"/>
      <c r="K178" s="118">
        <v>0</v>
      </c>
      <c r="O178" s="167"/>
      <c r="T178" s="167"/>
    </row>
    <row r="179" spans="4:20" x14ac:dyDescent="0.25">
      <c r="D179" s="141"/>
      <c r="E179" s="141"/>
      <c r="G179" s="167"/>
      <c r="H179" s="23"/>
      <c r="I179" s="23"/>
      <c r="J179" s="23"/>
      <c r="K179" s="118">
        <v>0</v>
      </c>
      <c r="O179" s="167"/>
      <c r="T179" s="167"/>
    </row>
    <row r="180" spans="4:20" x14ac:dyDescent="0.25">
      <c r="D180" s="141"/>
      <c r="E180" s="141"/>
      <c r="G180" s="167"/>
      <c r="H180" s="23"/>
      <c r="I180" s="23"/>
      <c r="J180" s="23"/>
      <c r="K180" s="118">
        <v>0</v>
      </c>
      <c r="O180" s="167"/>
      <c r="T180" s="167"/>
    </row>
    <row r="181" spans="4:20" x14ac:dyDescent="0.25">
      <c r="D181" s="141"/>
      <c r="E181" s="141"/>
      <c r="G181" s="167"/>
      <c r="H181" s="23"/>
      <c r="I181" s="23"/>
      <c r="J181" s="23"/>
      <c r="K181" s="118">
        <v>0</v>
      </c>
      <c r="O181" s="167"/>
      <c r="T181" s="167"/>
    </row>
    <row r="182" spans="4:20" x14ac:dyDescent="0.25">
      <c r="D182" s="141"/>
      <c r="E182" s="141"/>
      <c r="G182" s="167"/>
      <c r="H182" s="23"/>
      <c r="I182" s="23"/>
      <c r="J182" s="23"/>
      <c r="K182" s="118">
        <v>0</v>
      </c>
      <c r="O182" s="167"/>
      <c r="T182" s="167"/>
    </row>
    <row r="183" spans="4:20" x14ac:dyDescent="0.25">
      <c r="D183" s="141"/>
      <c r="E183" s="141"/>
      <c r="G183" s="167"/>
      <c r="H183" s="23"/>
      <c r="I183" s="23"/>
      <c r="J183" s="23"/>
      <c r="K183" s="118">
        <v>0</v>
      </c>
      <c r="O183" s="167"/>
      <c r="T183" s="167"/>
    </row>
    <row r="184" spans="4:20" x14ac:dyDescent="0.25">
      <c r="D184" s="141"/>
      <c r="E184" s="141"/>
      <c r="G184" s="167"/>
      <c r="H184" s="23"/>
      <c r="I184" s="23"/>
      <c r="J184" s="23"/>
      <c r="K184" s="118">
        <v>0</v>
      </c>
      <c r="O184" s="167"/>
      <c r="T184" s="167"/>
    </row>
    <row r="185" spans="4:20" x14ac:dyDescent="0.25">
      <c r="D185" s="141"/>
      <c r="E185" s="141"/>
      <c r="G185" s="167"/>
      <c r="H185" s="23"/>
      <c r="I185" s="23"/>
      <c r="J185" s="23"/>
      <c r="K185" s="118">
        <v>0</v>
      </c>
      <c r="O185" s="167"/>
      <c r="T185" s="167"/>
    </row>
    <row r="186" spans="4:20" x14ac:dyDescent="0.25">
      <c r="D186" s="141"/>
      <c r="E186" s="141"/>
      <c r="G186" s="167"/>
      <c r="H186" s="23"/>
      <c r="I186" s="23"/>
      <c r="J186" s="23"/>
      <c r="K186" s="118">
        <v>0</v>
      </c>
      <c r="O186" s="167"/>
      <c r="T186" s="167"/>
    </row>
    <row r="187" spans="4:20" x14ac:dyDescent="0.25">
      <c r="D187" s="141"/>
      <c r="E187" s="141"/>
      <c r="G187" s="167"/>
      <c r="H187" s="23"/>
      <c r="I187" s="23"/>
      <c r="J187" s="23"/>
      <c r="K187" s="118">
        <v>0</v>
      </c>
      <c r="O187" s="167"/>
      <c r="T187" s="167"/>
    </row>
    <row r="188" spans="4:20" x14ac:dyDescent="0.25">
      <c r="D188" s="141"/>
      <c r="E188" s="141"/>
      <c r="G188" s="167"/>
      <c r="H188" s="23"/>
      <c r="I188" s="23"/>
      <c r="J188" s="23"/>
      <c r="K188" s="118">
        <v>0</v>
      </c>
      <c r="O188" s="167"/>
      <c r="T188" s="167"/>
    </row>
    <row r="189" spans="4:20" x14ac:dyDescent="0.25">
      <c r="D189" s="141"/>
      <c r="E189" s="141"/>
      <c r="G189" s="167"/>
      <c r="H189" s="23"/>
      <c r="I189" s="23"/>
      <c r="J189" s="23"/>
      <c r="K189" s="118">
        <v>0</v>
      </c>
      <c r="O189" s="167"/>
      <c r="T189" s="167"/>
    </row>
    <row r="190" spans="4:20" x14ac:dyDescent="0.25">
      <c r="D190" s="141"/>
      <c r="E190" s="141"/>
      <c r="G190" s="167"/>
      <c r="H190" s="23"/>
      <c r="I190" s="23"/>
      <c r="J190" s="23"/>
      <c r="K190" s="118">
        <v>0</v>
      </c>
      <c r="O190" s="167"/>
      <c r="T190" s="167"/>
    </row>
    <row r="191" spans="4:20" x14ac:dyDescent="0.25">
      <c r="D191" s="141"/>
      <c r="E191" s="141"/>
      <c r="G191" s="167"/>
      <c r="H191" s="23"/>
      <c r="I191" s="23"/>
      <c r="J191" s="23"/>
      <c r="K191" s="118">
        <v>0</v>
      </c>
      <c r="O191" s="167"/>
      <c r="T191" s="167"/>
    </row>
    <row r="192" spans="4:20" x14ac:dyDescent="0.25">
      <c r="D192" s="141"/>
      <c r="E192" s="141"/>
      <c r="G192" s="167"/>
      <c r="H192" s="23"/>
      <c r="I192" s="23"/>
      <c r="J192" s="23"/>
      <c r="K192" s="118">
        <v>0</v>
      </c>
      <c r="O192" s="167"/>
      <c r="T192" s="167"/>
    </row>
    <row r="193" spans="4:20" x14ac:dyDescent="0.25">
      <c r="D193" s="141"/>
      <c r="E193" s="141"/>
      <c r="G193" s="167"/>
      <c r="H193" s="23"/>
      <c r="I193" s="23"/>
      <c r="J193" s="23"/>
      <c r="K193" s="118">
        <v>0</v>
      </c>
      <c r="O193" s="167"/>
      <c r="T193" s="167"/>
    </row>
    <row r="194" spans="4:20" x14ac:dyDescent="0.25">
      <c r="D194" s="141"/>
      <c r="E194" s="141"/>
      <c r="G194" s="167"/>
      <c r="H194" s="23"/>
      <c r="I194" s="23"/>
      <c r="J194" s="23"/>
      <c r="K194" s="118">
        <v>0</v>
      </c>
      <c r="O194" s="167"/>
      <c r="T194" s="167"/>
    </row>
    <row r="195" spans="4:20" x14ac:dyDescent="0.25">
      <c r="D195" s="141"/>
      <c r="E195" s="141"/>
      <c r="G195" s="167"/>
      <c r="H195" s="23"/>
      <c r="I195" s="23"/>
      <c r="J195" s="23"/>
      <c r="K195" s="118">
        <v>0</v>
      </c>
      <c r="O195" s="167"/>
      <c r="T195" s="167"/>
    </row>
    <row r="196" spans="4:20" x14ac:dyDescent="0.25">
      <c r="D196" s="141"/>
      <c r="E196" s="141"/>
      <c r="G196" s="167"/>
      <c r="H196" s="23"/>
      <c r="I196" s="23"/>
      <c r="J196" s="23"/>
      <c r="K196" s="118">
        <v>0</v>
      </c>
      <c r="O196" s="167"/>
      <c r="T196" s="167"/>
    </row>
    <row r="197" spans="4:20" x14ac:dyDescent="0.25">
      <c r="D197" s="141"/>
      <c r="E197" s="141"/>
      <c r="G197" s="167"/>
      <c r="H197" s="23"/>
      <c r="I197" s="23"/>
      <c r="J197" s="23"/>
      <c r="K197" s="118">
        <v>0</v>
      </c>
      <c r="O197" s="167"/>
      <c r="T197" s="167"/>
    </row>
    <row r="198" spans="4:20" x14ac:dyDescent="0.25">
      <c r="D198" s="141"/>
      <c r="E198" s="141"/>
      <c r="G198" s="167"/>
      <c r="H198" s="23"/>
      <c r="I198" s="23"/>
      <c r="J198" s="23"/>
      <c r="K198" s="118">
        <v>0</v>
      </c>
      <c r="O198" s="167"/>
      <c r="T198" s="167"/>
    </row>
    <row r="199" spans="4:20" x14ac:dyDescent="0.25">
      <c r="D199" s="141"/>
      <c r="E199" s="141"/>
      <c r="G199" s="167"/>
      <c r="H199" s="23"/>
      <c r="I199" s="23"/>
      <c r="J199" s="23"/>
      <c r="K199" s="118">
        <v>0</v>
      </c>
      <c r="O199" s="167"/>
      <c r="T199" s="167"/>
    </row>
    <row r="200" spans="4:20" x14ac:dyDescent="0.25">
      <c r="D200" s="141"/>
      <c r="E200" s="141"/>
      <c r="G200" s="167"/>
      <c r="H200" s="23"/>
      <c r="I200" s="23"/>
      <c r="J200" s="23"/>
      <c r="K200" s="118">
        <v>0</v>
      </c>
      <c r="O200" s="167"/>
      <c r="T200" s="167"/>
    </row>
    <row r="201" spans="4:20" x14ac:dyDescent="0.25">
      <c r="D201" s="141"/>
      <c r="E201" s="141"/>
      <c r="G201" s="167"/>
      <c r="H201" s="23"/>
      <c r="I201" s="23"/>
      <c r="J201" s="23"/>
      <c r="K201" s="118">
        <v>0</v>
      </c>
      <c r="O201" s="167"/>
      <c r="T201" s="167"/>
    </row>
    <row r="202" spans="4:20" x14ac:dyDescent="0.25">
      <c r="D202" s="141"/>
      <c r="E202" s="141"/>
      <c r="G202" s="167"/>
      <c r="H202" s="23"/>
      <c r="I202" s="23"/>
      <c r="J202" s="23"/>
      <c r="K202" s="118">
        <v>0</v>
      </c>
      <c r="O202" s="167"/>
      <c r="T202" s="167"/>
    </row>
    <row r="203" spans="4:20" x14ac:dyDescent="0.25">
      <c r="D203" s="141"/>
      <c r="E203" s="141"/>
      <c r="G203" s="167"/>
      <c r="H203" s="23"/>
      <c r="I203" s="23"/>
      <c r="J203" s="23"/>
      <c r="K203" s="118">
        <v>0</v>
      </c>
      <c r="O203" s="167"/>
      <c r="T203" s="167"/>
    </row>
    <row r="204" spans="4:20" x14ac:dyDescent="0.25">
      <c r="D204" s="141"/>
      <c r="E204" s="141"/>
      <c r="G204" s="167"/>
      <c r="H204" s="23"/>
      <c r="I204" s="23"/>
      <c r="J204" s="23"/>
      <c r="K204" s="118">
        <v>0</v>
      </c>
      <c r="O204" s="167"/>
      <c r="T204" s="167"/>
    </row>
    <row r="205" spans="4:20" x14ac:dyDescent="0.25">
      <c r="D205" s="141"/>
      <c r="E205" s="141"/>
      <c r="G205" s="167"/>
      <c r="H205" s="23"/>
      <c r="I205" s="23"/>
      <c r="J205" s="23"/>
      <c r="K205" s="118">
        <v>0</v>
      </c>
      <c r="O205" s="167"/>
      <c r="T205" s="167"/>
    </row>
    <row r="206" spans="4:20" x14ac:dyDescent="0.25">
      <c r="D206" s="141"/>
      <c r="E206" s="141"/>
      <c r="G206" s="167"/>
      <c r="H206" s="23"/>
      <c r="I206" s="23"/>
      <c r="J206" s="23"/>
      <c r="K206" s="118">
        <v>0</v>
      </c>
      <c r="O206" s="167"/>
      <c r="T206" s="167"/>
    </row>
    <row r="207" spans="4:20" x14ac:dyDescent="0.25">
      <c r="D207" s="141"/>
      <c r="E207" s="141"/>
      <c r="G207" s="167"/>
      <c r="H207" s="23"/>
      <c r="I207" s="23"/>
      <c r="J207" s="23"/>
      <c r="K207" s="118">
        <v>0</v>
      </c>
      <c r="O207" s="167"/>
      <c r="T207" s="167"/>
    </row>
    <row r="208" spans="4:20" x14ac:dyDescent="0.25">
      <c r="D208" s="141"/>
      <c r="E208" s="141"/>
      <c r="G208" s="167"/>
      <c r="H208" s="23"/>
      <c r="I208" s="23"/>
      <c r="J208" s="23"/>
      <c r="K208" s="118">
        <v>0</v>
      </c>
      <c r="O208" s="167"/>
      <c r="T208" s="167"/>
    </row>
    <row r="209" spans="4:20" x14ac:dyDescent="0.25">
      <c r="D209" s="141"/>
      <c r="E209" s="141"/>
      <c r="G209" s="167"/>
      <c r="H209" s="23"/>
      <c r="I209" s="23"/>
      <c r="J209" s="23"/>
      <c r="K209" s="118">
        <v>0</v>
      </c>
      <c r="O209" s="167"/>
      <c r="T209" s="167"/>
    </row>
    <row r="210" spans="4:20" x14ac:dyDescent="0.25">
      <c r="D210" s="141"/>
      <c r="E210" s="141"/>
      <c r="G210" s="167"/>
      <c r="H210" s="23"/>
      <c r="I210" s="23"/>
      <c r="J210" s="23"/>
      <c r="K210" s="118">
        <v>0</v>
      </c>
      <c r="O210" s="167"/>
      <c r="T210" s="167"/>
    </row>
    <row r="211" spans="4:20" x14ac:dyDescent="0.25">
      <c r="D211" s="141"/>
      <c r="E211" s="141"/>
      <c r="G211" s="167"/>
      <c r="H211" s="23"/>
      <c r="I211" s="23"/>
      <c r="J211" s="23"/>
      <c r="K211" s="118">
        <v>0</v>
      </c>
      <c r="O211" s="167"/>
      <c r="T211" s="167"/>
    </row>
    <row r="212" spans="4:20" x14ac:dyDescent="0.25">
      <c r="D212" s="141"/>
      <c r="E212" s="141"/>
      <c r="G212" s="167"/>
      <c r="H212" s="23"/>
      <c r="I212" s="23"/>
      <c r="J212" s="23"/>
      <c r="K212" s="118">
        <v>0</v>
      </c>
      <c r="O212" s="167"/>
      <c r="T212" s="167"/>
    </row>
    <row r="213" spans="4:20" x14ac:dyDescent="0.25">
      <c r="D213" s="141"/>
      <c r="E213" s="141"/>
      <c r="G213" s="167"/>
      <c r="H213" s="23"/>
      <c r="I213" s="23"/>
      <c r="J213" s="23"/>
      <c r="K213" s="118">
        <v>0</v>
      </c>
      <c r="O213" s="167"/>
      <c r="T213" s="167"/>
    </row>
    <row r="214" spans="4:20" x14ac:dyDescent="0.25">
      <c r="D214" s="141"/>
      <c r="E214" s="141"/>
      <c r="G214" s="167"/>
      <c r="H214" s="23"/>
      <c r="I214" s="23"/>
      <c r="J214" s="23"/>
      <c r="K214" s="118">
        <v>0</v>
      </c>
      <c r="O214" s="167"/>
      <c r="T214" s="167"/>
    </row>
    <row r="215" spans="4:20" x14ac:dyDescent="0.25">
      <c r="D215" s="141"/>
      <c r="E215" s="141"/>
      <c r="G215" s="167"/>
      <c r="H215" s="23"/>
      <c r="I215" s="23"/>
      <c r="J215" s="23"/>
      <c r="K215" s="118">
        <v>0</v>
      </c>
      <c r="O215" s="167"/>
      <c r="T215" s="167"/>
    </row>
    <row r="216" spans="4:20" x14ac:dyDescent="0.25">
      <c r="D216" s="141"/>
      <c r="E216" s="141"/>
      <c r="G216" s="167"/>
      <c r="H216" s="23"/>
      <c r="I216" s="23"/>
      <c r="J216" s="23"/>
      <c r="K216" s="118">
        <v>0</v>
      </c>
      <c r="O216" s="167"/>
      <c r="T216" s="167"/>
    </row>
    <row r="217" spans="4:20" x14ac:dyDescent="0.25">
      <c r="G217" s="167"/>
      <c r="H217" s="23"/>
      <c r="I217" s="23"/>
      <c r="J217" s="23"/>
      <c r="K217" s="118">
        <v>0</v>
      </c>
      <c r="O217" s="167"/>
      <c r="T217" s="167"/>
    </row>
    <row r="218" spans="4:20" x14ac:dyDescent="0.25">
      <c r="G218" s="167"/>
      <c r="H218" s="23"/>
      <c r="I218" s="23"/>
      <c r="J218" s="23"/>
      <c r="K218" s="118">
        <v>0</v>
      </c>
      <c r="O218" s="167"/>
      <c r="T218" s="167"/>
    </row>
    <row r="219" spans="4:20" x14ac:dyDescent="0.25">
      <c r="G219" s="167"/>
      <c r="H219" s="23"/>
      <c r="I219" s="23"/>
      <c r="J219" s="23"/>
      <c r="K219" s="118">
        <v>0</v>
      </c>
      <c r="O219" s="167"/>
      <c r="T219" s="167"/>
    </row>
    <row r="220" spans="4:20" x14ac:dyDescent="0.25">
      <c r="G220" s="167"/>
      <c r="H220" s="23"/>
      <c r="I220" s="23"/>
      <c r="J220" s="23"/>
      <c r="K220" s="118">
        <v>0</v>
      </c>
      <c r="O220" s="167"/>
      <c r="T220" s="167"/>
    </row>
    <row r="221" spans="4:20" x14ac:dyDescent="0.25">
      <c r="G221" s="167"/>
      <c r="H221" s="23"/>
      <c r="I221" s="23"/>
      <c r="J221" s="23"/>
      <c r="K221" s="118">
        <v>0</v>
      </c>
      <c r="O221" s="167"/>
      <c r="T221" s="167"/>
    </row>
    <row r="222" spans="4:20" x14ac:dyDescent="0.25">
      <c r="G222" s="167"/>
      <c r="H222" s="23"/>
      <c r="I222" s="23"/>
      <c r="J222" s="23"/>
      <c r="K222" s="118">
        <v>0</v>
      </c>
      <c r="O222" s="167"/>
      <c r="T222" s="167"/>
    </row>
    <row r="223" spans="4:20" x14ac:dyDescent="0.25">
      <c r="G223" s="167"/>
      <c r="H223" s="23"/>
      <c r="I223" s="23"/>
      <c r="J223" s="23"/>
      <c r="K223" s="118">
        <v>0</v>
      </c>
      <c r="O223" s="167"/>
      <c r="T223" s="167"/>
    </row>
    <row r="224" spans="4:20" x14ac:dyDescent="0.25">
      <c r="G224" s="167"/>
      <c r="H224" s="23"/>
      <c r="I224" s="23"/>
      <c r="J224" s="23"/>
      <c r="K224" s="118">
        <v>0</v>
      </c>
      <c r="O224" s="167"/>
      <c r="T224" s="167"/>
    </row>
    <row r="225" spans="7:20" x14ac:dyDescent="0.25">
      <c r="G225" s="167"/>
      <c r="H225" s="23"/>
      <c r="I225" s="23"/>
      <c r="J225" s="23"/>
      <c r="K225" s="118">
        <v>0</v>
      </c>
      <c r="O225" s="167"/>
      <c r="T225" s="167"/>
    </row>
    <row r="226" spans="7:20" x14ac:dyDescent="0.25">
      <c r="G226" s="167"/>
      <c r="H226" s="23"/>
      <c r="I226" s="23"/>
      <c r="J226" s="23"/>
      <c r="K226" s="118">
        <v>0</v>
      </c>
      <c r="O226" s="167"/>
      <c r="T226" s="167"/>
    </row>
    <row r="227" spans="7:20" x14ac:dyDescent="0.25">
      <c r="G227" s="167"/>
      <c r="H227" s="23"/>
      <c r="I227" s="23"/>
      <c r="J227" s="23"/>
      <c r="K227" s="118">
        <v>0</v>
      </c>
      <c r="O227" s="167"/>
      <c r="T227" s="167"/>
    </row>
    <row r="228" spans="7:20" x14ac:dyDescent="0.25">
      <c r="G228" s="167"/>
      <c r="H228" s="23"/>
      <c r="I228" s="23"/>
      <c r="J228" s="23"/>
      <c r="K228" s="118">
        <v>0</v>
      </c>
      <c r="O228" s="167"/>
      <c r="T228" s="167"/>
    </row>
    <row r="229" spans="7:20" x14ac:dyDescent="0.25">
      <c r="G229" s="167"/>
      <c r="H229" s="23"/>
      <c r="I229" s="23"/>
      <c r="J229" s="23"/>
      <c r="K229" s="118">
        <v>0</v>
      </c>
      <c r="O229" s="167"/>
      <c r="T229" s="167"/>
    </row>
    <row r="230" spans="7:20" x14ac:dyDescent="0.25">
      <c r="G230" s="167"/>
      <c r="H230" s="23"/>
      <c r="I230" s="23"/>
      <c r="J230" s="23"/>
      <c r="K230" s="118">
        <v>0</v>
      </c>
      <c r="O230" s="167"/>
      <c r="T230" s="167"/>
    </row>
    <row r="231" spans="7:20" x14ac:dyDescent="0.25">
      <c r="G231" s="167"/>
      <c r="H231" s="23"/>
      <c r="I231" s="23"/>
      <c r="J231" s="23"/>
      <c r="K231" s="118">
        <v>0</v>
      </c>
      <c r="O231" s="167"/>
      <c r="T231" s="167"/>
    </row>
    <row r="232" spans="7:20" x14ac:dyDescent="0.25">
      <c r="G232" s="167"/>
      <c r="H232" s="23"/>
      <c r="I232" s="23"/>
      <c r="J232" s="23"/>
      <c r="K232" s="118">
        <v>0</v>
      </c>
      <c r="O232" s="167"/>
      <c r="T232" s="167"/>
    </row>
    <row r="233" spans="7:20" x14ac:dyDescent="0.25">
      <c r="G233" s="167"/>
      <c r="H233" s="23"/>
      <c r="I233" s="23"/>
      <c r="J233" s="23"/>
      <c r="K233" s="118">
        <v>0</v>
      </c>
      <c r="O233" s="167"/>
      <c r="T233" s="167"/>
    </row>
    <row r="234" spans="7:20" x14ac:dyDescent="0.25">
      <c r="G234" s="167"/>
      <c r="H234" s="23"/>
      <c r="I234" s="23"/>
      <c r="J234" s="23"/>
      <c r="K234" s="118">
        <v>0</v>
      </c>
      <c r="O234" s="167"/>
      <c r="T234" s="167"/>
    </row>
    <row r="235" spans="7:20" x14ac:dyDescent="0.25">
      <c r="G235" s="167"/>
      <c r="H235" s="23"/>
      <c r="I235" s="23"/>
      <c r="J235" s="23"/>
      <c r="K235" s="118">
        <v>0</v>
      </c>
      <c r="O235" s="167"/>
      <c r="T235" s="167"/>
    </row>
    <row r="236" spans="7:20" x14ac:dyDescent="0.25">
      <c r="G236" s="167"/>
      <c r="H236" s="23"/>
      <c r="I236" s="23"/>
      <c r="J236" s="23"/>
      <c r="K236" s="118">
        <v>0</v>
      </c>
      <c r="O236" s="167"/>
      <c r="T236" s="167"/>
    </row>
    <row r="237" spans="7:20" x14ac:dyDescent="0.25">
      <c r="G237" s="167"/>
      <c r="H237" s="23"/>
      <c r="I237" s="23"/>
      <c r="J237" s="23"/>
      <c r="K237" s="118">
        <v>0</v>
      </c>
      <c r="O237" s="167"/>
      <c r="T237" s="167"/>
    </row>
    <row r="238" spans="7:20" x14ac:dyDescent="0.25">
      <c r="G238" s="167"/>
      <c r="H238" s="23"/>
      <c r="I238" s="23"/>
      <c r="J238" s="23"/>
      <c r="K238" s="118">
        <v>0</v>
      </c>
      <c r="O238" s="167"/>
      <c r="T238" s="167"/>
    </row>
    <row r="239" spans="7:20" x14ac:dyDescent="0.25">
      <c r="G239" s="167"/>
      <c r="H239" s="23"/>
      <c r="I239" s="23"/>
      <c r="J239" s="23"/>
      <c r="K239" s="118">
        <v>0</v>
      </c>
      <c r="O239" s="167"/>
      <c r="T239" s="167"/>
    </row>
    <row r="240" spans="7:20" x14ac:dyDescent="0.25">
      <c r="G240" s="167"/>
      <c r="H240" s="23"/>
      <c r="I240" s="23"/>
      <c r="J240" s="23"/>
      <c r="K240" s="118">
        <v>0</v>
      </c>
      <c r="O240" s="167"/>
      <c r="T240" s="167"/>
    </row>
    <row r="241" spans="7:20" x14ac:dyDescent="0.25">
      <c r="G241" s="167"/>
      <c r="H241" s="23"/>
      <c r="I241" s="23"/>
      <c r="J241" s="23"/>
      <c r="K241" s="118">
        <v>0</v>
      </c>
      <c r="O241" s="167"/>
      <c r="T241" s="167"/>
    </row>
    <row r="242" spans="7:20" x14ac:dyDescent="0.25">
      <c r="G242" s="167"/>
      <c r="H242" s="23"/>
      <c r="I242" s="23"/>
      <c r="J242" s="23"/>
      <c r="K242" s="118">
        <v>0</v>
      </c>
      <c r="O242" s="167"/>
      <c r="T242" s="167"/>
    </row>
    <row r="243" spans="7:20" x14ac:dyDescent="0.25">
      <c r="G243" s="167"/>
      <c r="H243" s="23"/>
      <c r="I243" s="23"/>
      <c r="J243" s="23"/>
      <c r="K243" s="118">
        <v>0</v>
      </c>
      <c r="O243" s="167"/>
      <c r="T243" s="167"/>
    </row>
    <row r="244" spans="7:20" x14ac:dyDescent="0.25">
      <c r="G244" s="167"/>
      <c r="H244" s="23"/>
      <c r="I244" s="23"/>
      <c r="J244" s="23"/>
      <c r="K244" s="118">
        <v>0</v>
      </c>
      <c r="O244" s="167"/>
      <c r="T244" s="167"/>
    </row>
    <row r="245" spans="7:20" x14ac:dyDescent="0.25">
      <c r="G245" s="167"/>
      <c r="H245" s="23"/>
      <c r="I245" s="23"/>
      <c r="J245" s="23"/>
      <c r="K245" s="118">
        <v>0</v>
      </c>
      <c r="O245" s="167"/>
      <c r="T245" s="167"/>
    </row>
    <row r="246" spans="7:20" x14ac:dyDescent="0.25">
      <c r="G246" s="167"/>
      <c r="H246" s="23"/>
      <c r="I246" s="23"/>
      <c r="J246" s="23"/>
      <c r="K246" s="118">
        <v>0</v>
      </c>
      <c r="O246" s="167"/>
      <c r="T246" s="167"/>
    </row>
    <row r="247" spans="7:20" x14ac:dyDescent="0.25">
      <c r="G247" s="167"/>
      <c r="H247" s="23"/>
      <c r="I247" s="23"/>
      <c r="J247" s="23"/>
      <c r="K247" s="118">
        <v>0</v>
      </c>
      <c r="O247" s="167"/>
      <c r="T247" s="167"/>
    </row>
    <row r="248" spans="7:20" x14ac:dyDescent="0.25">
      <c r="G248" s="167"/>
      <c r="H248" s="23"/>
      <c r="I248" s="23"/>
      <c r="J248" s="23"/>
      <c r="K248" s="118">
        <v>0</v>
      </c>
      <c r="O248" s="167"/>
      <c r="T248" s="167"/>
    </row>
    <row r="249" spans="7:20" x14ac:dyDescent="0.25">
      <c r="G249" s="167"/>
      <c r="H249" s="23"/>
      <c r="I249" s="23"/>
      <c r="J249" s="23"/>
      <c r="K249" s="118">
        <v>0</v>
      </c>
      <c r="O249" s="167"/>
      <c r="T249" s="167"/>
    </row>
    <row r="250" spans="7:20" x14ac:dyDescent="0.25">
      <c r="G250" s="167"/>
      <c r="H250" s="23"/>
      <c r="I250" s="23"/>
      <c r="J250" s="23"/>
      <c r="K250" s="118">
        <v>0</v>
      </c>
      <c r="O250" s="167"/>
      <c r="T250" s="167"/>
    </row>
    <row r="251" spans="7:20" x14ac:dyDescent="0.25">
      <c r="G251" s="167"/>
      <c r="H251" s="23"/>
      <c r="I251" s="23"/>
      <c r="J251" s="23"/>
      <c r="K251" s="118">
        <v>0</v>
      </c>
      <c r="O251" s="167"/>
      <c r="T251" s="167"/>
    </row>
    <row r="252" spans="7:20" x14ac:dyDescent="0.25">
      <c r="G252" s="167"/>
      <c r="H252" s="23"/>
      <c r="I252" s="23"/>
      <c r="J252" s="23"/>
      <c r="K252" s="118">
        <v>0</v>
      </c>
      <c r="O252" s="167"/>
      <c r="T252" s="167"/>
    </row>
    <row r="253" spans="7:20" x14ac:dyDescent="0.25">
      <c r="G253" s="167"/>
      <c r="H253" s="23"/>
      <c r="I253" s="23"/>
      <c r="J253" s="23"/>
      <c r="K253" s="118">
        <v>0</v>
      </c>
      <c r="O253" s="167"/>
      <c r="T253" s="167"/>
    </row>
    <row r="254" spans="7:20" x14ac:dyDescent="0.25">
      <c r="G254" s="167"/>
      <c r="H254" s="23"/>
      <c r="I254" s="23"/>
      <c r="J254" s="23"/>
      <c r="K254" s="118">
        <v>0</v>
      </c>
      <c r="O254" s="167"/>
      <c r="T254" s="167"/>
    </row>
    <row r="255" spans="7:20" x14ac:dyDescent="0.25">
      <c r="G255" s="167"/>
      <c r="H255" s="23"/>
      <c r="I255" s="23"/>
      <c r="J255" s="23"/>
      <c r="K255" s="118">
        <v>0</v>
      </c>
      <c r="O255" s="167"/>
      <c r="T255" s="167"/>
    </row>
    <row r="256" spans="7:20" x14ac:dyDescent="0.25">
      <c r="G256" s="167"/>
      <c r="H256" s="23"/>
      <c r="I256" s="23"/>
      <c r="J256" s="23"/>
      <c r="K256" s="118">
        <v>0</v>
      </c>
      <c r="O256" s="167"/>
      <c r="T256" s="167"/>
    </row>
    <row r="257" spans="7:20" x14ac:dyDescent="0.25">
      <c r="G257" s="167"/>
      <c r="H257" s="23"/>
      <c r="I257" s="23"/>
      <c r="J257" s="23"/>
      <c r="K257" s="118">
        <v>0</v>
      </c>
      <c r="O257" s="167"/>
      <c r="T257" s="167"/>
    </row>
    <row r="258" spans="7:20" x14ac:dyDescent="0.25">
      <c r="G258" s="167"/>
      <c r="H258" s="23"/>
      <c r="I258" s="23"/>
      <c r="J258" s="23"/>
      <c r="K258" s="118">
        <v>0</v>
      </c>
      <c r="O258" s="167"/>
      <c r="T258" s="167"/>
    </row>
    <row r="259" spans="7:20" x14ac:dyDescent="0.25">
      <c r="G259" s="167"/>
      <c r="H259" s="23"/>
      <c r="I259" s="23"/>
      <c r="J259" s="23"/>
      <c r="K259" s="118">
        <v>0</v>
      </c>
      <c r="O259" s="167"/>
      <c r="T259" s="167"/>
    </row>
    <row r="260" spans="7:20" x14ac:dyDescent="0.25">
      <c r="G260" s="167"/>
      <c r="H260" s="23"/>
      <c r="I260" s="23"/>
      <c r="J260" s="23"/>
      <c r="K260" s="118">
        <v>0</v>
      </c>
      <c r="O260" s="167"/>
      <c r="T260" s="167"/>
    </row>
    <row r="261" spans="7:20" x14ac:dyDescent="0.25">
      <c r="G261" s="167"/>
      <c r="H261" s="23"/>
      <c r="I261" s="23"/>
      <c r="J261" s="23"/>
      <c r="K261" s="118">
        <v>0</v>
      </c>
      <c r="O261" s="167"/>
      <c r="T261" s="167"/>
    </row>
    <row r="262" spans="7:20" x14ac:dyDescent="0.25">
      <c r="G262" s="167"/>
      <c r="H262" s="23"/>
      <c r="I262" s="23"/>
      <c r="J262" s="23"/>
      <c r="K262" s="118">
        <v>0</v>
      </c>
      <c r="O262" s="167"/>
      <c r="T262" s="167"/>
    </row>
    <row r="263" spans="7:20" x14ac:dyDescent="0.25">
      <c r="G263" s="167"/>
      <c r="H263" s="23"/>
      <c r="I263" s="23"/>
      <c r="J263" s="23"/>
      <c r="K263" s="118">
        <v>0</v>
      </c>
      <c r="O263" s="167"/>
      <c r="T263" s="167"/>
    </row>
    <row r="264" spans="7:20" x14ac:dyDescent="0.25">
      <c r="G264" s="167"/>
      <c r="H264" s="23"/>
      <c r="I264" s="23"/>
      <c r="J264" s="23"/>
      <c r="K264" s="118">
        <v>0</v>
      </c>
      <c r="O264" s="167"/>
      <c r="T264" s="167"/>
    </row>
    <row r="265" spans="7:20" x14ac:dyDescent="0.25">
      <c r="G265" s="167"/>
      <c r="H265" s="23"/>
      <c r="I265" s="23"/>
      <c r="J265" s="23"/>
      <c r="K265" s="118">
        <v>0</v>
      </c>
      <c r="O265" s="167"/>
      <c r="T265" s="167"/>
    </row>
    <row r="266" spans="7:20" x14ac:dyDescent="0.25">
      <c r="G266" s="167"/>
      <c r="H266" s="23"/>
      <c r="I266" s="23"/>
      <c r="J266" s="23"/>
      <c r="K266" s="118">
        <v>0</v>
      </c>
      <c r="O266" s="167"/>
      <c r="T266" s="167"/>
    </row>
    <row r="267" spans="7:20" x14ac:dyDescent="0.25">
      <c r="G267" s="167"/>
      <c r="H267" s="23"/>
      <c r="I267" s="23"/>
      <c r="J267" s="23"/>
      <c r="K267" s="118">
        <v>0</v>
      </c>
      <c r="O267" s="167"/>
      <c r="T267" s="167"/>
    </row>
    <row r="268" spans="7:20" x14ac:dyDescent="0.25">
      <c r="G268" s="167"/>
      <c r="H268" s="23"/>
      <c r="I268" s="23"/>
      <c r="J268" s="23"/>
      <c r="K268" s="118">
        <v>0</v>
      </c>
      <c r="O268" s="167"/>
      <c r="T268" s="167"/>
    </row>
    <row r="269" spans="7:20" x14ac:dyDescent="0.25">
      <c r="G269" s="167"/>
      <c r="H269" s="23"/>
      <c r="I269" s="23"/>
      <c r="J269" s="23"/>
      <c r="K269" s="118">
        <v>0</v>
      </c>
      <c r="O269" s="167"/>
      <c r="T269" s="167"/>
    </row>
    <row r="270" spans="7:20" x14ac:dyDescent="0.25">
      <c r="G270" s="167"/>
      <c r="H270" s="23"/>
      <c r="I270" s="23"/>
      <c r="J270" s="23"/>
      <c r="K270" s="118">
        <v>0</v>
      </c>
      <c r="O270" s="167"/>
      <c r="T270" s="167"/>
    </row>
    <row r="271" spans="7:20" x14ac:dyDescent="0.25">
      <c r="G271" s="167"/>
      <c r="H271" s="23"/>
      <c r="I271" s="23"/>
      <c r="J271" s="23"/>
      <c r="K271" s="118">
        <v>0</v>
      </c>
      <c r="O271" s="167"/>
      <c r="T271" s="167"/>
    </row>
    <row r="272" spans="7:20" x14ac:dyDescent="0.25">
      <c r="G272" s="167"/>
      <c r="H272" s="23"/>
      <c r="I272" s="23"/>
      <c r="J272" s="23"/>
      <c r="K272" s="118">
        <v>0</v>
      </c>
      <c r="O272" s="167"/>
      <c r="T272" s="167"/>
    </row>
    <row r="273" spans="7:20" x14ac:dyDescent="0.25">
      <c r="G273" s="167"/>
      <c r="H273" s="23"/>
      <c r="I273" s="23"/>
      <c r="J273" s="23"/>
      <c r="K273" s="118">
        <v>0</v>
      </c>
      <c r="O273" s="167"/>
      <c r="T273" s="167"/>
    </row>
    <row r="274" spans="7:20" x14ac:dyDescent="0.25">
      <c r="G274" s="167"/>
      <c r="H274" s="23"/>
      <c r="I274" s="23"/>
      <c r="J274" s="23"/>
      <c r="K274" s="118">
        <v>0</v>
      </c>
      <c r="O274" s="167"/>
      <c r="T274" s="167"/>
    </row>
    <row r="275" spans="7:20" x14ac:dyDescent="0.25">
      <c r="G275" s="167"/>
      <c r="H275" s="23"/>
      <c r="I275" s="23"/>
      <c r="J275" s="23"/>
      <c r="K275" s="118">
        <v>0</v>
      </c>
      <c r="O275" s="167"/>
      <c r="T275" s="167"/>
    </row>
    <row r="276" spans="7:20" x14ac:dyDescent="0.25">
      <c r="G276" s="167"/>
      <c r="H276" s="23"/>
      <c r="I276" s="23"/>
      <c r="J276" s="23"/>
      <c r="K276" s="118">
        <v>0</v>
      </c>
      <c r="O276" s="167"/>
      <c r="T276" s="167"/>
    </row>
    <row r="277" spans="7:20" x14ac:dyDescent="0.25">
      <c r="G277" s="167"/>
      <c r="H277" s="23"/>
      <c r="I277" s="23"/>
      <c r="J277" s="23"/>
      <c r="K277" s="118">
        <v>0</v>
      </c>
      <c r="O277" s="167"/>
      <c r="T277" s="167"/>
    </row>
    <row r="278" spans="7:20" x14ac:dyDescent="0.25">
      <c r="G278" s="167"/>
      <c r="H278" s="23"/>
      <c r="I278" s="23"/>
      <c r="J278" s="23"/>
      <c r="K278" s="118">
        <v>0</v>
      </c>
      <c r="O278" s="167"/>
      <c r="T278" s="167"/>
    </row>
    <row r="279" spans="7:20" x14ac:dyDescent="0.25">
      <c r="G279" s="167"/>
      <c r="H279" s="23"/>
      <c r="I279" s="23"/>
      <c r="J279" s="23"/>
      <c r="K279" s="118">
        <v>0</v>
      </c>
      <c r="O279" s="167"/>
      <c r="T279" s="167"/>
    </row>
    <row r="280" spans="7:20" x14ac:dyDescent="0.25">
      <c r="G280" s="167"/>
      <c r="H280" s="23"/>
      <c r="I280" s="23"/>
      <c r="J280" s="23"/>
      <c r="K280" s="118">
        <v>0</v>
      </c>
      <c r="O280" s="167"/>
      <c r="T280" s="167"/>
    </row>
    <row r="281" spans="7:20" x14ac:dyDescent="0.25">
      <c r="G281" s="167"/>
      <c r="H281" s="23"/>
      <c r="I281" s="23"/>
      <c r="J281" s="23"/>
      <c r="K281" s="118">
        <v>0</v>
      </c>
      <c r="O281" s="167"/>
      <c r="T281" s="167"/>
    </row>
    <row r="282" spans="7:20" x14ac:dyDescent="0.25">
      <c r="G282" s="167"/>
      <c r="H282" s="23"/>
      <c r="I282" s="23"/>
      <c r="J282" s="23"/>
      <c r="K282" s="118">
        <v>0</v>
      </c>
      <c r="O282" s="167"/>
      <c r="T282" s="167"/>
    </row>
    <row r="283" spans="7:20" x14ac:dyDescent="0.25">
      <c r="G283" s="167"/>
      <c r="H283" s="23"/>
      <c r="I283" s="23"/>
      <c r="J283" s="23"/>
      <c r="K283" s="118">
        <v>0</v>
      </c>
      <c r="O283" s="167"/>
      <c r="T283" s="167"/>
    </row>
    <row r="284" spans="7:20" x14ac:dyDescent="0.25">
      <c r="G284" s="167"/>
      <c r="H284" s="23"/>
      <c r="I284" s="23"/>
      <c r="J284" s="23"/>
      <c r="K284" s="118">
        <v>0</v>
      </c>
      <c r="O284" s="167"/>
      <c r="T284" s="167"/>
    </row>
    <row r="285" spans="7:20" x14ac:dyDescent="0.25">
      <c r="G285" s="167"/>
      <c r="H285" s="23"/>
      <c r="I285" s="23"/>
      <c r="J285" s="23"/>
      <c r="K285" s="118">
        <v>0</v>
      </c>
      <c r="O285" s="167"/>
      <c r="T285" s="167"/>
    </row>
    <row r="286" spans="7:20" x14ac:dyDescent="0.25">
      <c r="G286" s="167"/>
      <c r="H286" s="23"/>
      <c r="I286" s="23"/>
      <c r="J286" s="23"/>
      <c r="K286" s="118">
        <v>0</v>
      </c>
      <c r="O286" s="167"/>
      <c r="T286" s="167"/>
    </row>
    <row r="287" spans="7:20" x14ac:dyDescent="0.25">
      <c r="G287" s="167"/>
      <c r="H287" s="23"/>
      <c r="I287" s="23"/>
      <c r="J287" s="23"/>
      <c r="K287" s="118">
        <v>0</v>
      </c>
      <c r="O287" s="167"/>
      <c r="T287" s="167"/>
    </row>
    <row r="288" spans="7:20" x14ac:dyDescent="0.25">
      <c r="G288" s="167"/>
      <c r="H288" s="23"/>
      <c r="I288" s="23"/>
      <c r="J288" s="23"/>
      <c r="K288" s="118">
        <v>0</v>
      </c>
      <c r="O288" s="167"/>
      <c r="T288" s="167"/>
    </row>
    <row r="289" spans="7:20" x14ac:dyDescent="0.25">
      <c r="G289" s="167"/>
      <c r="H289" s="23"/>
      <c r="I289" s="23"/>
      <c r="J289" s="23"/>
      <c r="K289" s="118">
        <v>0</v>
      </c>
      <c r="O289" s="167"/>
      <c r="T289" s="167"/>
    </row>
    <row r="290" spans="7:20" x14ac:dyDescent="0.25">
      <c r="G290" s="167"/>
      <c r="H290" s="23"/>
      <c r="I290" s="23"/>
      <c r="J290" s="23"/>
      <c r="K290" s="118">
        <v>0</v>
      </c>
      <c r="O290" s="167"/>
      <c r="T290" s="167"/>
    </row>
    <row r="291" spans="7:20" x14ac:dyDescent="0.25">
      <c r="G291" s="167"/>
      <c r="H291" s="23"/>
      <c r="I291" s="23"/>
      <c r="J291" s="23"/>
      <c r="K291" s="118">
        <v>0</v>
      </c>
      <c r="O291" s="167"/>
      <c r="T291" s="167"/>
    </row>
    <row r="292" spans="7:20" x14ac:dyDescent="0.25">
      <c r="G292" s="167"/>
      <c r="H292" s="23"/>
      <c r="I292" s="23"/>
      <c r="J292" s="23"/>
      <c r="K292" s="118">
        <v>0</v>
      </c>
      <c r="O292" s="167"/>
      <c r="T292" s="167"/>
    </row>
    <row r="293" spans="7:20" x14ac:dyDescent="0.25">
      <c r="G293" s="167"/>
      <c r="H293" s="23"/>
      <c r="I293" s="23"/>
      <c r="J293" s="23"/>
      <c r="K293" s="118">
        <v>0</v>
      </c>
      <c r="O293" s="167"/>
      <c r="T293" s="167"/>
    </row>
    <row r="294" spans="7:20" x14ac:dyDescent="0.25">
      <c r="G294" s="167"/>
      <c r="H294" s="23"/>
      <c r="I294" s="23"/>
      <c r="J294" s="23"/>
      <c r="K294" s="118">
        <v>0</v>
      </c>
      <c r="O294" s="167"/>
      <c r="T294" s="167"/>
    </row>
    <row r="295" spans="7:20" x14ac:dyDescent="0.25">
      <c r="G295" s="167"/>
      <c r="H295" s="23"/>
      <c r="I295" s="23"/>
      <c r="J295" s="23"/>
      <c r="K295" s="118">
        <v>0</v>
      </c>
      <c r="O295" s="167"/>
      <c r="T295" s="167"/>
    </row>
    <row r="296" spans="7:20" x14ac:dyDescent="0.25">
      <c r="G296" s="167"/>
      <c r="H296" s="23"/>
      <c r="I296" s="23"/>
      <c r="J296" s="23"/>
      <c r="K296" s="118">
        <v>0</v>
      </c>
      <c r="O296" s="167"/>
      <c r="T296" s="167"/>
    </row>
    <row r="297" spans="7:20" x14ac:dyDescent="0.25">
      <c r="G297" s="167"/>
      <c r="H297" s="23"/>
      <c r="I297" s="23"/>
      <c r="J297" s="23"/>
      <c r="K297" s="118">
        <v>0</v>
      </c>
      <c r="O297" s="167"/>
      <c r="T297" s="167"/>
    </row>
    <row r="298" spans="7:20" x14ac:dyDescent="0.25">
      <c r="G298" s="167"/>
      <c r="H298" s="23"/>
      <c r="I298" s="23"/>
      <c r="J298" s="23"/>
      <c r="K298" s="118">
        <v>0</v>
      </c>
      <c r="O298" s="167"/>
      <c r="T298" s="167"/>
    </row>
    <row r="299" spans="7:20" x14ac:dyDescent="0.25">
      <c r="G299" s="167"/>
      <c r="H299" s="23"/>
      <c r="I299" s="23"/>
      <c r="J299" s="23"/>
      <c r="K299" s="118">
        <v>0</v>
      </c>
      <c r="O299" s="167"/>
      <c r="T299" s="167"/>
    </row>
    <row r="300" spans="7:20" x14ac:dyDescent="0.25">
      <c r="G300" s="167"/>
      <c r="H300" s="23"/>
      <c r="I300" s="23"/>
      <c r="J300" s="23"/>
      <c r="K300" s="118">
        <v>0</v>
      </c>
      <c r="O300" s="167"/>
      <c r="T300" s="167"/>
    </row>
    <row r="301" spans="7:20" x14ac:dyDescent="0.25">
      <c r="G301" s="167"/>
      <c r="H301" s="23"/>
      <c r="I301" s="23"/>
      <c r="J301" s="23"/>
      <c r="K301" s="118">
        <v>0</v>
      </c>
      <c r="O301" s="167"/>
      <c r="T301" s="167"/>
    </row>
    <row r="302" spans="7:20" x14ac:dyDescent="0.25">
      <c r="G302" s="167"/>
      <c r="H302" s="23"/>
      <c r="I302" s="23"/>
      <c r="J302" s="23"/>
      <c r="K302" s="118">
        <v>0</v>
      </c>
      <c r="O302" s="167"/>
      <c r="T302" s="167"/>
    </row>
    <row r="303" spans="7:20" x14ac:dyDescent="0.25">
      <c r="G303" s="167"/>
      <c r="H303" s="23"/>
      <c r="I303" s="23"/>
      <c r="J303" s="23"/>
      <c r="K303" s="118">
        <v>0</v>
      </c>
      <c r="O303" s="167"/>
      <c r="T303" s="167"/>
    </row>
    <row r="304" spans="7:20" x14ac:dyDescent="0.25">
      <c r="G304" s="167"/>
      <c r="H304" s="23"/>
      <c r="I304" s="23"/>
      <c r="J304" s="23"/>
      <c r="K304" s="118">
        <v>0</v>
      </c>
      <c r="O304" s="167"/>
      <c r="T304" s="167"/>
    </row>
    <row r="305" spans="7:20" x14ac:dyDescent="0.25">
      <c r="G305" s="167"/>
      <c r="H305" s="23"/>
      <c r="I305" s="23"/>
      <c r="J305" s="23"/>
      <c r="K305" s="118">
        <v>0</v>
      </c>
      <c r="O305" s="167"/>
      <c r="T305" s="167"/>
    </row>
    <row r="306" spans="7:20" x14ac:dyDescent="0.25">
      <c r="G306" s="167"/>
      <c r="H306" s="23"/>
      <c r="I306" s="23"/>
      <c r="J306" s="23"/>
      <c r="K306" s="118">
        <v>0</v>
      </c>
      <c r="O306" s="167"/>
      <c r="T306" s="167"/>
    </row>
    <row r="307" spans="7:20" x14ac:dyDescent="0.25">
      <c r="G307" s="167"/>
      <c r="H307" s="23"/>
      <c r="I307" s="23"/>
      <c r="J307" s="23"/>
      <c r="K307" s="118">
        <v>0</v>
      </c>
      <c r="O307" s="167"/>
      <c r="T307" s="167"/>
    </row>
    <row r="308" spans="7:20" x14ac:dyDescent="0.25">
      <c r="G308" s="167"/>
      <c r="H308" s="23"/>
      <c r="I308" s="23"/>
      <c r="J308" s="23"/>
      <c r="K308" s="118">
        <v>0</v>
      </c>
      <c r="O308" s="167"/>
      <c r="T308" s="167"/>
    </row>
    <row r="309" spans="7:20" x14ac:dyDescent="0.25">
      <c r="G309" s="167"/>
      <c r="H309" s="23"/>
      <c r="I309" s="23"/>
      <c r="J309" s="23"/>
      <c r="K309" s="118">
        <v>0</v>
      </c>
      <c r="O309" s="167"/>
      <c r="T309" s="167"/>
    </row>
    <row r="310" spans="7:20" x14ac:dyDescent="0.25">
      <c r="G310" s="167"/>
      <c r="H310" s="23"/>
      <c r="I310" s="23"/>
      <c r="J310" s="23"/>
      <c r="K310" s="118">
        <v>0</v>
      </c>
      <c r="O310" s="167"/>
      <c r="T310" s="167"/>
    </row>
    <row r="311" spans="7:20" x14ac:dyDescent="0.25">
      <c r="G311" s="167"/>
      <c r="H311" s="23"/>
      <c r="I311" s="23"/>
      <c r="J311" s="23"/>
      <c r="K311" s="118">
        <v>0</v>
      </c>
      <c r="O311" s="167"/>
      <c r="T311" s="167"/>
    </row>
    <row r="312" spans="7:20" x14ac:dyDescent="0.25">
      <c r="G312" s="167"/>
      <c r="H312" s="23"/>
      <c r="I312" s="23"/>
      <c r="J312" s="23"/>
      <c r="K312" s="118">
        <v>0</v>
      </c>
      <c r="O312" s="167"/>
      <c r="T312" s="167"/>
    </row>
    <row r="313" spans="7:20" x14ac:dyDescent="0.25">
      <c r="G313" s="167"/>
      <c r="H313" s="23"/>
      <c r="I313" s="23"/>
      <c r="J313" s="23"/>
      <c r="K313" s="118">
        <v>0</v>
      </c>
      <c r="O313" s="167"/>
      <c r="T313" s="167"/>
    </row>
    <row r="314" spans="7:20" x14ac:dyDescent="0.25">
      <c r="G314" s="167"/>
      <c r="H314" s="23"/>
      <c r="I314" s="23"/>
      <c r="J314" s="23"/>
      <c r="K314" s="118">
        <v>0</v>
      </c>
      <c r="O314" s="167"/>
      <c r="T314" s="167"/>
    </row>
    <row r="315" spans="7:20" x14ac:dyDescent="0.25">
      <c r="G315" s="167"/>
      <c r="H315" s="23"/>
      <c r="I315" s="23"/>
      <c r="J315" s="23"/>
      <c r="K315" s="118">
        <v>0</v>
      </c>
      <c r="O315" s="167"/>
      <c r="T315" s="167"/>
    </row>
    <row r="316" spans="7:20" x14ac:dyDescent="0.25">
      <c r="G316" s="167"/>
      <c r="H316" s="23"/>
      <c r="I316" s="23"/>
      <c r="J316" s="23"/>
      <c r="K316" s="118">
        <v>0</v>
      </c>
      <c r="O316" s="167"/>
      <c r="T316" s="167"/>
    </row>
    <row r="317" spans="7:20" x14ac:dyDescent="0.25">
      <c r="G317" s="167"/>
      <c r="H317" s="23"/>
      <c r="I317" s="23"/>
      <c r="J317" s="23"/>
      <c r="K317" s="118">
        <v>0</v>
      </c>
      <c r="O317" s="167"/>
      <c r="T317" s="167"/>
    </row>
    <row r="318" spans="7:20" x14ac:dyDescent="0.25">
      <c r="G318" s="167"/>
      <c r="H318" s="23"/>
      <c r="I318" s="23"/>
      <c r="J318" s="23"/>
      <c r="K318" s="118">
        <v>0</v>
      </c>
      <c r="O318" s="167"/>
      <c r="T318" s="167"/>
    </row>
    <row r="319" spans="7:20" x14ac:dyDescent="0.25">
      <c r="G319" s="167"/>
      <c r="H319" s="23"/>
      <c r="I319" s="23"/>
      <c r="J319" s="23"/>
      <c r="K319" s="118">
        <v>0</v>
      </c>
      <c r="O319" s="167"/>
      <c r="T319" s="167"/>
    </row>
    <row r="320" spans="7:20" x14ac:dyDescent="0.25">
      <c r="G320" s="167"/>
      <c r="H320" s="23"/>
      <c r="I320" s="23"/>
      <c r="J320" s="23"/>
      <c r="K320" s="118">
        <v>0</v>
      </c>
      <c r="O320" s="167"/>
      <c r="T320" s="167"/>
    </row>
    <row r="321" spans="7:20" x14ac:dyDescent="0.25">
      <c r="G321" s="167"/>
      <c r="H321" s="23"/>
      <c r="I321" s="23"/>
      <c r="J321" s="23"/>
      <c r="K321" s="118">
        <v>0</v>
      </c>
      <c r="O321" s="167"/>
      <c r="T321" s="167"/>
    </row>
    <row r="322" spans="7:20" x14ac:dyDescent="0.25">
      <c r="G322" s="167"/>
      <c r="H322" s="23"/>
      <c r="I322" s="23"/>
      <c r="J322" s="23"/>
      <c r="K322" s="118">
        <v>0</v>
      </c>
      <c r="O322" s="167"/>
      <c r="T322" s="167"/>
    </row>
    <row r="323" spans="7:20" x14ac:dyDescent="0.25">
      <c r="G323" s="167"/>
      <c r="H323" s="23"/>
      <c r="I323" s="23"/>
      <c r="J323" s="23"/>
      <c r="K323" s="118">
        <v>0</v>
      </c>
      <c r="O323" s="167"/>
      <c r="T323" s="167"/>
    </row>
    <row r="324" spans="7:20" x14ac:dyDescent="0.25">
      <c r="G324" s="167"/>
      <c r="H324" s="23"/>
      <c r="I324" s="23"/>
      <c r="J324" s="23"/>
      <c r="K324" s="118">
        <v>0</v>
      </c>
      <c r="O324" s="167"/>
      <c r="T324" s="167"/>
    </row>
    <row r="325" spans="7:20" x14ac:dyDescent="0.25">
      <c r="G325" s="167"/>
      <c r="H325" s="23"/>
      <c r="I325" s="23"/>
      <c r="J325" s="23"/>
      <c r="K325" s="118">
        <v>0</v>
      </c>
      <c r="O325" s="167"/>
      <c r="T325" s="167"/>
    </row>
    <row r="326" spans="7:20" x14ac:dyDescent="0.25">
      <c r="G326" s="167"/>
      <c r="H326" s="23"/>
      <c r="I326" s="23"/>
      <c r="J326" s="23"/>
      <c r="K326" s="118">
        <v>0</v>
      </c>
      <c r="O326" s="167"/>
      <c r="T326" s="167"/>
    </row>
    <row r="327" spans="7:20" x14ac:dyDescent="0.25">
      <c r="G327" s="167"/>
      <c r="H327" s="23"/>
      <c r="I327" s="23"/>
      <c r="J327" s="23"/>
      <c r="K327" s="118">
        <v>0</v>
      </c>
      <c r="O327" s="167"/>
      <c r="T327" s="167"/>
    </row>
    <row r="328" spans="7:20" x14ac:dyDescent="0.25">
      <c r="G328" s="167"/>
      <c r="H328" s="23"/>
      <c r="I328" s="23"/>
      <c r="J328" s="23"/>
      <c r="K328" s="118">
        <v>0</v>
      </c>
      <c r="O328" s="167"/>
      <c r="T328" s="167"/>
    </row>
    <row r="329" spans="7:20" x14ac:dyDescent="0.25">
      <c r="G329" s="167"/>
      <c r="H329" s="23"/>
      <c r="I329" s="23"/>
      <c r="J329" s="23"/>
      <c r="K329" s="118">
        <v>0</v>
      </c>
      <c r="O329" s="167"/>
      <c r="T329" s="167"/>
    </row>
    <row r="330" spans="7:20" x14ac:dyDescent="0.25">
      <c r="G330" s="167"/>
      <c r="H330" s="23"/>
      <c r="I330" s="23"/>
      <c r="J330" s="23"/>
      <c r="K330" s="118">
        <v>0</v>
      </c>
      <c r="O330" s="167"/>
      <c r="T330" s="167"/>
    </row>
    <row r="331" spans="7:20" x14ac:dyDescent="0.25">
      <c r="G331" s="167"/>
      <c r="H331" s="23"/>
      <c r="I331" s="23"/>
      <c r="J331" s="23"/>
      <c r="K331" s="118">
        <v>0</v>
      </c>
      <c r="O331" s="167"/>
      <c r="T331" s="167"/>
    </row>
    <row r="332" spans="7:20" x14ac:dyDescent="0.25">
      <c r="G332" s="167"/>
      <c r="H332" s="23"/>
      <c r="I332" s="23"/>
      <c r="J332" s="23"/>
      <c r="K332" s="118">
        <v>0</v>
      </c>
      <c r="O332" s="167"/>
      <c r="T332" s="167"/>
    </row>
    <row r="333" spans="7:20" x14ac:dyDescent="0.25">
      <c r="G333" s="167"/>
      <c r="H333" s="23"/>
      <c r="I333" s="23"/>
      <c r="J333" s="23"/>
      <c r="K333" s="118">
        <v>0</v>
      </c>
      <c r="O333" s="167"/>
      <c r="T333" s="167"/>
    </row>
    <row r="334" spans="7:20" x14ac:dyDescent="0.25">
      <c r="G334" s="167"/>
      <c r="H334" s="23"/>
      <c r="I334" s="23"/>
      <c r="J334" s="23"/>
      <c r="K334" s="118">
        <v>0</v>
      </c>
      <c r="O334" s="167"/>
      <c r="T334" s="167"/>
    </row>
    <row r="335" spans="7:20" x14ac:dyDescent="0.25">
      <c r="G335" s="167"/>
      <c r="H335" s="23"/>
      <c r="I335" s="23"/>
      <c r="J335" s="23"/>
      <c r="K335" s="118">
        <v>0</v>
      </c>
      <c r="O335" s="167"/>
      <c r="T335" s="167"/>
    </row>
    <row r="336" spans="7:20" x14ac:dyDescent="0.25">
      <c r="G336" s="167"/>
      <c r="H336" s="23"/>
      <c r="I336" s="23"/>
      <c r="J336" s="23"/>
      <c r="K336" s="118">
        <v>0</v>
      </c>
      <c r="O336" s="167"/>
      <c r="T336" s="167"/>
    </row>
    <row r="337" spans="7:20" x14ac:dyDescent="0.25">
      <c r="G337" s="167"/>
      <c r="H337" s="23"/>
      <c r="I337" s="23"/>
      <c r="J337" s="23"/>
      <c r="K337" s="118">
        <v>0</v>
      </c>
      <c r="O337" s="167"/>
      <c r="T337" s="167"/>
    </row>
    <row r="338" spans="7:20" x14ac:dyDescent="0.25">
      <c r="G338" s="167"/>
      <c r="H338" s="23"/>
      <c r="I338" s="23"/>
      <c r="J338" s="23"/>
      <c r="K338" s="118">
        <v>0</v>
      </c>
      <c r="O338" s="167"/>
      <c r="T338" s="167"/>
    </row>
    <row r="339" spans="7:20" x14ac:dyDescent="0.25">
      <c r="G339" s="167"/>
      <c r="H339" s="23"/>
      <c r="I339" s="23"/>
      <c r="J339" s="23"/>
      <c r="K339" s="118">
        <v>0</v>
      </c>
      <c r="O339" s="167"/>
      <c r="T339" s="167"/>
    </row>
    <row r="340" spans="7:20" x14ac:dyDescent="0.25">
      <c r="G340" s="167"/>
      <c r="H340" s="23"/>
      <c r="I340" s="23"/>
      <c r="J340" s="23"/>
      <c r="K340" s="118">
        <v>0</v>
      </c>
      <c r="O340" s="167"/>
      <c r="T340" s="167"/>
    </row>
    <row r="341" spans="7:20" x14ac:dyDescent="0.25">
      <c r="G341" s="167"/>
      <c r="H341" s="23"/>
      <c r="I341" s="23"/>
      <c r="J341" s="23"/>
      <c r="K341" s="118">
        <v>0</v>
      </c>
      <c r="O341" s="167"/>
      <c r="T341" s="167"/>
    </row>
    <row r="342" spans="7:20" x14ac:dyDescent="0.25">
      <c r="G342" s="167"/>
      <c r="H342" s="23"/>
      <c r="I342" s="23"/>
      <c r="J342" s="23"/>
      <c r="K342" s="118">
        <v>0</v>
      </c>
      <c r="O342" s="167"/>
      <c r="T342" s="167"/>
    </row>
    <row r="343" spans="7:20" x14ac:dyDescent="0.25">
      <c r="G343" s="167"/>
      <c r="H343" s="23"/>
      <c r="I343" s="23"/>
      <c r="J343" s="23"/>
      <c r="K343" s="118">
        <v>0</v>
      </c>
      <c r="O343" s="167"/>
      <c r="T343" s="167"/>
    </row>
    <row r="344" spans="7:20" x14ac:dyDescent="0.25">
      <c r="G344" s="167"/>
      <c r="H344" s="23"/>
      <c r="I344" s="23"/>
      <c r="J344" s="23"/>
      <c r="K344" s="118">
        <v>0</v>
      </c>
      <c r="O344" s="167"/>
      <c r="T344" s="167"/>
    </row>
    <row r="345" spans="7:20" x14ac:dyDescent="0.25">
      <c r="G345" s="167"/>
      <c r="H345" s="23"/>
      <c r="I345" s="23"/>
      <c r="J345" s="23"/>
      <c r="K345" s="118">
        <v>0</v>
      </c>
      <c r="O345" s="167"/>
      <c r="T345" s="167"/>
    </row>
    <row r="346" spans="7:20" x14ac:dyDescent="0.25">
      <c r="G346" s="167"/>
      <c r="H346" s="23"/>
      <c r="I346" s="23"/>
      <c r="J346" s="23"/>
      <c r="K346" s="118">
        <v>0</v>
      </c>
      <c r="O346" s="167"/>
      <c r="T346" s="167"/>
    </row>
    <row r="347" spans="7:20" x14ac:dyDescent="0.25">
      <c r="G347" s="167"/>
      <c r="H347" s="23"/>
      <c r="I347" s="23"/>
      <c r="J347" s="23"/>
      <c r="K347" s="118">
        <v>0</v>
      </c>
      <c r="O347" s="167"/>
      <c r="T347" s="167"/>
    </row>
    <row r="348" spans="7:20" x14ac:dyDescent="0.25">
      <c r="G348" s="167"/>
      <c r="H348" s="23"/>
      <c r="I348" s="23"/>
      <c r="J348" s="23"/>
      <c r="K348" s="118">
        <v>0</v>
      </c>
      <c r="O348" s="167"/>
      <c r="T348" s="167"/>
    </row>
    <row r="349" spans="7:20" x14ac:dyDescent="0.25">
      <c r="G349" s="167"/>
      <c r="H349" s="23"/>
      <c r="I349" s="23"/>
      <c r="J349" s="23"/>
      <c r="K349" s="118">
        <v>0</v>
      </c>
      <c r="O349" s="167"/>
      <c r="T349" s="167"/>
    </row>
    <row r="350" spans="7:20" x14ac:dyDescent="0.25">
      <c r="G350" s="167"/>
      <c r="H350" s="23"/>
      <c r="I350" s="23"/>
      <c r="J350" s="23"/>
      <c r="K350" s="118">
        <v>0</v>
      </c>
      <c r="O350" s="167"/>
      <c r="T350" s="167"/>
    </row>
    <row r="351" spans="7:20" x14ac:dyDescent="0.25">
      <c r="G351" s="167"/>
      <c r="H351" s="23"/>
      <c r="I351" s="23"/>
      <c r="J351" s="23"/>
      <c r="K351" s="118">
        <v>0</v>
      </c>
      <c r="O351" s="167"/>
      <c r="T351" s="167"/>
    </row>
    <row r="352" spans="7:20" x14ac:dyDescent="0.25">
      <c r="G352" s="167"/>
      <c r="H352" s="23"/>
      <c r="I352" s="23"/>
      <c r="J352" s="23"/>
      <c r="K352" s="118">
        <v>0</v>
      </c>
      <c r="O352" s="167"/>
      <c r="T352" s="167"/>
    </row>
    <row r="353" spans="7:20" x14ac:dyDescent="0.25">
      <c r="G353" s="167"/>
      <c r="H353" s="23"/>
      <c r="I353" s="23"/>
      <c r="J353" s="23"/>
      <c r="K353" s="118">
        <v>0</v>
      </c>
      <c r="O353" s="167"/>
      <c r="T353" s="167"/>
    </row>
    <row r="354" spans="7:20" x14ac:dyDescent="0.25">
      <c r="G354" s="167"/>
      <c r="H354" s="23"/>
      <c r="I354" s="23"/>
      <c r="J354" s="23"/>
      <c r="K354" s="118">
        <v>0</v>
      </c>
      <c r="O354" s="167"/>
      <c r="T354" s="167"/>
    </row>
    <row r="355" spans="7:20" x14ac:dyDescent="0.25">
      <c r="G355" s="167"/>
      <c r="H355" s="23"/>
      <c r="I355" s="23"/>
      <c r="J355" s="23"/>
      <c r="K355" s="118">
        <v>0</v>
      </c>
      <c r="O355" s="167"/>
      <c r="T355" s="167"/>
    </row>
    <row r="356" spans="7:20" x14ac:dyDescent="0.25">
      <c r="G356" s="167"/>
      <c r="H356" s="23"/>
      <c r="I356" s="23"/>
      <c r="J356" s="23"/>
      <c r="K356" s="118">
        <v>0</v>
      </c>
      <c r="O356" s="167"/>
      <c r="T356" s="167"/>
    </row>
    <row r="357" spans="7:20" x14ac:dyDescent="0.25">
      <c r="G357" s="167"/>
      <c r="H357" s="23"/>
      <c r="I357" s="23"/>
      <c r="J357" s="23"/>
      <c r="K357" s="118">
        <v>0</v>
      </c>
      <c r="O357" s="167"/>
      <c r="T357" s="167"/>
    </row>
    <row r="358" spans="7:20" x14ac:dyDescent="0.25">
      <c r="G358" s="167"/>
      <c r="H358" s="23"/>
      <c r="I358" s="23"/>
      <c r="J358" s="23"/>
      <c r="K358" s="118">
        <v>0</v>
      </c>
      <c r="O358" s="167"/>
      <c r="T358" s="167"/>
    </row>
    <row r="359" spans="7:20" x14ac:dyDescent="0.25">
      <c r="G359" s="167"/>
      <c r="H359" s="23"/>
      <c r="I359" s="23"/>
      <c r="J359" s="23"/>
      <c r="K359" s="118">
        <v>0</v>
      </c>
      <c r="O359" s="167"/>
      <c r="T359" s="167"/>
    </row>
    <row r="360" spans="7:20" x14ac:dyDescent="0.25">
      <c r="G360" s="167"/>
      <c r="H360" s="23"/>
      <c r="I360" s="23"/>
      <c r="J360" s="23"/>
      <c r="K360" s="118">
        <v>0</v>
      </c>
      <c r="O360" s="167"/>
      <c r="T360" s="167"/>
    </row>
    <row r="361" spans="7:20" x14ac:dyDescent="0.25">
      <c r="G361" s="167"/>
      <c r="H361" s="23"/>
      <c r="I361" s="23"/>
      <c r="J361" s="23"/>
      <c r="K361" s="118">
        <v>0</v>
      </c>
      <c r="O361" s="167"/>
      <c r="T361" s="167"/>
    </row>
    <row r="362" spans="7:20" x14ac:dyDescent="0.25">
      <c r="G362" s="167"/>
      <c r="H362" s="23"/>
      <c r="I362" s="23"/>
      <c r="J362" s="23"/>
      <c r="K362" s="118">
        <v>0</v>
      </c>
      <c r="O362" s="167"/>
      <c r="T362" s="167"/>
    </row>
    <row r="363" spans="7:20" x14ac:dyDescent="0.25">
      <c r="G363" s="167"/>
      <c r="H363" s="23"/>
      <c r="I363" s="23"/>
      <c r="J363" s="23"/>
      <c r="K363" s="118">
        <v>0</v>
      </c>
      <c r="O363" s="167"/>
      <c r="T363" s="167"/>
    </row>
    <row r="364" spans="7:20" x14ac:dyDescent="0.25">
      <c r="G364" s="167"/>
      <c r="H364" s="23"/>
      <c r="I364" s="23"/>
      <c r="J364" s="23"/>
      <c r="K364" s="118">
        <v>0</v>
      </c>
      <c r="O364" s="167"/>
      <c r="T364" s="167"/>
    </row>
    <row r="365" spans="7:20" x14ac:dyDescent="0.25">
      <c r="G365" s="167"/>
      <c r="H365" s="23"/>
      <c r="I365" s="23"/>
      <c r="J365" s="23"/>
      <c r="K365" s="118">
        <v>0</v>
      </c>
      <c r="O365" s="167"/>
      <c r="T365" s="167"/>
    </row>
    <row r="366" spans="7:20" x14ac:dyDescent="0.25">
      <c r="G366" s="167"/>
      <c r="H366" s="23"/>
      <c r="I366" s="23"/>
      <c r="J366" s="23"/>
      <c r="K366" s="118">
        <v>0</v>
      </c>
      <c r="O366" s="167"/>
      <c r="T366" s="167"/>
    </row>
    <row r="367" spans="7:20" x14ac:dyDescent="0.25">
      <c r="G367" s="167"/>
      <c r="H367" s="23"/>
      <c r="I367" s="23"/>
      <c r="J367" s="23"/>
      <c r="K367" s="118">
        <v>0</v>
      </c>
      <c r="O367" s="167"/>
      <c r="T367" s="167"/>
    </row>
    <row r="368" spans="7:20" x14ac:dyDescent="0.25">
      <c r="G368" s="167"/>
      <c r="H368" s="23"/>
      <c r="I368" s="23"/>
      <c r="J368" s="23"/>
      <c r="K368" s="118">
        <v>0</v>
      </c>
      <c r="O368" s="167"/>
      <c r="T368" s="167"/>
    </row>
    <row r="369" spans="7:20" x14ac:dyDescent="0.25">
      <c r="G369" s="167"/>
      <c r="H369" s="23"/>
      <c r="I369" s="23"/>
      <c r="J369" s="23"/>
      <c r="K369" s="118">
        <v>0</v>
      </c>
      <c r="O369" s="167"/>
      <c r="T369" s="167"/>
    </row>
    <row r="370" spans="7:20" x14ac:dyDescent="0.25">
      <c r="G370" s="167"/>
      <c r="H370" s="23"/>
      <c r="I370" s="23"/>
      <c r="J370" s="23"/>
      <c r="K370" s="118">
        <v>0</v>
      </c>
      <c r="O370" s="167"/>
      <c r="T370" s="167"/>
    </row>
    <row r="371" spans="7:20" x14ac:dyDescent="0.25">
      <c r="G371" s="167"/>
      <c r="H371" s="23"/>
      <c r="I371" s="23"/>
      <c r="J371" s="23"/>
      <c r="K371" s="118">
        <v>0</v>
      </c>
      <c r="O371" s="167"/>
      <c r="T371" s="167"/>
    </row>
    <row r="372" spans="7:20" x14ac:dyDescent="0.25">
      <c r="G372" s="167"/>
      <c r="H372" s="23"/>
      <c r="I372" s="23"/>
      <c r="J372" s="23"/>
      <c r="K372" s="118">
        <v>0</v>
      </c>
      <c r="O372" s="167"/>
      <c r="T372" s="167"/>
    </row>
    <row r="373" spans="7:20" x14ac:dyDescent="0.25">
      <c r="G373" s="167"/>
      <c r="H373" s="23"/>
      <c r="I373" s="23"/>
      <c r="J373" s="23"/>
      <c r="K373" s="118">
        <v>0</v>
      </c>
      <c r="O373" s="167"/>
      <c r="T373" s="167"/>
    </row>
    <row r="374" spans="7:20" x14ac:dyDescent="0.25">
      <c r="G374" s="167"/>
      <c r="H374" s="23"/>
      <c r="I374" s="23"/>
      <c r="J374" s="23"/>
      <c r="K374" s="118">
        <v>0</v>
      </c>
      <c r="O374" s="167"/>
      <c r="T374" s="167"/>
    </row>
    <row r="375" spans="7:20" x14ac:dyDescent="0.25">
      <c r="G375" s="167"/>
      <c r="H375" s="23"/>
      <c r="I375" s="23"/>
      <c r="J375" s="23"/>
      <c r="K375" s="118">
        <v>0</v>
      </c>
      <c r="O375" s="167"/>
      <c r="T375" s="167"/>
    </row>
    <row r="376" spans="7:20" x14ac:dyDescent="0.25">
      <c r="G376" s="167"/>
      <c r="H376" s="23"/>
      <c r="I376" s="23"/>
      <c r="J376" s="23"/>
      <c r="K376" s="118">
        <v>0</v>
      </c>
      <c r="O376" s="167"/>
      <c r="T376" s="167"/>
    </row>
    <row r="377" spans="7:20" x14ac:dyDescent="0.25">
      <c r="G377" s="167"/>
      <c r="H377" s="23"/>
      <c r="I377" s="23"/>
      <c r="J377" s="23"/>
      <c r="K377" s="118">
        <v>0</v>
      </c>
      <c r="O377" s="167"/>
      <c r="T377" s="167"/>
    </row>
    <row r="378" spans="7:20" x14ac:dyDescent="0.25">
      <c r="G378" s="167"/>
      <c r="H378" s="23"/>
      <c r="I378" s="23"/>
      <c r="J378" s="23"/>
      <c r="K378" s="118">
        <v>0</v>
      </c>
      <c r="O378" s="167"/>
      <c r="T378" s="167"/>
    </row>
    <row r="379" spans="7:20" x14ac:dyDescent="0.25">
      <c r="G379" s="167"/>
      <c r="H379" s="23"/>
      <c r="I379" s="23"/>
      <c r="J379" s="23"/>
      <c r="K379" s="118">
        <v>0</v>
      </c>
      <c r="O379" s="167"/>
      <c r="T379" s="167"/>
    </row>
    <row r="380" spans="7:20" x14ac:dyDescent="0.25">
      <c r="G380" s="167"/>
      <c r="H380" s="23"/>
      <c r="I380" s="23"/>
      <c r="J380" s="23"/>
      <c r="K380" s="118">
        <v>0</v>
      </c>
      <c r="O380" s="167"/>
      <c r="T380" s="167"/>
    </row>
    <row r="381" spans="7:20" x14ac:dyDescent="0.25">
      <c r="G381" s="167"/>
      <c r="H381" s="23"/>
      <c r="I381" s="23"/>
      <c r="J381" s="23"/>
      <c r="K381" s="118">
        <v>0</v>
      </c>
      <c r="O381" s="167"/>
      <c r="T381" s="167"/>
    </row>
    <row r="382" spans="7:20" x14ac:dyDescent="0.25">
      <c r="G382" s="167"/>
      <c r="H382" s="23"/>
      <c r="I382" s="23"/>
      <c r="J382" s="23"/>
      <c r="K382" s="118">
        <v>0</v>
      </c>
      <c r="O382" s="167"/>
      <c r="T382" s="167"/>
    </row>
    <row r="383" spans="7:20" x14ac:dyDescent="0.25">
      <c r="G383" s="167"/>
      <c r="H383" s="23"/>
      <c r="I383" s="23"/>
      <c r="J383" s="23"/>
      <c r="K383" s="118">
        <v>0</v>
      </c>
      <c r="O383" s="167"/>
      <c r="T383" s="167"/>
    </row>
    <row r="384" spans="7:20" x14ac:dyDescent="0.25">
      <c r="G384" s="167"/>
      <c r="H384" s="23"/>
      <c r="I384" s="23"/>
      <c r="J384" s="23"/>
      <c r="K384" s="118">
        <v>0</v>
      </c>
      <c r="O384" s="167"/>
      <c r="T384" s="167"/>
    </row>
    <row r="385" spans="7:20" x14ac:dyDescent="0.25">
      <c r="G385" s="167"/>
      <c r="H385" s="23"/>
      <c r="I385" s="23"/>
      <c r="J385" s="23"/>
      <c r="K385" s="118">
        <v>0</v>
      </c>
      <c r="O385" s="167"/>
      <c r="T385" s="167"/>
    </row>
    <row r="386" spans="7:20" x14ac:dyDescent="0.25">
      <c r="G386" s="167"/>
      <c r="H386" s="23"/>
      <c r="I386" s="23"/>
      <c r="J386" s="23"/>
      <c r="K386" s="118">
        <v>0</v>
      </c>
      <c r="O386" s="167"/>
      <c r="T386" s="167"/>
    </row>
    <row r="387" spans="7:20" x14ac:dyDescent="0.25">
      <c r="G387" s="167"/>
      <c r="H387" s="23"/>
      <c r="I387" s="23"/>
      <c r="J387" s="23"/>
      <c r="K387" s="118">
        <v>0</v>
      </c>
      <c r="O387" s="167"/>
      <c r="T387" s="167"/>
    </row>
    <row r="388" spans="7:20" x14ac:dyDescent="0.25">
      <c r="G388" s="167"/>
      <c r="H388" s="23"/>
      <c r="I388" s="23"/>
      <c r="J388" s="23"/>
      <c r="K388" s="118">
        <v>0</v>
      </c>
      <c r="O388" s="167"/>
      <c r="T388" s="167"/>
    </row>
    <row r="389" spans="7:20" x14ac:dyDescent="0.25">
      <c r="G389" s="167"/>
      <c r="H389" s="23"/>
      <c r="I389" s="23"/>
      <c r="J389" s="23"/>
      <c r="K389" s="118">
        <v>0</v>
      </c>
      <c r="O389" s="167"/>
      <c r="T389" s="167"/>
    </row>
    <row r="390" spans="7:20" x14ac:dyDescent="0.25">
      <c r="G390" s="167"/>
      <c r="H390" s="23"/>
      <c r="I390" s="23"/>
      <c r="J390" s="23"/>
      <c r="K390" s="118">
        <v>0</v>
      </c>
      <c r="O390" s="167"/>
      <c r="T390" s="167"/>
    </row>
    <row r="391" spans="7:20" x14ac:dyDescent="0.25">
      <c r="G391" s="167"/>
      <c r="H391" s="23"/>
      <c r="I391" s="23"/>
      <c r="J391" s="23"/>
      <c r="K391" s="118">
        <v>0</v>
      </c>
      <c r="O391" s="167"/>
      <c r="T391" s="167"/>
    </row>
    <row r="392" spans="7:20" x14ac:dyDescent="0.25">
      <c r="G392" s="167"/>
      <c r="H392" s="23"/>
      <c r="I392" s="23"/>
      <c r="J392" s="23"/>
      <c r="K392" s="118">
        <v>0</v>
      </c>
      <c r="O392" s="167"/>
      <c r="T392" s="167"/>
    </row>
    <row r="393" spans="7:20" x14ac:dyDescent="0.25">
      <c r="G393" s="167"/>
      <c r="H393" s="23"/>
      <c r="I393" s="23"/>
      <c r="J393" s="23"/>
      <c r="K393" s="118">
        <v>0</v>
      </c>
      <c r="O393" s="167"/>
      <c r="T393" s="167"/>
    </row>
    <row r="394" spans="7:20" x14ac:dyDescent="0.25">
      <c r="G394" s="167"/>
      <c r="H394" s="23"/>
      <c r="I394" s="23"/>
      <c r="J394" s="23"/>
      <c r="K394" s="118">
        <v>0</v>
      </c>
      <c r="O394" s="167"/>
      <c r="T394" s="167"/>
    </row>
    <row r="395" spans="7:20" x14ac:dyDescent="0.25">
      <c r="G395" s="167"/>
      <c r="H395" s="23"/>
      <c r="I395" s="23"/>
      <c r="J395" s="23"/>
      <c r="K395" s="118">
        <v>0</v>
      </c>
      <c r="O395" s="167"/>
      <c r="T395" s="167"/>
    </row>
    <row r="396" spans="7:20" x14ac:dyDescent="0.25">
      <c r="G396" s="167"/>
      <c r="H396" s="23"/>
      <c r="I396" s="23"/>
      <c r="J396" s="23"/>
      <c r="K396" s="118">
        <v>0</v>
      </c>
      <c r="O396" s="167"/>
      <c r="T396" s="167"/>
    </row>
    <row r="397" spans="7:20" x14ac:dyDescent="0.25">
      <c r="G397" s="167"/>
      <c r="H397" s="23"/>
      <c r="I397" s="23"/>
      <c r="J397" s="23"/>
      <c r="K397" s="118">
        <v>0</v>
      </c>
      <c r="O397" s="167"/>
      <c r="T397" s="167"/>
    </row>
    <row r="398" spans="7:20" x14ac:dyDescent="0.25">
      <c r="G398" s="167"/>
      <c r="H398" s="23"/>
      <c r="I398" s="23"/>
      <c r="J398" s="23"/>
      <c r="K398" s="118">
        <v>0</v>
      </c>
      <c r="O398" s="167"/>
      <c r="T398" s="167"/>
    </row>
    <row r="399" spans="7:20" x14ac:dyDescent="0.25">
      <c r="G399" s="167"/>
      <c r="H399" s="23"/>
      <c r="I399" s="23"/>
      <c r="J399" s="23"/>
      <c r="K399" s="118">
        <v>0</v>
      </c>
      <c r="O399" s="167"/>
      <c r="T399" s="167"/>
    </row>
    <row r="400" spans="7:20" x14ac:dyDescent="0.25">
      <c r="G400" s="167"/>
      <c r="H400" s="23"/>
      <c r="I400" s="23"/>
      <c r="J400" s="23"/>
      <c r="K400" s="118">
        <v>0</v>
      </c>
      <c r="O400" s="167"/>
      <c r="T400" s="167"/>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2" customWidth="1"/>
    <col min="2" max="2" width="5.42578125" style="117" hidden="1" customWidth="1"/>
    <col min="3" max="3" width="3.42578125" style="118"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33.950000000000003" customHeight="1" x14ac:dyDescent="0.35">
      <c r="A1" s="164"/>
      <c r="B1" s="136"/>
      <c r="D1" s="231" t="s">
        <v>1383</v>
      </c>
      <c r="E1" s="231"/>
      <c r="F1" s="231"/>
      <c r="G1" s="231"/>
      <c r="H1" s="231"/>
      <c r="I1" s="231"/>
      <c r="J1" s="231"/>
      <c r="K1" s="231"/>
    </row>
    <row r="2" spans="1:13" s="18" customFormat="1" ht="37.5" customHeight="1" x14ac:dyDescent="0.25">
      <c r="A2" s="164"/>
      <c r="B2" s="56"/>
      <c r="D2" s="19"/>
      <c r="E2" s="19"/>
      <c r="F2" s="151"/>
      <c r="G2" s="151"/>
      <c r="H2" s="19"/>
      <c r="I2" s="19"/>
      <c r="J2" s="19"/>
      <c r="K2" s="19"/>
      <c r="L2" s="19"/>
    </row>
    <row r="3" spans="1:13" s="20" customFormat="1" ht="15" customHeight="1" thickBot="1" x14ac:dyDescent="0.3">
      <c r="A3" s="164"/>
      <c r="B3" s="56"/>
      <c r="F3" s="152"/>
      <c r="G3" s="152"/>
    </row>
    <row r="4" spans="1:13" s="20" customFormat="1" ht="35.25" customHeight="1" thickTop="1" thickBot="1" x14ac:dyDescent="0.3">
      <c r="A4" s="164"/>
      <c r="B4" s="56"/>
      <c r="D4" s="170" t="s">
        <v>1379</v>
      </c>
      <c r="E4" s="176" t="s">
        <v>1378</v>
      </c>
      <c r="F4" s="178" t="s">
        <v>1385</v>
      </c>
      <c r="G4" s="179" t="s">
        <v>1384</v>
      </c>
      <c r="H4" s="170" t="s">
        <v>1380</v>
      </c>
      <c r="I4" s="170" t="s">
        <v>1387</v>
      </c>
      <c r="J4" s="180" t="s">
        <v>1382</v>
      </c>
      <c r="K4" s="21"/>
      <c r="L4" s="21"/>
      <c r="M4" s="21"/>
    </row>
    <row r="5" spans="1:13" s="20" customFormat="1" ht="19.5" customHeight="1" thickTop="1" thickBot="1" x14ac:dyDescent="0.3">
      <c r="A5" s="164"/>
      <c r="B5" s="56"/>
      <c r="D5" s="22" t="s">
        <v>71</v>
      </c>
      <c r="E5" s="23" t="s">
        <v>1357</v>
      </c>
      <c r="F5" s="153" t="s">
        <v>71</v>
      </c>
      <c r="G5" s="153">
        <v>-40.1</v>
      </c>
      <c r="H5" s="147">
        <v>43031</v>
      </c>
      <c r="I5" s="155">
        <v>7.408564814814815E-2</v>
      </c>
      <c r="J5" s="23" t="s">
        <v>1389</v>
      </c>
      <c r="K5" s="21"/>
      <c r="L5" s="21"/>
      <c r="M5" s="21"/>
    </row>
    <row r="6" spans="1:13" s="20" customFormat="1" ht="19.5" customHeight="1" thickTop="1" thickBot="1" x14ac:dyDescent="0.3">
      <c r="A6" s="164"/>
      <c r="B6" s="56"/>
      <c r="D6" s="22" t="s">
        <v>71</v>
      </c>
      <c r="E6" s="23" t="s">
        <v>1357</v>
      </c>
      <c r="F6" s="153" t="s">
        <v>71</v>
      </c>
      <c r="G6" s="153">
        <v>-0.08</v>
      </c>
      <c r="H6" s="147">
        <v>43031</v>
      </c>
      <c r="I6" s="155">
        <v>7.4837962962962967E-2</v>
      </c>
      <c r="J6" s="23" t="s">
        <v>1390</v>
      </c>
      <c r="K6" s="21"/>
      <c r="L6" s="21"/>
      <c r="M6" s="21"/>
    </row>
    <row r="7" spans="1:13" s="20" customFormat="1" ht="19.5" customHeight="1" thickTop="1" thickBot="1" x14ac:dyDescent="0.3">
      <c r="A7" s="164"/>
      <c r="B7" s="56"/>
      <c r="D7" s="22" t="s">
        <v>71</v>
      </c>
      <c r="E7" s="23" t="s">
        <v>1357</v>
      </c>
      <c r="F7" s="153" t="s">
        <v>71</v>
      </c>
      <c r="G7" s="153">
        <v>-20.079999999999998</v>
      </c>
      <c r="H7" s="147">
        <v>43039</v>
      </c>
      <c r="I7" s="155">
        <v>0.38721064814814815</v>
      </c>
      <c r="J7" s="23" t="s">
        <v>1393</v>
      </c>
      <c r="K7" s="21"/>
      <c r="L7" s="21"/>
      <c r="M7" s="21"/>
    </row>
    <row r="8" spans="1:13" s="20" customFormat="1" ht="19.5" customHeight="1" thickTop="1" thickBot="1" x14ac:dyDescent="0.3">
      <c r="A8" s="164"/>
      <c r="B8" s="56"/>
      <c r="D8" s="22" t="s">
        <v>71</v>
      </c>
      <c r="E8" s="23" t="s">
        <v>1357</v>
      </c>
      <c r="F8" s="153" t="s">
        <v>71</v>
      </c>
      <c r="G8" s="153">
        <v>-0.5</v>
      </c>
      <c r="H8" s="147">
        <v>43039</v>
      </c>
      <c r="I8" s="155">
        <v>0.61637731481481484</v>
      </c>
      <c r="J8" s="23" t="s">
        <v>1400</v>
      </c>
      <c r="K8" s="21"/>
      <c r="L8" s="21"/>
      <c r="M8" s="21"/>
    </row>
    <row r="9" spans="1:13" s="20" customFormat="1" ht="19.5" customHeight="1" thickTop="1" thickBot="1" x14ac:dyDescent="0.3">
      <c r="A9" s="164"/>
      <c r="B9" s="56"/>
      <c r="D9" s="22" t="s">
        <v>73</v>
      </c>
      <c r="E9" s="23" t="s">
        <v>1357</v>
      </c>
      <c r="F9" s="153" t="s">
        <v>73</v>
      </c>
      <c r="G9" s="153">
        <v>-60.5</v>
      </c>
      <c r="H9" s="147">
        <v>43039</v>
      </c>
      <c r="I9" s="155">
        <v>0.61783564814814818</v>
      </c>
      <c r="J9" s="23" t="s">
        <v>1401</v>
      </c>
      <c r="K9" s="21"/>
      <c r="L9" s="21"/>
      <c r="M9" s="21"/>
    </row>
    <row r="10" spans="1:13" s="20" customFormat="1" ht="19.5" customHeight="1" thickTop="1" thickBot="1" x14ac:dyDescent="0.3">
      <c r="A10" s="164"/>
      <c r="B10" s="56"/>
      <c r="D10" s="22"/>
      <c r="E10" s="23"/>
      <c r="F10" s="153"/>
      <c r="G10" s="153"/>
      <c r="H10" s="147"/>
      <c r="I10" s="155"/>
      <c r="J10" s="23"/>
      <c r="K10" s="21"/>
      <c r="L10" s="21"/>
      <c r="M10" s="21"/>
    </row>
    <row r="11" spans="1:13" s="20" customFormat="1" ht="19.5" customHeight="1" thickTop="1" thickBot="1" x14ac:dyDescent="0.3">
      <c r="A11" s="164"/>
      <c r="B11" s="56"/>
      <c r="D11" s="22"/>
      <c r="E11" s="23"/>
      <c r="F11" s="153"/>
      <c r="G11" s="153"/>
      <c r="H11" s="147"/>
      <c r="I11" s="155"/>
      <c r="J11" s="23"/>
      <c r="K11" s="21"/>
      <c r="L11" s="21"/>
      <c r="M11" s="21"/>
    </row>
    <row r="12" spans="1:13" s="20" customFormat="1" ht="19.5" customHeight="1" thickTop="1" thickBot="1" x14ac:dyDescent="0.3">
      <c r="A12" s="164"/>
      <c r="B12" s="56"/>
      <c r="D12" s="22"/>
      <c r="E12" s="23"/>
      <c r="F12" s="153"/>
      <c r="G12" s="153"/>
      <c r="H12" s="147"/>
      <c r="I12" s="155"/>
      <c r="J12" s="23"/>
      <c r="K12" s="21"/>
      <c r="L12" s="21"/>
      <c r="M12" s="21"/>
    </row>
    <row r="13" spans="1:13" s="20" customFormat="1" ht="19.5" customHeight="1" thickTop="1" thickBot="1" x14ac:dyDescent="0.3">
      <c r="A13" s="164"/>
      <c r="B13" s="56"/>
      <c r="D13" s="22"/>
      <c r="E13" s="23"/>
      <c r="F13" s="153"/>
      <c r="G13" s="153"/>
      <c r="H13" s="147"/>
      <c r="I13" s="155"/>
      <c r="J13" s="23"/>
      <c r="K13" s="21"/>
      <c r="L13" s="21"/>
      <c r="M13" s="21"/>
    </row>
    <row r="14" spans="1:13" s="20" customFormat="1" ht="19.5" customHeight="1" thickTop="1" thickBot="1" x14ac:dyDescent="0.3">
      <c r="A14" s="164"/>
      <c r="B14" s="56"/>
      <c r="D14" s="22"/>
      <c r="E14" s="23"/>
      <c r="F14" s="153"/>
      <c r="G14" s="153"/>
      <c r="H14" s="147"/>
      <c r="I14" s="155"/>
      <c r="J14" s="23"/>
      <c r="K14" s="21"/>
      <c r="L14" s="21"/>
      <c r="M14" s="21"/>
    </row>
    <row r="15" spans="1:13" s="20" customFormat="1" ht="19.5" customHeight="1" thickTop="1" thickBot="1" x14ac:dyDescent="0.3">
      <c r="A15" s="164"/>
      <c r="B15" s="56"/>
      <c r="D15" s="22"/>
      <c r="E15" s="23"/>
      <c r="F15" s="153"/>
      <c r="G15" s="153"/>
      <c r="H15" s="147"/>
      <c r="I15" s="155"/>
      <c r="J15" s="23"/>
      <c r="K15" s="21"/>
      <c r="L15" s="21"/>
      <c r="M15" s="21"/>
    </row>
    <row r="16" spans="1:13" s="20" customFormat="1" ht="19.5" customHeight="1" thickTop="1" thickBot="1" x14ac:dyDescent="0.3">
      <c r="A16" s="164"/>
      <c r="B16" s="56"/>
      <c r="D16" s="22"/>
      <c r="E16" s="23"/>
      <c r="F16" s="153"/>
      <c r="G16" s="153"/>
      <c r="H16" s="147"/>
      <c r="I16" s="155"/>
      <c r="J16" s="23"/>
      <c r="K16" s="21"/>
      <c r="L16" s="21"/>
      <c r="M16" s="21"/>
    </row>
    <row r="17" spans="1:13" s="20" customFormat="1" ht="19.5" customHeight="1" thickTop="1" thickBot="1" x14ac:dyDescent="0.3">
      <c r="A17" s="164"/>
      <c r="B17" s="56"/>
      <c r="D17" s="22"/>
      <c r="E17" s="23"/>
      <c r="F17" s="153"/>
      <c r="G17" s="153"/>
      <c r="H17" s="147"/>
      <c r="I17" s="155"/>
      <c r="J17" s="23"/>
      <c r="K17" s="21"/>
      <c r="L17" s="21"/>
      <c r="M17" s="21"/>
    </row>
    <row r="18" spans="1:13" s="20" customFormat="1" ht="19.5" customHeight="1" thickTop="1" thickBot="1" x14ac:dyDescent="0.3">
      <c r="A18" s="164"/>
      <c r="B18" s="56"/>
      <c r="D18" s="22"/>
      <c r="E18" s="23"/>
      <c r="F18" s="153"/>
      <c r="G18" s="153"/>
      <c r="H18" s="147"/>
      <c r="I18" s="155"/>
      <c r="J18" s="23"/>
      <c r="K18" s="21"/>
      <c r="L18" s="21"/>
      <c r="M18" s="21"/>
    </row>
    <row r="19" spans="1:13" s="20" customFormat="1" ht="19.5" customHeight="1" thickTop="1" thickBot="1" x14ac:dyDescent="0.3">
      <c r="A19" s="164"/>
      <c r="B19" s="56"/>
      <c r="D19" s="22"/>
      <c r="E19" s="23"/>
      <c r="F19" s="153"/>
      <c r="G19" s="153"/>
      <c r="H19" s="147"/>
      <c r="I19" s="155"/>
      <c r="J19" s="23"/>
      <c r="K19" s="21"/>
      <c r="L19" s="21"/>
      <c r="M19" s="21"/>
    </row>
    <row r="20" spans="1:13" s="20" customFormat="1" ht="19.5" customHeight="1" thickTop="1" thickBot="1" x14ac:dyDescent="0.3">
      <c r="A20" s="164"/>
      <c r="B20" s="56"/>
      <c r="D20" s="22"/>
      <c r="E20" s="23"/>
      <c r="F20" s="153"/>
      <c r="G20" s="153"/>
      <c r="H20" s="147"/>
      <c r="I20" s="155"/>
      <c r="J20" s="23"/>
      <c r="K20" s="21"/>
      <c r="L20" s="21"/>
      <c r="M20" s="21"/>
    </row>
    <row r="21" spans="1:13" s="20" customFormat="1" ht="19.5" customHeight="1" thickTop="1" thickBot="1" x14ac:dyDescent="0.3">
      <c r="A21" s="164"/>
      <c r="B21" s="56"/>
      <c r="D21" s="22"/>
      <c r="E21" s="23"/>
      <c r="F21" s="153"/>
      <c r="G21" s="153"/>
      <c r="H21" s="147"/>
      <c r="I21" s="155"/>
      <c r="J21" s="23"/>
      <c r="K21" s="21"/>
      <c r="L21" s="21"/>
      <c r="M21" s="21"/>
    </row>
    <row r="22" spans="1:13" s="20" customFormat="1" ht="19.5" customHeight="1" thickTop="1" thickBot="1" x14ac:dyDescent="0.3">
      <c r="A22" s="164"/>
      <c r="B22" s="56"/>
      <c r="D22" s="22"/>
      <c r="E22" s="23"/>
      <c r="F22" s="153"/>
      <c r="G22" s="153"/>
      <c r="H22" s="147"/>
      <c r="I22" s="155"/>
      <c r="J22" s="23"/>
      <c r="K22" s="21"/>
      <c r="L22" s="21"/>
      <c r="M22" s="21"/>
    </row>
    <row r="23" spans="1:13" s="20" customFormat="1" ht="19.5" customHeight="1" thickTop="1" thickBot="1" x14ac:dyDescent="0.3">
      <c r="A23" s="164"/>
      <c r="B23" s="56"/>
      <c r="D23" s="22"/>
      <c r="E23" s="23"/>
      <c r="F23" s="153"/>
      <c r="G23" s="153"/>
      <c r="H23" s="147"/>
      <c r="I23" s="155"/>
      <c r="J23" s="23"/>
      <c r="K23" s="21"/>
      <c r="L23" s="21"/>
      <c r="M23" s="21"/>
    </row>
    <row r="24" spans="1:13" s="20" customFormat="1" ht="19.5" customHeight="1" thickTop="1" thickBot="1" x14ac:dyDescent="0.3">
      <c r="A24" s="164"/>
      <c r="B24" s="56"/>
      <c r="D24" s="22"/>
      <c r="E24" s="23"/>
      <c r="F24" s="153"/>
      <c r="G24" s="153"/>
      <c r="H24" s="147"/>
      <c r="I24" s="155"/>
      <c r="J24" s="23"/>
      <c r="K24" s="21"/>
      <c r="L24" s="21"/>
      <c r="M24" s="21"/>
    </row>
    <row r="25" spans="1:13" s="20" customFormat="1" ht="19.5" customHeight="1" thickTop="1" thickBot="1" x14ac:dyDescent="0.3">
      <c r="A25" s="164"/>
      <c r="B25" s="56"/>
      <c r="D25" s="22"/>
      <c r="E25" s="23"/>
      <c r="F25" s="153"/>
      <c r="G25" s="153"/>
      <c r="H25" s="147"/>
      <c r="I25" s="155"/>
      <c r="J25" s="23"/>
      <c r="K25" s="21"/>
      <c r="L25" s="21"/>
      <c r="M25" s="21"/>
    </row>
    <row r="26" spans="1:13" s="20" customFormat="1" ht="19.5" customHeight="1" thickTop="1" thickBot="1" x14ac:dyDescent="0.3">
      <c r="A26" s="164"/>
      <c r="B26" s="56"/>
      <c r="D26" s="22"/>
      <c r="E26" s="23"/>
      <c r="F26" s="153"/>
      <c r="G26" s="153"/>
      <c r="H26" s="147"/>
      <c r="I26" s="155"/>
      <c r="J26" s="23"/>
      <c r="K26" s="21"/>
      <c r="L26" s="21"/>
      <c r="M26" s="21"/>
    </row>
    <row r="27" spans="1:13" s="20" customFormat="1" ht="19.5" customHeight="1" thickTop="1" thickBot="1" x14ac:dyDescent="0.3">
      <c r="A27" s="164"/>
      <c r="B27" s="56"/>
      <c r="D27" s="22"/>
      <c r="E27" s="23"/>
      <c r="F27" s="153"/>
      <c r="G27" s="153"/>
      <c r="H27" s="147"/>
      <c r="I27" s="155"/>
      <c r="J27" s="23"/>
      <c r="K27" s="21"/>
      <c r="L27" s="21"/>
      <c r="M27" s="21"/>
    </row>
    <row r="28" spans="1:13" s="20" customFormat="1" ht="19.5" customHeight="1" thickTop="1" thickBot="1" x14ac:dyDescent="0.3">
      <c r="A28" s="164"/>
      <c r="B28" s="56"/>
      <c r="D28" s="22"/>
      <c r="E28" s="23"/>
      <c r="F28" s="153"/>
      <c r="G28" s="153"/>
      <c r="H28" s="147"/>
      <c r="I28" s="155"/>
      <c r="J28" s="23"/>
      <c r="K28" s="21"/>
      <c r="L28" s="21"/>
      <c r="M28" s="21"/>
    </row>
    <row r="29" spans="1:13" s="20" customFormat="1" ht="19.5" customHeight="1" thickTop="1" thickBot="1" x14ac:dyDescent="0.3">
      <c r="A29" s="164"/>
      <c r="B29" s="56"/>
      <c r="D29" s="22"/>
      <c r="E29" s="23"/>
      <c r="F29" s="153"/>
      <c r="G29" s="153"/>
      <c r="H29" s="147"/>
      <c r="I29" s="155"/>
      <c r="J29" s="23"/>
      <c r="K29" s="21"/>
      <c r="L29" s="21"/>
      <c r="M29" s="21"/>
    </row>
    <row r="30" spans="1:13" s="20" customFormat="1" ht="19.5" customHeight="1" thickTop="1" thickBot="1" x14ac:dyDescent="0.3">
      <c r="A30" s="164"/>
      <c r="B30" s="56"/>
      <c r="D30" s="22"/>
      <c r="E30" s="23"/>
      <c r="F30" s="153"/>
      <c r="G30" s="153"/>
      <c r="H30" s="147"/>
      <c r="I30" s="155"/>
      <c r="J30" s="23"/>
      <c r="K30" s="21"/>
      <c r="L30" s="21"/>
      <c r="M30" s="21"/>
    </row>
    <row r="31" spans="1:13" s="20" customFormat="1" ht="19.5" customHeight="1" thickTop="1" thickBot="1" x14ac:dyDescent="0.3">
      <c r="A31" s="164"/>
      <c r="B31" s="56"/>
      <c r="D31" s="22"/>
      <c r="E31" s="23"/>
      <c r="F31" s="153"/>
      <c r="G31" s="153"/>
      <c r="H31" s="147"/>
      <c r="I31" s="155"/>
      <c r="J31" s="23"/>
      <c r="K31" s="21"/>
      <c r="L31" s="21"/>
      <c r="M31" s="21"/>
    </row>
    <row r="32" spans="1:13" s="20" customFormat="1" ht="19.5" customHeight="1" thickTop="1" thickBot="1" x14ac:dyDescent="0.3">
      <c r="A32" s="164"/>
      <c r="B32" s="56"/>
      <c r="D32" s="22"/>
      <c r="E32" s="23"/>
      <c r="F32" s="153"/>
      <c r="G32" s="153"/>
      <c r="H32" s="147"/>
      <c r="I32" s="155"/>
      <c r="J32" s="23"/>
      <c r="K32" s="21"/>
      <c r="L32" s="21"/>
      <c r="M32" s="21"/>
    </row>
    <row r="33" spans="1:13" s="20" customFormat="1" ht="19.5" customHeight="1" thickTop="1" thickBot="1" x14ac:dyDescent="0.3">
      <c r="A33" s="164"/>
      <c r="B33" s="56"/>
      <c r="D33" s="22"/>
      <c r="E33" s="23"/>
      <c r="F33" s="153"/>
      <c r="G33" s="153"/>
      <c r="H33" s="147"/>
      <c r="I33" s="155"/>
      <c r="J33" s="23"/>
      <c r="K33" s="21"/>
      <c r="L33" s="21"/>
      <c r="M33" s="21"/>
    </row>
    <row r="34" spans="1:13" s="20" customFormat="1" ht="19.5" customHeight="1" thickTop="1" thickBot="1" x14ac:dyDescent="0.3">
      <c r="A34" s="164"/>
      <c r="B34" s="56"/>
      <c r="D34" s="22"/>
      <c r="E34" s="23"/>
      <c r="F34" s="153"/>
      <c r="G34" s="153"/>
      <c r="H34" s="147"/>
      <c r="I34" s="155"/>
      <c r="J34" s="23"/>
      <c r="K34" s="21"/>
      <c r="L34" s="21"/>
      <c r="M34" s="21"/>
    </row>
    <row r="35" spans="1:13" s="20" customFormat="1" ht="19.5" customHeight="1" thickTop="1" thickBot="1" x14ac:dyDescent="0.3">
      <c r="A35" s="164"/>
      <c r="B35" s="56"/>
      <c r="D35" s="22"/>
      <c r="E35" s="23"/>
      <c r="F35" s="153"/>
      <c r="G35" s="153"/>
      <c r="H35" s="147"/>
      <c r="I35" s="155"/>
      <c r="J35" s="23"/>
      <c r="K35" s="21"/>
      <c r="L35" s="21"/>
      <c r="M35" s="21"/>
    </row>
    <row r="36" spans="1:13" s="20" customFormat="1" ht="19.5" customHeight="1" thickTop="1" thickBot="1" x14ac:dyDescent="0.3">
      <c r="A36" s="164"/>
      <c r="B36" s="56"/>
      <c r="D36" s="22"/>
      <c r="E36" s="23"/>
      <c r="F36" s="153"/>
      <c r="G36" s="153"/>
      <c r="H36" s="147"/>
      <c r="I36" s="155"/>
      <c r="J36" s="23"/>
      <c r="K36" s="21"/>
      <c r="L36" s="21"/>
      <c r="M36" s="21"/>
    </row>
    <row r="37" spans="1:13" s="20" customFormat="1" ht="19.5" customHeight="1" thickTop="1" thickBot="1" x14ac:dyDescent="0.3">
      <c r="A37" s="164"/>
      <c r="B37" s="56"/>
      <c r="D37" s="22"/>
      <c r="E37" s="23"/>
      <c r="F37" s="153"/>
      <c r="G37" s="153"/>
      <c r="H37" s="147"/>
      <c r="I37" s="155"/>
      <c r="J37" s="23"/>
      <c r="K37" s="21"/>
      <c r="L37" s="21"/>
      <c r="M37" s="21"/>
    </row>
    <row r="38" spans="1:13" s="20" customFormat="1" ht="19.5" customHeight="1" thickTop="1" thickBot="1" x14ac:dyDescent="0.3">
      <c r="A38" s="164"/>
      <c r="B38" s="56"/>
      <c r="D38" s="22"/>
      <c r="E38" s="23"/>
      <c r="F38" s="153"/>
      <c r="G38" s="153"/>
      <c r="H38" s="147"/>
      <c r="I38" s="155"/>
      <c r="J38" s="23"/>
      <c r="K38" s="21"/>
      <c r="L38" s="21"/>
      <c r="M38" s="21"/>
    </row>
    <row r="39" spans="1:13" s="20" customFormat="1" ht="19.5" customHeight="1" thickTop="1" thickBot="1" x14ac:dyDescent="0.3">
      <c r="A39" s="164"/>
      <c r="B39" s="56"/>
      <c r="D39" s="22"/>
      <c r="E39" s="23"/>
      <c r="F39" s="153"/>
      <c r="G39" s="153"/>
      <c r="H39" s="147"/>
      <c r="I39" s="155"/>
      <c r="J39" s="23"/>
      <c r="K39" s="21"/>
      <c r="L39" s="21"/>
      <c r="M39" s="21"/>
    </row>
    <row r="40" spans="1:13" s="20" customFormat="1" ht="19.5" customHeight="1" thickTop="1" thickBot="1" x14ac:dyDescent="0.3">
      <c r="A40" s="164"/>
      <c r="B40" s="56"/>
      <c r="D40" s="22"/>
      <c r="E40" s="23"/>
      <c r="F40" s="153"/>
      <c r="G40" s="153"/>
      <c r="H40" s="147"/>
      <c r="I40" s="155"/>
      <c r="J40" s="23"/>
      <c r="K40" s="21"/>
      <c r="L40" s="21"/>
      <c r="M40" s="21"/>
    </row>
    <row r="41" spans="1:13" s="20" customFormat="1" ht="19.5" customHeight="1" thickTop="1" thickBot="1" x14ac:dyDescent="0.3">
      <c r="A41" s="164"/>
      <c r="B41" s="56"/>
      <c r="D41" s="22"/>
      <c r="E41" s="23"/>
      <c r="F41" s="153"/>
      <c r="G41" s="153"/>
      <c r="H41" s="147"/>
      <c r="I41" s="155"/>
      <c r="J41" s="23"/>
      <c r="K41" s="21"/>
      <c r="L41" s="21"/>
      <c r="M41" s="21"/>
    </row>
    <row r="42" spans="1:13" s="20" customFormat="1" ht="19.5" customHeight="1" thickTop="1" thickBot="1" x14ac:dyDescent="0.3">
      <c r="A42" s="164"/>
      <c r="B42" s="56"/>
      <c r="D42" s="22"/>
      <c r="E42" s="23"/>
      <c r="F42" s="153"/>
      <c r="G42" s="153"/>
      <c r="H42" s="147"/>
      <c r="I42" s="155"/>
      <c r="J42" s="23"/>
      <c r="K42" s="21"/>
      <c r="L42" s="21"/>
      <c r="M42" s="21"/>
    </row>
    <row r="43" spans="1:13" s="20" customFormat="1" ht="19.5" customHeight="1" thickTop="1" thickBot="1" x14ac:dyDescent="0.3">
      <c r="A43" s="164"/>
      <c r="B43" s="56"/>
      <c r="D43" s="22"/>
      <c r="E43" s="23"/>
      <c r="F43" s="153"/>
      <c r="G43" s="153"/>
      <c r="H43" s="147"/>
      <c r="I43" s="155"/>
      <c r="J43" s="23"/>
      <c r="K43" s="21"/>
      <c r="L43" s="21"/>
      <c r="M43" s="21"/>
    </row>
    <row r="44" spans="1:13" s="20" customFormat="1" ht="19.5" customHeight="1" thickTop="1" thickBot="1" x14ac:dyDescent="0.3">
      <c r="A44" s="164"/>
      <c r="B44" s="56"/>
      <c r="D44" s="22"/>
      <c r="E44" s="23"/>
      <c r="F44" s="153"/>
      <c r="G44" s="153"/>
      <c r="H44" s="147"/>
      <c r="I44" s="155"/>
      <c r="J44" s="23"/>
      <c r="K44" s="21"/>
      <c r="L44" s="21"/>
      <c r="M44" s="21"/>
    </row>
    <row r="45" spans="1:13" s="20" customFormat="1" ht="19.5" customHeight="1" thickTop="1" thickBot="1" x14ac:dyDescent="0.3">
      <c r="A45" s="164"/>
      <c r="B45" s="56"/>
      <c r="D45" s="22"/>
      <c r="E45" s="23"/>
      <c r="F45" s="153"/>
      <c r="G45" s="153"/>
      <c r="H45" s="147"/>
      <c r="I45" s="155"/>
      <c r="J45" s="23"/>
      <c r="K45" s="21"/>
      <c r="L45" s="21"/>
      <c r="M45" s="21"/>
    </row>
    <row r="46" spans="1:13" s="20" customFormat="1" ht="19.5" customHeight="1" thickTop="1" thickBot="1" x14ac:dyDescent="0.3">
      <c r="A46" s="164"/>
      <c r="B46" s="56"/>
      <c r="D46" s="22"/>
      <c r="E46" s="23"/>
      <c r="F46" s="153"/>
      <c r="G46" s="153"/>
      <c r="H46" s="147"/>
      <c r="I46" s="155"/>
      <c r="J46" s="23"/>
      <c r="K46" s="21"/>
      <c r="L46" s="21"/>
      <c r="M46" s="21"/>
    </row>
    <row r="47" spans="1:13" s="20" customFormat="1" ht="19.5" customHeight="1" thickTop="1" thickBot="1" x14ac:dyDescent="0.3">
      <c r="A47" s="164"/>
      <c r="B47" s="56"/>
      <c r="D47" s="22"/>
      <c r="E47" s="23"/>
      <c r="F47" s="153"/>
      <c r="G47" s="153"/>
      <c r="H47" s="147"/>
      <c r="I47" s="155"/>
      <c r="J47" s="23"/>
      <c r="K47" s="21"/>
      <c r="L47" s="21"/>
      <c r="M47" s="21"/>
    </row>
    <row r="48" spans="1:13" s="20" customFormat="1" ht="19.5" customHeight="1" thickTop="1" thickBot="1" x14ac:dyDescent="0.3">
      <c r="A48" s="164"/>
      <c r="B48" s="56"/>
      <c r="D48" s="22"/>
      <c r="E48" s="23"/>
      <c r="F48" s="153"/>
      <c r="G48" s="153"/>
      <c r="H48" s="147"/>
      <c r="I48" s="155"/>
      <c r="J48" s="23"/>
      <c r="K48" s="21"/>
      <c r="L48" s="21"/>
      <c r="M48" s="21"/>
    </row>
    <row r="49" spans="1:13" s="20" customFormat="1" ht="19.5" customHeight="1" thickTop="1" thickBot="1" x14ac:dyDescent="0.3">
      <c r="A49" s="164"/>
      <c r="B49" s="56"/>
      <c r="D49" s="22"/>
      <c r="E49" s="23"/>
      <c r="F49" s="153"/>
      <c r="G49" s="153"/>
      <c r="H49" s="147"/>
      <c r="I49" s="155"/>
      <c r="J49" s="23"/>
      <c r="K49" s="21"/>
      <c r="L49" s="21"/>
      <c r="M49" s="21"/>
    </row>
    <row r="50" spans="1:13" s="20" customFormat="1" ht="19.5" customHeight="1" thickTop="1" thickBot="1" x14ac:dyDescent="0.3">
      <c r="A50" s="164"/>
      <c r="B50" s="56"/>
      <c r="D50" s="22"/>
      <c r="E50" s="23"/>
      <c r="F50" s="153"/>
      <c r="G50" s="153"/>
      <c r="H50" s="147"/>
      <c r="I50" s="155"/>
      <c r="J50" s="23"/>
      <c r="K50" s="21"/>
      <c r="L50" s="21"/>
      <c r="M50" s="21"/>
    </row>
    <row r="51" spans="1:13" s="20" customFormat="1" ht="19.5" customHeight="1" thickTop="1" thickBot="1" x14ac:dyDescent="0.3">
      <c r="A51" s="164"/>
      <c r="B51" s="56"/>
      <c r="D51" s="22"/>
      <c r="E51" s="23"/>
      <c r="F51" s="153"/>
      <c r="G51" s="153"/>
      <c r="H51" s="147"/>
      <c r="I51" s="155"/>
      <c r="J51" s="23"/>
      <c r="K51" s="21"/>
      <c r="L51" s="21"/>
      <c r="M51" s="21"/>
    </row>
    <row r="52" spans="1:13" s="20" customFormat="1" ht="19.5" customHeight="1" thickTop="1" thickBot="1" x14ac:dyDescent="0.3">
      <c r="A52" s="164"/>
      <c r="B52" s="56"/>
      <c r="D52" s="22"/>
      <c r="E52" s="23"/>
      <c r="F52" s="153"/>
      <c r="G52" s="153"/>
      <c r="H52" s="147"/>
      <c r="I52" s="155"/>
      <c r="J52" s="23"/>
      <c r="K52" s="21"/>
      <c r="L52" s="21"/>
      <c r="M52" s="21"/>
    </row>
    <row r="53" spans="1:13" s="20" customFormat="1" ht="19.5" customHeight="1" thickTop="1" thickBot="1" x14ac:dyDescent="0.3">
      <c r="A53" s="164"/>
      <c r="B53" s="56"/>
      <c r="D53" s="22"/>
      <c r="E53" s="23"/>
      <c r="F53" s="153"/>
      <c r="G53" s="153"/>
      <c r="H53" s="147"/>
      <c r="I53" s="155"/>
      <c r="J53" s="23"/>
      <c r="K53" s="21"/>
      <c r="L53" s="21"/>
      <c r="M53" s="21"/>
    </row>
    <row r="54" spans="1:13" s="20" customFormat="1" ht="19.5" customHeight="1" thickTop="1" thickBot="1" x14ac:dyDescent="0.3">
      <c r="A54" s="164"/>
      <c r="B54" s="56"/>
      <c r="D54" s="22"/>
      <c r="E54" s="23"/>
      <c r="F54" s="153"/>
      <c r="G54" s="153"/>
      <c r="H54" s="147"/>
      <c r="I54" s="155"/>
      <c r="J54" s="23"/>
      <c r="K54" s="21"/>
      <c r="L54" s="21"/>
      <c r="M54" s="21"/>
    </row>
    <row r="55" spans="1:13" s="20" customFormat="1" ht="19.5" customHeight="1" thickTop="1" thickBot="1" x14ac:dyDescent="0.3">
      <c r="A55" s="164"/>
      <c r="B55" s="56"/>
      <c r="D55" s="22"/>
      <c r="E55" s="23"/>
      <c r="F55" s="153"/>
      <c r="G55" s="153"/>
      <c r="H55" s="147"/>
      <c r="I55" s="155"/>
      <c r="J55" s="23"/>
      <c r="K55" s="21"/>
      <c r="L55" s="21"/>
      <c r="M55" s="21"/>
    </row>
    <row r="56" spans="1:13" s="20" customFormat="1" ht="19.5" customHeight="1" thickTop="1" thickBot="1" x14ac:dyDescent="0.3">
      <c r="A56" s="164"/>
      <c r="B56" s="56"/>
      <c r="D56" s="22"/>
      <c r="E56" s="23"/>
      <c r="F56" s="153"/>
      <c r="G56" s="153"/>
      <c r="H56" s="147"/>
      <c r="I56" s="155"/>
      <c r="J56" s="23"/>
      <c r="K56" s="21"/>
      <c r="L56" s="21"/>
      <c r="M56" s="21"/>
    </row>
    <row r="57" spans="1:13" s="20" customFormat="1" ht="19.5" customHeight="1" thickTop="1" thickBot="1" x14ac:dyDescent="0.3">
      <c r="A57" s="164"/>
      <c r="B57" s="56"/>
      <c r="D57" s="22"/>
      <c r="E57" s="23"/>
      <c r="F57" s="153"/>
      <c r="G57" s="153"/>
      <c r="H57" s="147"/>
      <c r="I57" s="155"/>
      <c r="J57" s="23"/>
      <c r="K57" s="21"/>
      <c r="L57" s="21"/>
      <c r="M57" s="21"/>
    </row>
    <row r="58" spans="1:13" s="20" customFormat="1" ht="19.5" customHeight="1" thickTop="1" thickBot="1" x14ac:dyDescent="0.3">
      <c r="A58" s="164"/>
      <c r="B58" s="56"/>
      <c r="D58" s="22"/>
      <c r="E58" s="23"/>
      <c r="F58" s="153"/>
      <c r="G58" s="153"/>
      <c r="H58" s="147"/>
      <c r="I58" s="155"/>
      <c r="J58" s="23"/>
      <c r="K58" s="21"/>
      <c r="L58" s="21"/>
      <c r="M58" s="21"/>
    </row>
    <row r="59" spans="1:13" s="20" customFormat="1" ht="19.5" customHeight="1" thickTop="1" thickBot="1" x14ac:dyDescent="0.3">
      <c r="A59" s="164"/>
      <c r="B59" s="56"/>
      <c r="D59" s="22"/>
      <c r="E59" s="23"/>
      <c r="F59" s="153"/>
      <c r="G59" s="153"/>
      <c r="H59" s="147"/>
      <c r="I59" s="155"/>
      <c r="J59" s="23"/>
      <c r="K59" s="21"/>
      <c r="L59" s="21"/>
      <c r="M59" s="21"/>
    </row>
    <row r="60" spans="1:13" s="20" customFormat="1" ht="19.5" customHeight="1" thickTop="1" thickBot="1" x14ac:dyDescent="0.3">
      <c r="A60" s="164"/>
      <c r="B60" s="56"/>
      <c r="D60" s="22"/>
      <c r="E60" s="23"/>
      <c r="F60" s="153"/>
      <c r="G60" s="153"/>
      <c r="H60" s="147"/>
      <c r="I60" s="155"/>
      <c r="J60" s="23"/>
      <c r="K60" s="21"/>
      <c r="L60" s="21"/>
      <c r="M60" s="21"/>
    </row>
    <row r="61" spans="1:13" s="20" customFormat="1" ht="19.5" customHeight="1" thickTop="1" thickBot="1" x14ac:dyDescent="0.3">
      <c r="A61" s="164"/>
      <c r="B61" s="56"/>
      <c r="D61" s="22"/>
      <c r="E61" s="23"/>
      <c r="F61" s="153"/>
      <c r="G61" s="153"/>
      <c r="H61" s="147"/>
      <c r="I61" s="155"/>
      <c r="J61" s="23"/>
      <c r="K61" s="21"/>
      <c r="L61" s="21"/>
      <c r="M61" s="21"/>
    </row>
    <row r="62" spans="1:13" s="20" customFormat="1" ht="19.5" customHeight="1" thickTop="1" thickBot="1" x14ac:dyDescent="0.3">
      <c r="A62" s="164"/>
      <c r="B62" s="56"/>
      <c r="D62" s="22"/>
      <c r="E62" s="23"/>
      <c r="F62" s="153"/>
      <c r="G62" s="153"/>
      <c r="H62" s="147"/>
      <c r="I62" s="155"/>
      <c r="J62" s="23"/>
      <c r="K62" s="21"/>
      <c r="L62" s="21"/>
      <c r="M62" s="21"/>
    </row>
    <row r="63" spans="1:13" s="20" customFormat="1" ht="19.5" customHeight="1" thickTop="1" thickBot="1" x14ac:dyDescent="0.3">
      <c r="A63" s="164"/>
      <c r="B63" s="56"/>
      <c r="D63" s="22"/>
      <c r="E63" s="23"/>
      <c r="F63" s="153"/>
      <c r="G63" s="153"/>
      <c r="H63" s="147"/>
      <c r="I63" s="155"/>
      <c r="J63" s="23"/>
      <c r="K63" s="21"/>
      <c r="L63" s="21"/>
      <c r="M63" s="21"/>
    </row>
    <row r="64" spans="1:13" s="20" customFormat="1" ht="19.5" customHeight="1" thickTop="1" thickBot="1" x14ac:dyDescent="0.3">
      <c r="A64" s="164"/>
      <c r="B64" s="56"/>
      <c r="D64" s="22"/>
      <c r="E64" s="23"/>
      <c r="F64" s="153"/>
      <c r="G64" s="153"/>
      <c r="H64" s="147"/>
      <c r="I64" s="155"/>
      <c r="J64" s="23"/>
      <c r="K64" s="21"/>
      <c r="L64" s="21"/>
      <c r="M64" s="21"/>
    </row>
    <row r="65" spans="1:13" s="20" customFormat="1" ht="19.5" customHeight="1" thickTop="1" thickBot="1" x14ac:dyDescent="0.3">
      <c r="A65" s="164"/>
      <c r="B65" s="56"/>
      <c r="D65" s="22"/>
      <c r="E65" s="23"/>
      <c r="F65" s="153"/>
      <c r="G65" s="153"/>
      <c r="H65" s="147"/>
      <c r="I65" s="155"/>
      <c r="J65" s="23"/>
      <c r="K65" s="21"/>
      <c r="L65" s="21"/>
      <c r="M65" s="21"/>
    </row>
    <row r="66" spans="1:13" s="20" customFormat="1" ht="19.5" customHeight="1" thickTop="1" thickBot="1" x14ac:dyDescent="0.3">
      <c r="A66" s="164"/>
      <c r="B66" s="56"/>
      <c r="D66" s="22"/>
      <c r="E66" s="23"/>
      <c r="F66" s="153"/>
      <c r="G66" s="153"/>
      <c r="H66" s="147"/>
      <c r="I66" s="155"/>
      <c r="J66" s="23"/>
      <c r="K66" s="21"/>
      <c r="L66" s="21"/>
      <c r="M66" s="21"/>
    </row>
    <row r="67" spans="1:13" s="20" customFormat="1" ht="19.5" customHeight="1" thickTop="1" thickBot="1" x14ac:dyDescent="0.3">
      <c r="A67" s="164"/>
      <c r="B67" s="56"/>
      <c r="D67" s="22"/>
      <c r="E67" s="23"/>
      <c r="F67" s="153"/>
      <c r="G67" s="153"/>
      <c r="H67" s="147"/>
      <c r="I67" s="155"/>
      <c r="J67" s="23"/>
      <c r="K67" s="21"/>
      <c r="L67" s="21"/>
      <c r="M67" s="21"/>
    </row>
    <row r="68" spans="1:13" s="20" customFormat="1" ht="19.5" customHeight="1" thickTop="1" thickBot="1" x14ac:dyDescent="0.3">
      <c r="A68" s="164"/>
      <c r="B68" s="56"/>
      <c r="D68" s="22"/>
      <c r="E68" s="23"/>
      <c r="F68" s="153"/>
      <c r="G68" s="153"/>
      <c r="H68" s="147"/>
      <c r="I68" s="155"/>
      <c r="J68" s="23"/>
      <c r="K68" s="21"/>
      <c r="L68" s="21"/>
      <c r="M68" s="21"/>
    </row>
    <row r="69" spans="1:13" s="20" customFormat="1" ht="19.5" customHeight="1" thickTop="1" thickBot="1" x14ac:dyDescent="0.3">
      <c r="A69" s="164"/>
      <c r="B69" s="56"/>
      <c r="D69" s="22"/>
      <c r="E69" s="23"/>
      <c r="F69" s="153"/>
      <c r="G69" s="153"/>
      <c r="H69" s="147"/>
      <c r="I69" s="155"/>
      <c r="J69" s="23"/>
      <c r="K69" s="21"/>
      <c r="L69" s="21"/>
      <c r="M69" s="21"/>
    </row>
    <row r="70" spans="1:13" s="20" customFormat="1" ht="19.5" customHeight="1" thickTop="1" thickBot="1" x14ac:dyDescent="0.3">
      <c r="A70" s="164"/>
      <c r="B70" s="56"/>
      <c r="D70" s="22"/>
      <c r="E70" s="23"/>
      <c r="F70" s="153"/>
      <c r="G70" s="153"/>
      <c r="H70" s="147"/>
      <c r="I70" s="155"/>
      <c r="J70" s="23"/>
      <c r="K70" s="21"/>
      <c r="L70" s="21"/>
      <c r="M70" s="21"/>
    </row>
    <row r="71" spans="1:13" s="20" customFormat="1" ht="19.5" customHeight="1" thickTop="1" thickBot="1" x14ac:dyDescent="0.3">
      <c r="A71" s="164"/>
      <c r="B71" s="56"/>
      <c r="D71" s="22"/>
      <c r="E71" s="23"/>
      <c r="F71" s="153"/>
      <c r="G71" s="153"/>
      <c r="H71" s="147"/>
      <c r="I71" s="155"/>
      <c r="J71" s="23"/>
      <c r="K71" s="21"/>
      <c r="L71" s="21"/>
      <c r="M71" s="21"/>
    </row>
    <row r="72" spans="1:13" s="20" customFormat="1" ht="19.5" customHeight="1" thickTop="1" thickBot="1" x14ac:dyDescent="0.3">
      <c r="A72" s="164"/>
      <c r="B72" s="56"/>
      <c r="D72" s="22"/>
      <c r="E72" s="23"/>
      <c r="F72" s="153"/>
      <c r="G72" s="153"/>
      <c r="H72" s="147"/>
      <c r="I72" s="155"/>
      <c r="J72" s="23"/>
      <c r="K72" s="21"/>
      <c r="L72" s="21"/>
      <c r="M72" s="21"/>
    </row>
    <row r="73" spans="1:13" s="20" customFormat="1" ht="19.5" customHeight="1" thickTop="1" thickBot="1" x14ac:dyDescent="0.3">
      <c r="A73" s="164"/>
      <c r="B73" s="56"/>
      <c r="D73" s="22"/>
      <c r="E73" s="23"/>
      <c r="F73" s="153"/>
      <c r="G73" s="153"/>
      <c r="H73" s="147"/>
      <c r="I73" s="155"/>
      <c r="J73" s="23"/>
      <c r="K73" s="21"/>
      <c r="L73" s="21"/>
      <c r="M73" s="21"/>
    </row>
    <row r="74" spans="1:13" s="20" customFormat="1" ht="19.5" customHeight="1" thickTop="1" thickBot="1" x14ac:dyDescent="0.3">
      <c r="A74" s="164"/>
      <c r="B74" s="56"/>
      <c r="D74" s="22"/>
      <c r="E74" s="23"/>
      <c r="F74" s="153"/>
      <c r="G74" s="153"/>
      <c r="H74" s="147"/>
      <c r="I74" s="155"/>
      <c r="J74" s="23"/>
      <c r="K74" s="21"/>
      <c r="L74" s="21"/>
      <c r="M74" s="21"/>
    </row>
    <row r="75" spans="1:13" s="20" customFormat="1" ht="19.5" customHeight="1" thickTop="1" thickBot="1" x14ac:dyDescent="0.3">
      <c r="A75" s="164"/>
      <c r="B75" s="56"/>
      <c r="D75" s="22"/>
      <c r="E75" s="23"/>
      <c r="F75" s="153"/>
      <c r="G75" s="153"/>
      <c r="H75" s="147"/>
      <c r="I75" s="155"/>
      <c r="J75" s="23"/>
      <c r="K75" s="21"/>
      <c r="L75" s="21"/>
      <c r="M75" s="21"/>
    </row>
    <row r="76" spans="1:13" s="20" customFormat="1" ht="19.5" customHeight="1" thickTop="1" thickBot="1" x14ac:dyDescent="0.3">
      <c r="A76" s="164"/>
      <c r="B76" s="56"/>
      <c r="D76" s="22"/>
      <c r="E76" s="23"/>
      <c r="F76" s="153"/>
      <c r="G76" s="153"/>
      <c r="H76" s="147"/>
      <c r="I76" s="155"/>
      <c r="J76" s="23"/>
      <c r="K76" s="21"/>
      <c r="L76" s="21"/>
      <c r="M76" s="21"/>
    </row>
    <row r="77" spans="1:13" s="20" customFormat="1" ht="19.5" customHeight="1" thickTop="1" thickBot="1" x14ac:dyDescent="0.3">
      <c r="A77" s="164"/>
      <c r="B77" s="56"/>
      <c r="D77" s="22"/>
      <c r="E77" s="23"/>
      <c r="F77" s="153"/>
      <c r="G77" s="153"/>
      <c r="H77" s="147"/>
      <c r="I77" s="155"/>
      <c r="J77" s="23"/>
      <c r="K77" s="21"/>
      <c r="L77" s="21"/>
      <c r="M77" s="21"/>
    </row>
    <row r="78" spans="1:13" s="20" customFormat="1" ht="19.5" customHeight="1" thickTop="1" thickBot="1" x14ac:dyDescent="0.3">
      <c r="A78" s="164"/>
      <c r="B78" s="56"/>
      <c r="D78" s="22"/>
      <c r="E78" s="23"/>
      <c r="F78" s="153"/>
      <c r="G78" s="153"/>
      <c r="H78" s="147"/>
      <c r="I78" s="155"/>
      <c r="J78" s="23"/>
      <c r="K78" s="21"/>
      <c r="L78" s="21"/>
      <c r="M78" s="21"/>
    </row>
    <row r="79" spans="1:13" s="20" customFormat="1" ht="19.5" customHeight="1" thickTop="1" thickBot="1" x14ac:dyDescent="0.3">
      <c r="A79" s="164"/>
      <c r="B79" s="56"/>
      <c r="D79" s="22"/>
      <c r="E79" s="23"/>
      <c r="F79" s="153"/>
      <c r="G79" s="153"/>
      <c r="H79" s="147"/>
      <c r="I79" s="155"/>
      <c r="J79" s="23"/>
      <c r="K79" s="21"/>
      <c r="L79" s="21"/>
      <c r="M79" s="21"/>
    </row>
    <row r="80" spans="1:13" s="20" customFormat="1" ht="19.5" customHeight="1" thickTop="1" thickBot="1" x14ac:dyDescent="0.3">
      <c r="A80" s="164"/>
      <c r="B80" s="56"/>
      <c r="D80" s="22"/>
      <c r="E80" s="23"/>
      <c r="F80" s="153"/>
      <c r="G80" s="153"/>
      <c r="H80" s="147"/>
      <c r="I80" s="155"/>
      <c r="J80" s="23"/>
      <c r="K80" s="21"/>
      <c r="L80" s="21"/>
      <c r="M80" s="21"/>
    </row>
    <row r="81" spans="1:13" s="20" customFormat="1" ht="19.5" customHeight="1" thickTop="1" thickBot="1" x14ac:dyDescent="0.3">
      <c r="A81" s="164"/>
      <c r="B81" s="56"/>
      <c r="D81" s="22"/>
      <c r="E81" s="23"/>
      <c r="F81" s="153"/>
      <c r="G81" s="153"/>
      <c r="H81" s="147"/>
      <c r="I81" s="155"/>
      <c r="J81" s="23"/>
      <c r="K81" s="21"/>
      <c r="L81" s="21"/>
      <c r="M81" s="21"/>
    </row>
    <row r="82" spans="1:13" s="20" customFormat="1" ht="19.5" customHeight="1" thickTop="1" thickBot="1" x14ac:dyDescent="0.3">
      <c r="A82" s="164"/>
      <c r="B82" s="56"/>
      <c r="D82" s="22"/>
      <c r="E82" s="23"/>
      <c r="F82" s="153"/>
      <c r="G82" s="153"/>
      <c r="H82" s="147"/>
      <c r="I82" s="155"/>
      <c r="J82" s="23"/>
      <c r="K82" s="21"/>
      <c r="L82" s="21"/>
      <c r="M82" s="21"/>
    </row>
    <row r="83" spans="1:13" s="20" customFormat="1" ht="19.5" customHeight="1" thickTop="1" thickBot="1" x14ac:dyDescent="0.3">
      <c r="A83" s="164"/>
      <c r="B83" s="56"/>
      <c r="D83" s="22"/>
      <c r="E83" s="23"/>
      <c r="F83" s="153"/>
      <c r="G83" s="153"/>
      <c r="H83" s="147"/>
      <c r="I83" s="155"/>
      <c r="J83" s="23"/>
      <c r="K83" s="21"/>
      <c r="L83" s="21"/>
      <c r="M83" s="21"/>
    </row>
    <row r="84" spans="1:13" s="20" customFormat="1" ht="19.5" customHeight="1" thickTop="1" thickBot="1" x14ac:dyDescent="0.3">
      <c r="A84" s="164"/>
      <c r="B84" s="56"/>
      <c r="D84" s="22"/>
      <c r="E84" s="23"/>
      <c r="F84" s="153"/>
      <c r="G84" s="153"/>
      <c r="H84" s="147"/>
      <c r="I84" s="155"/>
      <c r="J84" s="23"/>
      <c r="K84" s="21"/>
      <c r="L84" s="21"/>
      <c r="M84" s="21"/>
    </row>
    <row r="85" spans="1:13" s="20" customFormat="1" ht="19.5" customHeight="1" thickTop="1" thickBot="1" x14ac:dyDescent="0.3">
      <c r="A85" s="164"/>
      <c r="B85" s="56"/>
      <c r="D85" s="22"/>
      <c r="E85" s="23"/>
      <c r="F85" s="153"/>
      <c r="G85" s="153"/>
      <c r="H85" s="147"/>
      <c r="I85" s="155"/>
      <c r="J85" s="23"/>
      <c r="K85" s="21"/>
      <c r="L85" s="21"/>
      <c r="M85" s="21"/>
    </row>
    <row r="86" spans="1:13" s="20" customFormat="1" ht="19.5" customHeight="1" thickTop="1" thickBot="1" x14ac:dyDescent="0.3">
      <c r="A86" s="164"/>
      <c r="B86" s="56"/>
      <c r="D86" s="22"/>
      <c r="E86" s="23"/>
      <c r="F86" s="153"/>
      <c r="G86" s="153"/>
      <c r="H86" s="147"/>
      <c r="I86" s="155"/>
      <c r="J86" s="23"/>
      <c r="K86" s="21"/>
      <c r="L86" s="21"/>
      <c r="M86" s="21"/>
    </row>
    <row r="87" spans="1:13" s="20" customFormat="1" ht="19.5" customHeight="1" thickTop="1" thickBot="1" x14ac:dyDescent="0.3">
      <c r="A87" s="164"/>
      <c r="B87" s="56"/>
      <c r="D87" s="22"/>
      <c r="E87" s="23"/>
      <c r="F87" s="153"/>
      <c r="G87" s="153"/>
      <c r="H87" s="147"/>
      <c r="I87" s="155"/>
      <c r="J87" s="23"/>
      <c r="K87" s="21"/>
      <c r="L87" s="21"/>
      <c r="M87" s="21"/>
    </row>
    <row r="88" spans="1:13" s="20" customFormat="1" ht="19.5" customHeight="1" thickTop="1" thickBot="1" x14ac:dyDescent="0.3">
      <c r="A88" s="164"/>
      <c r="B88" s="56"/>
      <c r="D88" s="22"/>
      <c r="E88" s="23"/>
      <c r="F88" s="153"/>
      <c r="G88" s="153"/>
      <c r="H88" s="147"/>
      <c r="I88" s="155"/>
      <c r="J88" s="23"/>
      <c r="K88" s="21"/>
      <c r="L88" s="21"/>
      <c r="M88" s="21"/>
    </row>
    <row r="89" spans="1:13" s="20" customFormat="1" ht="19.5" customHeight="1" thickTop="1" thickBot="1" x14ac:dyDescent="0.3">
      <c r="A89" s="164"/>
      <c r="B89" s="56"/>
      <c r="D89" s="22"/>
      <c r="E89" s="23"/>
      <c r="F89" s="153"/>
      <c r="G89" s="153"/>
      <c r="H89" s="147"/>
      <c r="I89" s="155"/>
      <c r="J89" s="23"/>
      <c r="K89" s="21"/>
      <c r="L89" s="21"/>
      <c r="M89" s="21"/>
    </row>
    <row r="90" spans="1:13" s="20" customFormat="1" ht="19.5" customHeight="1" thickTop="1" thickBot="1" x14ac:dyDescent="0.3">
      <c r="A90" s="164"/>
      <c r="B90" s="56"/>
      <c r="D90" s="22"/>
      <c r="E90" s="23"/>
      <c r="F90" s="153"/>
      <c r="G90" s="153"/>
      <c r="H90" s="147"/>
      <c r="I90" s="155"/>
      <c r="J90" s="23"/>
      <c r="K90" s="21"/>
      <c r="L90" s="21"/>
      <c r="M90" s="21"/>
    </row>
    <row r="91" spans="1:13" s="20" customFormat="1" ht="19.5" customHeight="1" thickTop="1" thickBot="1" x14ac:dyDescent="0.3">
      <c r="A91" s="164"/>
      <c r="B91" s="56"/>
      <c r="D91" s="22"/>
      <c r="E91" s="23"/>
      <c r="F91" s="153"/>
      <c r="G91" s="153"/>
      <c r="H91" s="147"/>
      <c r="I91" s="155"/>
      <c r="J91" s="23"/>
      <c r="K91" s="21"/>
      <c r="L91" s="21"/>
      <c r="M91" s="21"/>
    </row>
    <row r="92" spans="1:13" s="20" customFormat="1" ht="19.5" customHeight="1" thickTop="1" thickBot="1" x14ac:dyDescent="0.3">
      <c r="A92" s="164"/>
      <c r="B92" s="56"/>
      <c r="D92" s="22"/>
      <c r="E92" s="23"/>
      <c r="F92" s="153"/>
      <c r="G92" s="153"/>
      <c r="H92" s="147"/>
      <c r="I92" s="155"/>
      <c r="J92" s="23"/>
      <c r="K92" s="21"/>
      <c r="L92" s="21"/>
      <c r="M92" s="21"/>
    </row>
    <row r="93" spans="1:13" s="20" customFormat="1" ht="19.5" customHeight="1" thickTop="1" thickBot="1" x14ac:dyDescent="0.3">
      <c r="A93" s="164"/>
      <c r="B93" s="56"/>
      <c r="D93" s="22"/>
      <c r="E93" s="23"/>
      <c r="F93" s="153"/>
      <c r="G93" s="153"/>
      <c r="H93" s="147"/>
      <c r="I93" s="155"/>
      <c r="J93" s="23"/>
      <c r="K93" s="21"/>
      <c r="L93" s="21"/>
      <c r="M93" s="21"/>
    </row>
    <row r="94" spans="1:13" s="20" customFormat="1" ht="19.5" customHeight="1" thickTop="1" thickBot="1" x14ac:dyDescent="0.3">
      <c r="A94" s="164"/>
      <c r="B94" s="56"/>
      <c r="D94" s="22"/>
      <c r="E94" s="23"/>
      <c r="F94" s="153"/>
      <c r="G94" s="153"/>
      <c r="H94" s="147"/>
      <c r="I94" s="155"/>
      <c r="J94" s="23"/>
      <c r="K94" s="21"/>
      <c r="L94" s="21"/>
      <c r="M94" s="21"/>
    </row>
    <row r="95" spans="1:13" s="20" customFormat="1" ht="19.5" customHeight="1" thickTop="1" thickBot="1" x14ac:dyDescent="0.3">
      <c r="A95" s="164"/>
      <c r="B95" s="56"/>
      <c r="D95" s="22"/>
      <c r="E95" s="23"/>
      <c r="F95" s="153"/>
      <c r="G95" s="153"/>
      <c r="H95" s="147"/>
      <c r="I95" s="155"/>
      <c r="J95" s="23"/>
      <c r="K95" s="21"/>
      <c r="L95" s="21"/>
      <c r="M95" s="21"/>
    </row>
    <row r="96" spans="1:13" s="20" customFormat="1" ht="19.5" customHeight="1" thickTop="1" thickBot="1" x14ac:dyDescent="0.3">
      <c r="A96" s="164"/>
      <c r="B96" s="56"/>
      <c r="D96" s="22"/>
      <c r="E96" s="23"/>
      <c r="F96" s="153"/>
      <c r="G96" s="153"/>
      <c r="H96" s="147"/>
      <c r="I96" s="155"/>
      <c r="J96" s="23"/>
      <c r="K96" s="21"/>
      <c r="L96" s="21"/>
      <c r="M96" s="21"/>
    </row>
    <row r="97" spans="1:13" s="20" customFormat="1" ht="19.5" customHeight="1" thickTop="1" thickBot="1" x14ac:dyDescent="0.3">
      <c r="A97" s="164"/>
      <c r="B97" s="56"/>
      <c r="D97" s="22"/>
      <c r="E97" s="23"/>
      <c r="F97" s="153"/>
      <c r="G97" s="153"/>
      <c r="H97" s="147"/>
      <c r="I97" s="155"/>
      <c r="J97" s="23"/>
      <c r="K97" s="21"/>
      <c r="L97" s="21"/>
      <c r="M97" s="21"/>
    </row>
    <row r="98" spans="1:13" s="20" customFormat="1" ht="19.5" customHeight="1" thickTop="1" thickBot="1" x14ac:dyDescent="0.3">
      <c r="A98" s="164"/>
      <c r="B98" s="56"/>
      <c r="D98" s="22"/>
      <c r="E98" s="23"/>
      <c r="F98" s="153"/>
      <c r="G98" s="153"/>
      <c r="H98" s="147"/>
      <c r="I98" s="155"/>
      <c r="J98" s="23"/>
      <c r="K98" s="21"/>
      <c r="L98" s="21"/>
      <c r="M98" s="21"/>
    </row>
    <row r="99" spans="1:13" s="20" customFormat="1" ht="19.5" customHeight="1" thickTop="1" thickBot="1" x14ac:dyDescent="0.3">
      <c r="A99" s="164"/>
      <c r="B99" s="56"/>
      <c r="D99" s="22"/>
      <c r="E99" s="23"/>
      <c r="F99" s="153"/>
      <c r="G99" s="153"/>
      <c r="H99" s="147"/>
      <c r="I99" s="155"/>
      <c r="J99" s="23"/>
      <c r="K99" s="21"/>
      <c r="L99" s="21"/>
      <c r="M99" s="21"/>
    </row>
    <row r="100" spans="1:13" s="20" customFormat="1" ht="19.5" customHeight="1" thickTop="1" thickBot="1" x14ac:dyDescent="0.3">
      <c r="A100" s="164"/>
      <c r="B100" s="56"/>
      <c r="D100" s="22"/>
      <c r="E100" s="23"/>
      <c r="F100" s="153"/>
      <c r="G100" s="153"/>
      <c r="H100" s="147"/>
      <c r="I100" s="155"/>
      <c r="J100" s="23"/>
      <c r="K100" s="21"/>
      <c r="L100" s="21"/>
      <c r="M100" s="21"/>
    </row>
    <row r="101" spans="1:13" s="20" customFormat="1" ht="19.5" customHeight="1" thickTop="1" thickBot="1" x14ac:dyDescent="0.3">
      <c r="A101" s="164"/>
      <c r="B101" s="56"/>
      <c r="D101" s="22"/>
      <c r="E101" s="23"/>
      <c r="F101" s="153"/>
      <c r="G101" s="153"/>
      <c r="H101" s="147"/>
      <c r="I101" s="155"/>
      <c r="J101" s="23"/>
      <c r="K101" s="21"/>
      <c r="L101" s="21"/>
      <c r="M101" s="21"/>
    </row>
    <row r="102" spans="1:13" s="20" customFormat="1" ht="19.5" customHeight="1" thickTop="1" thickBot="1" x14ac:dyDescent="0.3">
      <c r="A102" s="164"/>
      <c r="B102" s="56"/>
      <c r="D102" s="22"/>
      <c r="E102" s="23"/>
      <c r="F102" s="153"/>
      <c r="G102" s="153"/>
      <c r="H102" s="147"/>
      <c r="I102" s="155"/>
      <c r="J102" s="23"/>
      <c r="K102" s="21"/>
      <c r="L102" s="21"/>
      <c r="M102" s="21"/>
    </row>
    <row r="103" spans="1:13" s="20" customFormat="1" ht="19.5" customHeight="1" thickTop="1" thickBot="1" x14ac:dyDescent="0.3">
      <c r="A103" s="164"/>
      <c r="B103" s="56"/>
      <c r="D103" s="22"/>
      <c r="E103" s="23"/>
      <c r="F103" s="153"/>
      <c r="G103" s="153"/>
      <c r="H103" s="147"/>
      <c r="I103" s="155"/>
      <c r="J103" s="23"/>
      <c r="K103" s="21"/>
      <c r="L103" s="21"/>
      <c r="M103" s="21"/>
    </row>
    <row r="104" spans="1:13" s="20" customFormat="1" ht="19.5" customHeight="1" thickTop="1" thickBot="1" x14ac:dyDescent="0.3">
      <c r="A104" s="164"/>
      <c r="B104" s="56"/>
      <c r="D104" s="22"/>
      <c r="E104" s="23"/>
      <c r="F104" s="153"/>
      <c r="G104" s="153"/>
      <c r="H104" s="147"/>
      <c r="I104" s="155"/>
      <c r="J104" s="23"/>
      <c r="K104" s="21"/>
      <c r="L104" s="21"/>
      <c r="M104" s="21"/>
    </row>
    <row r="105" spans="1:13" s="20" customFormat="1" ht="19.5" customHeight="1" thickTop="1" thickBot="1" x14ac:dyDescent="0.3">
      <c r="A105" s="164"/>
      <c r="B105" s="56"/>
      <c r="D105" s="22"/>
      <c r="E105" s="23"/>
      <c r="F105" s="153"/>
      <c r="G105" s="153"/>
      <c r="H105" s="147"/>
      <c r="I105" s="155"/>
      <c r="J105" s="23"/>
      <c r="K105" s="21"/>
      <c r="L105" s="21"/>
      <c r="M105" s="21"/>
    </row>
    <row r="106" spans="1:13" s="20" customFormat="1" ht="19.5" customHeight="1" thickTop="1" thickBot="1" x14ac:dyDescent="0.3">
      <c r="A106" s="164"/>
      <c r="B106" s="56"/>
      <c r="D106" s="22"/>
      <c r="E106" s="23"/>
      <c r="F106" s="153"/>
      <c r="G106" s="153"/>
      <c r="H106" s="147"/>
      <c r="I106" s="155"/>
      <c r="J106" s="23"/>
      <c r="K106" s="21"/>
      <c r="L106" s="21"/>
      <c r="M106" s="21"/>
    </row>
    <row r="107" spans="1:13" s="20" customFormat="1" ht="19.5" customHeight="1" thickTop="1" thickBot="1" x14ac:dyDescent="0.3">
      <c r="A107" s="164"/>
      <c r="B107" s="56"/>
      <c r="D107" s="22"/>
      <c r="E107" s="23"/>
      <c r="F107" s="153"/>
      <c r="G107" s="153"/>
      <c r="H107" s="147"/>
      <c r="I107" s="155"/>
      <c r="J107" s="23"/>
      <c r="K107" s="21"/>
      <c r="L107" s="21"/>
      <c r="M107" s="21"/>
    </row>
    <row r="108" spans="1:13" s="20" customFormat="1" ht="19.5" customHeight="1" thickTop="1" thickBot="1" x14ac:dyDescent="0.3">
      <c r="A108" s="164"/>
      <c r="B108" s="56"/>
      <c r="D108" s="22"/>
      <c r="E108" s="23"/>
      <c r="F108" s="153"/>
      <c r="G108" s="153"/>
      <c r="H108" s="147"/>
      <c r="I108" s="155"/>
      <c r="J108" s="23"/>
      <c r="K108" s="21"/>
      <c r="L108" s="21"/>
      <c r="M108" s="21"/>
    </row>
    <row r="109" spans="1:13" s="20" customFormat="1" ht="19.5" customHeight="1" thickTop="1" thickBot="1" x14ac:dyDescent="0.3">
      <c r="A109" s="164"/>
      <c r="B109" s="56"/>
      <c r="D109" s="22"/>
      <c r="E109" s="23"/>
      <c r="F109" s="153"/>
      <c r="G109" s="153"/>
      <c r="H109" s="147"/>
      <c r="I109" s="155"/>
      <c r="J109" s="23"/>
      <c r="K109" s="21"/>
      <c r="L109" s="21"/>
      <c r="M109" s="21"/>
    </row>
    <row r="110" spans="1:13" s="20" customFormat="1" ht="19.5" customHeight="1" thickTop="1" thickBot="1" x14ac:dyDescent="0.3">
      <c r="A110" s="164"/>
      <c r="B110" s="56"/>
      <c r="D110" s="22"/>
      <c r="E110" s="23"/>
      <c r="F110" s="153"/>
      <c r="G110" s="153"/>
      <c r="H110" s="147"/>
      <c r="I110" s="155"/>
      <c r="J110" s="23"/>
      <c r="K110" s="21"/>
      <c r="L110" s="21"/>
      <c r="M110" s="21"/>
    </row>
    <row r="111" spans="1:13" s="20" customFormat="1" ht="19.5" customHeight="1" thickTop="1" thickBot="1" x14ac:dyDescent="0.3">
      <c r="A111" s="164"/>
      <c r="B111" s="56"/>
      <c r="D111" s="22"/>
      <c r="E111" s="23"/>
      <c r="F111" s="153"/>
      <c r="G111" s="153"/>
      <c r="H111" s="147"/>
      <c r="I111" s="155"/>
      <c r="J111" s="23"/>
      <c r="K111" s="21"/>
      <c r="L111" s="21"/>
      <c r="M111" s="21"/>
    </row>
    <row r="112" spans="1:13" s="20" customFormat="1" ht="19.5" customHeight="1" thickTop="1" thickBot="1" x14ac:dyDescent="0.3">
      <c r="A112" s="164"/>
      <c r="B112" s="56"/>
      <c r="D112" s="22"/>
      <c r="E112" s="23"/>
      <c r="F112" s="153"/>
      <c r="G112" s="153"/>
      <c r="H112" s="147"/>
      <c r="I112" s="155"/>
      <c r="J112" s="23"/>
      <c r="K112" s="21"/>
      <c r="L112" s="21"/>
      <c r="M112" s="21"/>
    </row>
    <row r="113" spans="1:13" s="20" customFormat="1" ht="19.5" customHeight="1" thickTop="1" thickBot="1" x14ac:dyDescent="0.3">
      <c r="A113" s="164"/>
      <c r="B113" s="56"/>
      <c r="D113" s="22"/>
      <c r="E113" s="23"/>
      <c r="F113" s="153"/>
      <c r="G113" s="153"/>
      <c r="H113" s="147"/>
      <c r="I113" s="155"/>
      <c r="J113" s="23"/>
      <c r="K113" s="21"/>
      <c r="L113" s="21"/>
      <c r="M113" s="21"/>
    </row>
    <row r="114" spans="1:13" s="20" customFormat="1" ht="19.5" customHeight="1" thickTop="1" thickBot="1" x14ac:dyDescent="0.3">
      <c r="A114" s="164"/>
      <c r="B114" s="56"/>
      <c r="D114" s="22"/>
      <c r="E114" s="23"/>
      <c r="F114" s="153"/>
      <c r="G114" s="153"/>
      <c r="H114" s="147"/>
      <c r="I114" s="155"/>
      <c r="J114" s="23"/>
      <c r="K114" s="21"/>
      <c r="L114" s="21"/>
      <c r="M114" s="21"/>
    </row>
    <row r="115" spans="1:13" s="20" customFormat="1" ht="19.5" customHeight="1" thickTop="1" thickBot="1" x14ac:dyDescent="0.3">
      <c r="A115" s="164"/>
      <c r="B115" s="56"/>
      <c r="D115" s="22"/>
      <c r="E115" s="23"/>
      <c r="F115" s="153"/>
      <c r="G115" s="153"/>
      <c r="H115" s="147"/>
      <c r="I115" s="155"/>
      <c r="J115" s="23"/>
      <c r="K115" s="21"/>
      <c r="L115" s="21"/>
      <c r="M115" s="21"/>
    </row>
    <row r="116" spans="1:13" s="20" customFormat="1" ht="19.5" customHeight="1" thickTop="1" thickBot="1" x14ac:dyDescent="0.3">
      <c r="A116" s="164"/>
      <c r="B116" s="56"/>
      <c r="D116" s="22"/>
      <c r="E116" s="23"/>
      <c r="F116" s="153"/>
      <c r="G116" s="153"/>
      <c r="H116" s="147"/>
      <c r="I116" s="155"/>
      <c r="J116" s="23"/>
      <c r="K116" s="21"/>
      <c r="L116" s="21"/>
      <c r="M116" s="21"/>
    </row>
    <row r="117" spans="1:13" s="20" customFormat="1" ht="19.5" customHeight="1" thickTop="1" thickBot="1" x14ac:dyDescent="0.3">
      <c r="A117" s="164"/>
      <c r="B117" s="56"/>
      <c r="D117" s="22"/>
      <c r="E117" s="23"/>
      <c r="F117" s="153"/>
      <c r="G117" s="153"/>
      <c r="H117" s="147"/>
      <c r="I117" s="155"/>
      <c r="J117" s="23"/>
      <c r="K117" s="21"/>
      <c r="L117" s="21"/>
      <c r="M117" s="21"/>
    </row>
    <row r="118" spans="1:13" s="20" customFormat="1" ht="19.5" customHeight="1" thickTop="1" thickBot="1" x14ac:dyDescent="0.3">
      <c r="A118" s="164"/>
      <c r="B118" s="56"/>
      <c r="D118" s="22"/>
      <c r="E118" s="23"/>
      <c r="F118" s="153"/>
      <c r="G118" s="153"/>
      <c r="H118" s="147"/>
      <c r="I118" s="155"/>
      <c r="J118" s="23"/>
      <c r="K118" s="21"/>
      <c r="L118" s="21"/>
      <c r="M118" s="21"/>
    </row>
    <row r="119" spans="1:13" s="20" customFormat="1" ht="19.5" customHeight="1" thickTop="1" thickBot="1" x14ac:dyDescent="0.3">
      <c r="A119" s="164"/>
      <c r="B119" s="56"/>
      <c r="D119" s="22"/>
      <c r="E119" s="23"/>
      <c r="F119" s="153"/>
      <c r="G119" s="153"/>
      <c r="H119" s="147"/>
      <c r="I119" s="155"/>
      <c r="J119" s="23"/>
      <c r="K119" s="21"/>
      <c r="L119" s="21"/>
      <c r="M119" s="21"/>
    </row>
    <row r="120" spans="1:13" s="20" customFormat="1" ht="19.5" customHeight="1" thickTop="1" thickBot="1" x14ac:dyDescent="0.3">
      <c r="A120" s="164"/>
      <c r="B120" s="56"/>
      <c r="D120" s="22"/>
      <c r="E120" s="23"/>
      <c r="F120" s="153"/>
      <c r="G120" s="153"/>
      <c r="H120" s="147"/>
      <c r="I120" s="155"/>
      <c r="J120" s="23"/>
      <c r="K120" s="21"/>
      <c r="L120" s="21"/>
      <c r="M120" s="21"/>
    </row>
    <row r="121" spans="1:13" s="20" customFormat="1" ht="19.5" customHeight="1" thickTop="1" thickBot="1" x14ac:dyDescent="0.3">
      <c r="A121" s="164"/>
      <c r="B121" s="56"/>
      <c r="D121" s="22"/>
      <c r="E121" s="23"/>
      <c r="F121" s="153"/>
      <c r="G121" s="153"/>
      <c r="H121" s="147"/>
      <c r="I121" s="155"/>
      <c r="J121" s="23"/>
      <c r="K121" s="21"/>
      <c r="L121" s="21"/>
      <c r="M121" s="21"/>
    </row>
    <row r="122" spans="1:13" s="20" customFormat="1" ht="19.5" customHeight="1" thickTop="1" thickBot="1" x14ac:dyDescent="0.3">
      <c r="A122" s="164"/>
      <c r="B122" s="56"/>
      <c r="D122" s="22"/>
      <c r="E122" s="23"/>
      <c r="F122" s="153"/>
      <c r="G122" s="153"/>
      <c r="H122" s="147"/>
      <c r="I122" s="155"/>
      <c r="J122" s="23"/>
      <c r="K122" s="21"/>
      <c r="L122" s="21"/>
      <c r="M122" s="21"/>
    </row>
    <row r="123" spans="1:13" s="20" customFormat="1" ht="19.5" customHeight="1" thickTop="1" thickBot="1" x14ac:dyDescent="0.3">
      <c r="A123" s="164"/>
      <c r="B123" s="56"/>
      <c r="D123" s="22"/>
      <c r="E123" s="23"/>
      <c r="F123" s="153"/>
      <c r="G123" s="153"/>
      <c r="H123" s="147"/>
      <c r="I123" s="155"/>
      <c r="J123" s="23"/>
      <c r="K123" s="21"/>
      <c r="L123" s="21"/>
      <c r="M123" s="21"/>
    </row>
    <row r="124" spans="1:13" s="20" customFormat="1" ht="19.5" customHeight="1" thickTop="1" thickBot="1" x14ac:dyDescent="0.3">
      <c r="A124" s="164"/>
      <c r="B124" s="56"/>
      <c r="D124" s="22"/>
      <c r="E124" s="23"/>
      <c r="F124" s="153"/>
      <c r="G124" s="153"/>
      <c r="H124" s="147"/>
      <c r="I124" s="155"/>
      <c r="J124" s="23"/>
      <c r="K124" s="21"/>
      <c r="L124" s="21"/>
      <c r="M124" s="21"/>
    </row>
    <row r="125" spans="1:13" s="20" customFormat="1" ht="19.5" customHeight="1" thickTop="1" thickBot="1" x14ac:dyDescent="0.3">
      <c r="A125" s="164"/>
      <c r="B125" s="56"/>
      <c r="D125" s="22"/>
      <c r="E125" s="23"/>
      <c r="F125" s="153"/>
      <c r="G125" s="153"/>
      <c r="H125" s="147"/>
      <c r="I125" s="155"/>
      <c r="J125" s="23"/>
      <c r="K125" s="21"/>
      <c r="L125" s="21"/>
      <c r="M125" s="21"/>
    </row>
    <row r="126" spans="1:13" s="20" customFormat="1" ht="19.5" customHeight="1" thickTop="1" thickBot="1" x14ac:dyDescent="0.3">
      <c r="A126" s="164"/>
      <c r="B126" s="56"/>
      <c r="D126" s="22"/>
      <c r="E126" s="23"/>
      <c r="F126" s="153"/>
      <c r="G126" s="153"/>
      <c r="H126" s="147"/>
      <c r="I126" s="155"/>
      <c r="J126" s="23"/>
      <c r="K126" s="21"/>
      <c r="L126" s="21"/>
      <c r="M126" s="21"/>
    </row>
    <row r="127" spans="1:13" s="20" customFormat="1" ht="19.5" customHeight="1" thickTop="1" thickBot="1" x14ac:dyDescent="0.3">
      <c r="A127" s="164"/>
      <c r="B127" s="56"/>
      <c r="D127" s="22"/>
      <c r="E127" s="23"/>
      <c r="F127" s="153"/>
      <c r="G127" s="153"/>
      <c r="H127" s="147"/>
      <c r="I127" s="155"/>
      <c r="J127" s="23"/>
      <c r="K127" s="21"/>
      <c r="L127" s="21"/>
      <c r="M127" s="21"/>
    </row>
    <row r="128" spans="1:13" s="20" customFormat="1" ht="19.5" customHeight="1" thickTop="1" thickBot="1" x14ac:dyDescent="0.3">
      <c r="A128" s="164"/>
      <c r="B128" s="56"/>
      <c r="D128" s="22"/>
      <c r="E128" s="23"/>
      <c r="F128" s="153"/>
      <c r="G128" s="153"/>
      <c r="H128" s="147"/>
      <c r="I128" s="155"/>
      <c r="J128" s="23"/>
      <c r="K128" s="21"/>
      <c r="L128" s="21"/>
      <c r="M128" s="21"/>
    </row>
    <row r="129" spans="1:13" s="20" customFormat="1" ht="19.5" customHeight="1" thickTop="1" thickBot="1" x14ac:dyDescent="0.3">
      <c r="A129" s="164"/>
      <c r="B129" s="56"/>
      <c r="D129" s="22"/>
      <c r="E129" s="23"/>
      <c r="F129" s="153"/>
      <c r="G129" s="153"/>
      <c r="H129" s="147"/>
      <c r="I129" s="155"/>
      <c r="J129" s="23"/>
      <c r="K129" s="21"/>
      <c r="L129" s="21"/>
      <c r="M129" s="21"/>
    </row>
    <row r="130" spans="1:13" s="20" customFormat="1" ht="19.5" customHeight="1" thickTop="1" thickBot="1" x14ac:dyDescent="0.3">
      <c r="A130" s="164"/>
      <c r="B130" s="56"/>
      <c r="D130" s="22"/>
      <c r="E130" s="23"/>
      <c r="F130" s="153"/>
      <c r="G130" s="153"/>
      <c r="H130" s="147"/>
      <c r="I130" s="155"/>
      <c r="J130" s="23"/>
      <c r="K130" s="21"/>
      <c r="L130" s="21"/>
      <c r="M130" s="21"/>
    </row>
    <row r="131" spans="1:13" s="20" customFormat="1" ht="19.5" customHeight="1" thickTop="1" thickBot="1" x14ac:dyDescent="0.3">
      <c r="A131" s="164"/>
      <c r="B131" s="56"/>
      <c r="D131" s="22"/>
      <c r="E131" s="23"/>
      <c r="F131" s="153"/>
      <c r="G131" s="153"/>
      <c r="H131" s="147"/>
      <c r="I131" s="155"/>
      <c r="J131" s="23"/>
      <c r="K131" s="21"/>
      <c r="L131" s="21"/>
      <c r="M131" s="21"/>
    </row>
    <row r="132" spans="1:13" s="20" customFormat="1" ht="19.5" customHeight="1" thickTop="1" thickBot="1" x14ac:dyDescent="0.3">
      <c r="A132" s="164"/>
      <c r="B132" s="56"/>
      <c r="D132" s="22"/>
      <c r="E132" s="23"/>
      <c r="F132" s="153"/>
      <c r="G132" s="153"/>
      <c r="H132" s="147"/>
      <c r="I132" s="155"/>
      <c r="J132" s="23"/>
      <c r="K132" s="21"/>
      <c r="L132" s="21"/>
      <c r="M132" s="21"/>
    </row>
    <row r="133" spans="1:13" s="20" customFormat="1" ht="19.5" customHeight="1" thickTop="1" thickBot="1" x14ac:dyDescent="0.3">
      <c r="A133" s="164"/>
      <c r="B133" s="56"/>
      <c r="D133" s="22"/>
      <c r="E133" s="23"/>
      <c r="F133" s="153"/>
      <c r="G133" s="153"/>
      <c r="H133" s="147"/>
      <c r="I133" s="155"/>
      <c r="J133" s="23"/>
      <c r="K133" s="21"/>
      <c r="L133" s="21"/>
      <c r="M133" s="21"/>
    </row>
    <row r="134" spans="1:13" s="20" customFormat="1" ht="19.5" customHeight="1" thickTop="1" thickBot="1" x14ac:dyDescent="0.3">
      <c r="A134" s="164"/>
      <c r="B134" s="56"/>
      <c r="D134" s="22"/>
      <c r="E134" s="23"/>
      <c r="F134" s="153"/>
      <c r="G134" s="153"/>
      <c r="H134" s="147"/>
      <c r="I134" s="155"/>
      <c r="J134" s="23"/>
      <c r="K134" s="21"/>
      <c r="L134" s="21"/>
      <c r="M134" s="21"/>
    </row>
    <row r="135" spans="1:13" s="20" customFormat="1" ht="19.5" customHeight="1" thickTop="1" thickBot="1" x14ac:dyDescent="0.3">
      <c r="A135" s="164"/>
      <c r="B135" s="56"/>
      <c r="D135" s="22"/>
      <c r="E135" s="23"/>
      <c r="F135" s="153"/>
      <c r="G135" s="153"/>
      <c r="H135" s="147"/>
      <c r="I135" s="155"/>
      <c r="J135" s="23"/>
      <c r="K135" s="21"/>
      <c r="L135" s="21"/>
      <c r="M135" s="21"/>
    </row>
    <row r="136" spans="1:13" s="20" customFormat="1" ht="19.5" customHeight="1" thickTop="1" thickBot="1" x14ac:dyDescent="0.3">
      <c r="A136" s="164"/>
      <c r="B136" s="56"/>
      <c r="D136" s="22"/>
      <c r="E136" s="23"/>
      <c r="F136" s="153"/>
      <c r="G136" s="153"/>
      <c r="H136" s="147"/>
      <c r="I136" s="155"/>
      <c r="J136" s="23"/>
      <c r="K136" s="21"/>
      <c r="L136" s="21"/>
      <c r="M136" s="21"/>
    </row>
    <row r="137" spans="1:13" s="20" customFormat="1" ht="19.5" customHeight="1" thickTop="1" thickBot="1" x14ac:dyDescent="0.3">
      <c r="A137" s="164"/>
      <c r="B137" s="56"/>
      <c r="D137" s="22"/>
      <c r="E137" s="23"/>
      <c r="F137" s="153"/>
      <c r="G137" s="153"/>
      <c r="H137" s="147"/>
      <c r="I137" s="155"/>
      <c r="J137" s="23"/>
      <c r="K137" s="21"/>
      <c r="L137" s="21"/>
      <c r="M137" s="21"/>
    </row>
    <row r="138" spans="1:13" s="20" customFormat="1" ht="19.5" customHeight="1" thickTop="1" thickBot="1" x14ac:dyDescent="0.3">
      <c r="A138" s="164"/>
      <c r="B138" s="56"/>
      <c r="D138" s="22"/>
      <c r="E138" s="23"/>
      <c r="F138" s="153"/>
      <c r="G138" s="153"/>
      <c r="H138" s="147"/>
      <c r="I138" s="155"/>
      <c r="J138" s="23"/>
      <c r="K138" s="21"/>
      <c r="L138" s="21"/>
      <c r="M138" s="21"/>
    </row>
    <row r="139" spans="1:13" s="20" customFormat="1" ht="19.5" customHeight="1" thickTop="1" thickBot="1" x14ac:dyDescent="0.3">
      <c r="A139" s="164"/>
      <c r="B139" s="56"/>
      <c r="D139" s="22"/>
      <c r="E139" s="23"/>
      <c r="F139" s="153"/>
      <c r="G139" s="153"/>
      <c r="H139" s="147"/>
      <c r="I139" s="155"/>
      <c r="J139" s="23"/>
      <c r="K139" s="21"/>
      <c r="L139" s="21"/>
      <c r="M139" s="21"/>
    </row>
    <row r="140" spans="1:13" s="20" customFormat="1" ht="19.5" customHeight="1" thickTop="1" thickBot="1" x14ac:dyDescent="0.3">
      <c r="A140" s="164"/>
      <c r="B140" s="56"/>
      <c r="D140" s="22"/>
      <c r="E140" s="23"/>
      <c r="F140" s="153"/>
      <c r="G140" s="153"/>
      <c r="H140" s="147"/>
      <c r="I140" s="155"/>
      <c r="J140" s="23"/>
      <c r="K140" s="21"/>
      <c r="L140" s="21"/>
      <c r="M140" s="21"/>
    </row>
    <row r="141" spans="1:13" s="20" customFormat="1" ht="19.5" customHeight="1" thickTop="1" thickBot="1" x14ac:dyDescent="0.3">
      <c r="A141" s="164"/>
      <c r="B141" s="56"/>
      <c r="D141" s="22"/>
      <c r="E141" s="23"/>
      <c r="F141" s="153"/>
      <c r="G141" s="153"/>
      <c r="H141" s="147"/>
      <c r="I141" s="155"/>
      <c r="J141" s="23"/>
      <c r="K141" s="21"/>
      <c r="L141" s="21"/>
      <c r="M141" s="21"/>
    </row>
    <row r="142" spans="1:13" s="20" customFormat="1" ht="19.5" customHeight="1" thickTop="1" thickBot="1" x14ac:dyDescent="0.3">
      <c r="A142" s="164"/>
      <c r="B142" s="56"/>
      <c r="D142" s="22"/>
      <c r="E142" s="23"/>
      <c r="F142" s="153"/>
      <c r="G142" s="153"/>
      <c r="H142" s="147"/>
      <c r="I142" s="155"/>
      <c r="J142" s="23"/>
      <c r="K142" s="21"/>
      <c r="L142" s="21"/>
      <c r="M142" s="21"/>
    </row>
    <row r="143" spans="1:13" s="20" customFormat="1" ht="19.5" customHeight="1" thickTop="1" thickBot="1" x14ac:dyDescent="0.3">
      <c r="A143" s="164"/>
      <c r="B143" s="56"/>
      <c r="D143" s="22"/>
      <c r="E143" s="23"/>
      <c r="F143" s="153"/>
      <c r="G143" s="153"/>
      <c r="H143" s="147"/>
      <c r="I143" s="155"/>
      <c r="J143" s="23"/>
      <c r="K143" s="21"/>
      <c r="L143" s="21"/>
      <c r="M143" s="21"/>
    </row>
    <row r="144" spans="1:13" s="20" customFormat="1" ht="19.5" customHeight="1" thickTop="1" thickBot="1" x14ac:dyDescent="0.3">
      <c r="A144" s="164"/>
      <c r="B144" s="56"/>
      <c r="D144" s="22"/>
      <c r="E144" s="23"/>
      <c r="F144" s="153"/>
      <c r="G144" s="153"/>
      <c r="H144" s="147"/>
      <c r="I144" s="155"/>
      <c r="J144" s="23"/>
      <c r="K144" s="21"/>
      <c r="L144" s="21"/>
      <c r="M144" s="21"/>
    </row>
    <row r="145" spans="1:13" s="20" customFormat="1" ht="19.5" customHeight="1" thickTop="1" thickBot="1" x14ac:dyDescent="0.3">
      <c r="A145" s="164"/>
      <c r="B145" s="56"/>
      <c r="D145" s="22"/>
      <c r="E145" s="23"/>
      <c r="F145" s="153"/>
      <c r="G145" s="153"/>
      <c r="H145" s="147"/>
      <c r="I145" s="155"/>
      <c r="J145" s="23"/>
      <c r="K145" s="21"/>
      <c r="L145" s="21"/>
      <c r="M145" s="21"/>
    </row>
    <row r="146" spans="1:13" s="20" customFormat="1" ht="19.5" customHeight="1" thickTop="1" thickBot="1" x14ac:dyDescent="0.3">
      <c r="A146" s="164"/>
      <c r="B146" s="56"/>
      <c r="D146" s="22"/>
      <c r="E146" s="23"/>
      <c r="F146" s="153"/>
      <c r="G146" s="153"/>
      <c r="H146" s="147"/>
      <c r="I146" s="155"/>
      <c r="J146" s="23"/>
      <c r="K146" s="21"/>
      <c r="L146" s="21"/>
      <c r="M146" s="21"/>
    </row>
    <row r="147" spans="1:13" s="20" customFormat="1" ht="19.5" customHeight="1" thickTop="1" thickBot="1" x14ac:dyDescent="0.3">
      <c r="A147" s="164"/>
      <c r="B147" s="56"/>
      <c r="D147" s="22"/>
      <c r="E147" s="23"/>
      <c r="F147" s="153"/>
      <c r="G147" s="153"/>
      <c r="H147" s="147"/>
      <c r="I147" s="155"/>
      <c r="J147" s="23"/>
      <c r="K147" s="21"/>
      <c r="L147" s="21"/>
      <c r="M147" s="21"/>
    </row>
    <row r="148" spans="1:13" s="20" customFormat="1" ht="19.5" customHeight="1" thickTop="1" thickBot="1" x14ac:dyDescent="0.3">
      <c r="A148" s="164"/>
      <c r="B148" s="56"/>
      <c r="D148" s="22"/>
      <c r="E148" s="23"/>
      <c r="F148" s="153"/>
      <c r="G148" s="153"/>
      <c r="H148" s="147"/>
      <c r="I148" s="155"/>
      <c r="J148" s="23"/>
      <c r="K148" s="21"/>
      <c r="L148" s="21"/>
      <c r="M148" s="21"/>
    </row>
    <row r="149" spans="1:13" s="20" customFormat="1" ht="19.5" customHeight="1" thickTop="1" thickBot="1" x14ac:dyDescent="0.3">
      <c r="A149" s="164"/>
      <c r="B149" s="56"/>
      <c r="D149" s="22"/>
      <c r="E149" s="23"/>
      <c r="F149" s="153"/>
      <c r="G149" s="153"/>
      <c r="H149" s="147"/>
      <c r="I149" s="155"/>
      <c r="J149" s="23"/>
      <c r="K149" s="21"/>
      <c r="L149" s="21"/>
      <c r="M149" s="21"/>
    </row>
    <row r="150" spans="1:13" s="20" customFormat="1" ht="19.5" customHeight="1" thickTop="1" thickBot="1" x14ac:dyDescent="0.3">
      <c r="A150" s="164"/>
      <c r="B150" s="56"/>
      <c r="D150" s="22"/>
      <c r="E150" s="23"/>
      <c r="F150" s="153"/>
      <c r="G150" s="153"/>
      <c r="H150" s="147"/>
      <c r="I150" s="155"/>
      <c r="J150" s="23"/>
      <c r="K150" s="21"/>
      <c r="L150" s="21"/>
      <c r="M150" s="21"/>
    </row>
    <row r="151" spans="1:13" s="20" customFormat="1" ht="19.5" customHeight="1" thickTop="1" thickBot="1" x14ac:dyDescent="0.3">
      <c r="A151" s="164"/>
      <c r="B151" s="56"/>
      <c r="D151" s="22"/>
      <c r="E151" s="23"/>
      <c r="F151" s="153"/>
      <c r="G151" s="153"/>
      <c r="H151" s="147"/>
      <c r="I151" s="155"/>
      <c r="J151" s="23"/>
      <c r="K151" s="21"/>
      <c r="L151" s="21"/>
      <c r="M151" s="21"/>
    </row>
    <row r="152" spans="1:13" s="20" customFormat="1" ht="19.5" customHeight="1" thickTop="1" thickBot="1" x14ac:dyDescent="0.3">
      <c r="A152" s="164"/>
      <c r="B152" s="56"/>
      <c r="D152" s="22"/>
      <c r="E152" s="23"/>
      <c r="F152" s="153"/>
      <c r="G152" s="153"/>
      <c r="H152" s="147"/>
      <c r="I152" s="155"/>
      <c r="J152" s="23"/>
      <c r="K152" s="21"/>
      <c r="L152" s="21"/>
      <c r="M152" s="21"/>
    </row>
    <row r="153" spans="1:13" s="20" customFormat="1" ht="19.5" customHeight="1" thickTop="1" thickBot="1" x14ac:dyDescent="0.3">
      <c r="A153" s="164"/>
      <c r="B153" s="56"/>
      <c r="D153" s="22"/>
      <c r="E153" s="23"/>
      <c r="F153" s="153"/>
      <c r="G153" s="153"/>
      <c r="H153" s="147"/>
      <c r="I153" s="155"/>
      <c r="J153" s="23"/>
      <c r="K153" s="21"/>
      <c r="L153" s="21"/>
      <c r="M153" s="21"/>
    </row>
    <row r="154" spans="1:13" s="20" customFormat="1" ht="19.5" customHeight="1" thickTop="1" thickBot="1" x14ac:dyDescent="0.3">
      <c r="A154" s="164"/>
      <c r="B154" s="56"/>
      <c r="D154" s="22"/>
      <c r="E154" s="23"/>
      <c r="F154" s="153"/>
      <c r="G154" s="153"/>
      <c r="H154" s="147"/>
      <c r="I154" s="155"/>
      <c r="J154" s="23"/>
      <c r="K154" s="21"/>
      <c r="L154" s="21"/>
      <c r="M154" s="21"/>
    </row>
    <row r="155" spans="1:13" s="20" customFormat="1" ht="19.5" customHeight="1" thickTop="1" thickBot="1" x14ac:dyDescent="0.3">
      <c r="A155" s="164"/>
      <c r="B155" s="56"/>
      <c r="D155" s="22"/>
      <c r="E155" s="23"/>
      <c r="F155" s="153"/>
      <c r="G155" s="153"/>
      <c r="H155" s="147"/>
      <c r="I155" s="155"/>
      <c r="J155" s="23"/>
      <c r="K155" s="21"/>
      <c r="L155" s="21"/>
      <c r="M155" s="21"/>
    </row>
    <row r="156" spans="1:13" s="20" customFormat="1" ht="19.5" customHeight="1" thickTop="1" thickBot="1" x14ac:dyDescent="0.3">
      <c r="A156" s="164"/>
      <c r="B156" s="56"/>
      <c r="D156" s="22"/>
      <c r="E156" s="23"/>
      <c r="F156" s="153"/>
      <c r="G156" s="153"/>
      <c r="H156" s="147"/>
      <c r="I156" s="155"/>
      <c r="J156" s="23"/>
      <c r="K156" s="21"/>
      <c r="L156" s="21"/>
      <c r="M156" s="21"/>
    </row>
    <row r="157" spans="1:13" s="20" customFormat="1" ht="19.5" customHeight="1" thickTop="1" thickBot="1" x14ac:dyDescent="0.3">
      <c r="A157" s="164"/>
      <c r="B157" s="56"/>
      <c r="D157" s="22"/>
      <c r="E157" s="23"/>
      <c r="F157" s="153"/>
      <c r="G157" s="153"/>
      <c r="H157" s="147"/>
      <c r="I157" s="155"/>
      <c r="J157" s="23"/>
      <c r="K157" s="21"/>
      <c r="L157" s="21"/>
      <c r="M157" s="21"/>
    </row>
    <row r="158" spans="1:13" s="20" customFormat="1" ht="19.5" customHeight="1" thickTop="1" thickBot="1" x14ac:dyDescent="0.3">
      <c r="A158" s="164"/>
      <c r="B158" s="56"/>
      <c r="D158" s="22"/>
      <c r="E158" s="23"/>
      <c r="F158" s="153"/>
      <c r="G158" s="153"/>
      <c r="H158" s="147"/>
      <c r="I158" s="155"/>
      <c r="J158" s="23"/>
      <c r="K158" s="21"/>
      <c r="L158" s="21"/>
      <c r="M158" s="21"/>
    </row>
    <row r="159" spans="1:13" s="20" customFormat="1" ht="19.5" customHeight="1" thickTop="1" thickBot="1" x14ac:dyDescent="0.3">
      <c r="A159" s="164"/>
      <c r="B159" s="56"/>
      <c r="D159" s="22"/>
      <c r="E159" s="23"/>
      <c r="F159" s="153"/>
      <c r="G159" s="153"/>
      <c r="H159" s="147"/>
      <c r="I159" s="155"/>
      <c r="J159" s="23"/>
      <c r="K159" s="21"/>
      <c r="L159" s="21"/>
      <c r="M159" s="21"/>
    </row>
    <row r="160" spans="1:13" s="20" customFormat="1" ht="19.5" customHeight="1" thickTop="1" thickBot="1" x14ac:dyDescent="0.3">
      <c r="A160" s="164"/>
      <c r="B160" s="56"/>
      <c r="D160" s="22"/>
      <c r="E160" s="23"/>
      <c r="F160" s="153"/>
      <c r="G160" s="153"/>
      <c r="H160" s="147"/>
      <c r="I160" s="155"/>
      <c r="J160" s="23"/>
      <c r="K160" s="21"/>
      <c r="L160" s="21"/>
      <c r="M160" s="21"/>
    </row>
    <row r="161" spans="1:13" s="20" customFormat="1" ht="19.5" customHeight="1" thickTop="1" thickBot="1" x14ac:dyDescent="0.3">
      <c r="A161" s="164"/>
      <c r="B161" s="56"/>
      <c r="D161" s="22"/>
      <c r="E161" s="23"/>
      <c r="F161" s="153"/>
      <c r="G161" s="153"/>
      <c r="H161" s="147"/>
      <c r="I161" s="155"/>
      <c r="J161" s="23"/>
      <c r="K161" s="21"/>
      <c r="L161" s="21"/>
      <c r="M161" s="21"/>
    </row>
    <row r="162" spans="1:13" s="20" customFormat="1" ht="19.5" customHeight="1" thickTop="1" thickBot="1" x14ac:dyDescent="0.3">
      <c r="A162" s="164"/>
      <c r="B162" s="56"/>
      <c r="D162" s="22"/>
      <c r="E162" s="23"/>
      <c r="F162" s="153"/>
      <c r="G162" s="153"/>
      <c r="H162" s="147"/>
      <c r="I162" s="155"/>
      <c r="J162" s="23"/>
      <c r="K162" s="21"/>
      <c r="L162" s="21"/>
      <c r="M162" s="21"/>
    </row>
    <row r="163" spans="1:13" s="20" customFormat="1" ht="19.5" customHeight="1" thickTop="1" thickBot="1" x14ac:dyDescent="0.3">
      <c r="A163" s="164"/>
      <c r="B163" s="56"/>
      <c r="D163" s="22"/>
      <c r="E163" s="23"/>
      <c r="F163" s="153"/>
      <c r="G163" s="153"/>
      <c r="H163" s="147"/>
      <c r="I163" s="155"/>
      <c r="J163" s="23"/>
      <c r="K163" s="21"/>
      <c r="L163" s="21"/>
      <c r="M163" s="21"/>
    </row>
    <row r="164" spans="1:13" s="20" customFormat="1" ht="19.5" customHeight="1" thickTop="1" thickBot="1" x14ac:dyDescent="0.3">
      <c r="A164" s="164"/>
      <c r="B164" s="56"/>
      <c r="D164" s="22"/>
      <c r="E164" s="23"/>
      <c r="F164" s="153"/>
      <c r="G164" s="153"/>
      <c r="H164" s="147"/>
      <c r="I164" s="155"/>
      <c r="J164" s="23"/>
      <c r="K164" s="21"/>
      <c r="L164" s="21"/>
      <c r="M164" s="21"/>
    </row>
    <row r="165" spans="1:13" s="20" customFormat="1" ht="19.5" customHeight="1" thickTop="1" thickBot="1" x14ac:dyDescent="0.3">
      <c r="A165" s="164"/>
      <c r="B165" s="56"/>
      <c r="D165" s="22"/>
      <c r="E165" s="23"/>
      <c r="F165" s="153"/>
      <c r="G165" s="153"/>
      <c r="H165" s="147"/>
      <c r="I165" s="155"/>
      <c r="J165" s="23"/>
      <c r="K165" s="21"/>
      <c r="L165" s="21"/>
      <c r="M165" s="21"/>
    </row>
    <row r="166" spans="1:13" s="20" customFormat="1" ht="19.5" customHeight="1" thickTop="1" thickBot="1" x14ac:dyDescent="0.3">
      <c r="A166" s="164"/>
      <c r="B166" s="56"/>
      <c r="D166" s="22"/>
      <c r="E166" s="23"/>
      <c r="F166" s="153"/>
      <c r="G166" s="153"/>
      <c r="H166" s="147"/>
      <c r="I166" s="155"/>
      <c r="J166" s="23"/>
      <c r="K166" s="21"/>
      <c r="L166" s="21"/>
      <c r="M166" s="21"/>
    </row>
    <row r="167" spans="1:13" s="20" customFormat="1" ht="19.5" customHeight="1" thickTop="1" thickBot="1" x14ac:dyDescent="0.3">
      <c r="A167" s="164"/>
      <c r="B167" s="56"/>
      <c r="D167" s="22"/>
      <c r="E167" s="23"/>
      <c r="F167" s="153"/>
      <c r="G167" s="153"/>
      <c r="H167" s="147"/>
      <c r="I167" s="155"/>
      <c r="J167" s="23"/>
      <c r="K167" s="21"/>
      <c r="L167" s="21"/>
      <c r="M167" s="21"/>
    </row>
    <row r="168" spans="1:13" s="20" customFormat="1" ht="19.5" customHeight="1" thickTop="1" thickBot="1" x14ac:dyDescent="0.3">
      <c r="A168" s="164"/>
      <c r="B168" s="56"/>
      <c r="D168" s="22"/>
      <c r="E168" s="23"/>
      <c r="F168" s="153"/>
      <c r="G168" s="153"/>
      <c r="H168" s="147"/>
      <c r="I168" s="155"/>
      <c r="J168" s="23"/>
      <c r="K168" s="21"/>
      <c r="L168" s="21"/>
      <c r="M168" s="21"/>
    </row>
    <row r="169" spans="1:13" s="20" customFormat="1" ht="19.5" customHeight="1" thickTop="1" thickBot="1" x14ac:dyDescent="0.3">
      <c r="A169" s="164"/>
      <c r="B169" s="56"/>
      <c r="D169" s="22"/>
      <c r="E169" s="23"/>
      <c r="F169" s="153"/>
      <c r="G169" s="153"/>
      <c r="H169" s="147"/>
      <c r="I169" s="155"/>
      <c r="J169" s="23"/>
      <c r="K169" s="21"/>
      <c r="L169" s="21"/>
      <c r="M169" s="21"/>
    </row>
    <row r="170" spans="1:13" s="20" customFormat="1" ht="19.5" customHeight="1" thickTop="1" thickBot="1" x14ac:dyDescent="0.3">
      <c r="A170" s="164"/>
      <c r="B170" s="56"/>
      <c r="D170" s="22"/>
      <c r="E170" s="23"/>
      <c r="F170" s="153"/>
      <c r="G170" s="153"/>
      <c r="H170" s="147"/>
      <c r="I170" s="155"/>
      <c r="J170" s="23"/>
      <c r="K170" s="21"/>
      <c r="L170" s="21"/>
      <c r="M170" s="21"/>
    </row>
    <row r="171" spans="1:13" s="20" customFormat="1" ht="19.5" customHeight="1" thickTop="1" thickBot="1" x14ac:dyDescent="0.3">
      <c r="A171" s="164"/>
      <c r="B171" s="56"/>
      <c r="D171" s="22"/>
      <c r="E171" s="23"/>
      <c r="F171" s="153"/>
      <c r="G171" s="153"/>
      <c r="H171" s="147"/>
      <c r="I171" s="155"/>
      <c r="J171" s="23"/>
      <c r="K171" s="21"/>
      <c r="L171" s="21"/>
      <c r="M171" s="21"/>
    </row>
    <row r="172" spans="1:13" s="20" customFormat="1" ht="19.5" customHeight="1" thickTop="1" thickBot="1" x14ac:dyDescent="0.3">
      <c r="A172" s="164"/>
      <c r="B172" s="56"/>
      <c r="D172" s="22"/>
      <c r="E172" s="23"/>
      <c r="F172" s="153"/>
      <c r="G172" s="153"/>
      <c r="H172" s="147"/>
      <c r="I172" s="155"/>
      <c r="J172" s="23"/>
      <c r="K172" s="21"/>
      <c r="L172" s="21"/>
      <c r="M172" s="21"/>
    </row>
    <row r="173" spans="1:13" s="20" customFormat="1" ht="19.5" customHeight="1" thickTop="1" thickBot="1" x14ac:dyDescent="0.3">
      <c r="A173" s="164"/>
      <c r="B173" s="56"/>
      <c r="D173" s="22"/>
      <c r="E173" s="23"/>
      <c r="F173" s="153"/>
      <c r="G173" s="153"/>
      <c r="H173" s="147"/>
      <c r="I173" s="155"/>
      <c r="J173" s="23"/>
      <c r="K173" s="21"/>
      <c r="L173" s="21"/>
      <c r="M173" s="21"/>
    </row>
    <row r="174" spans="1:13" s="20" customFormat="1" ht="12" customHeight="1" thickTop="1" x14ac:dyDescent="0.25">
      <c r="A174" s="40"/>
      <c r="B174" s="56"/>
      <c r="F174" s="152"/>
      <c r="G174" s="152"/>
      <c r="H174" s="148"/>
      <c r="I174" s="158"/>
    </row>
    <row r="175" spans="1:13" s="20" customFormat="1" ht="24.75" customHeight="1" x14ac:dyDescent="0.25">
      <c r="A175" s="40"/>
      <c r="B175" s="56"/>
      <c r="D175"/>
      <c r="E175"/>
      <c r="F175" s="154"/>
      <c r="G175" s="154"/>
      <c r="H175" s="149"/>
      <c r="I175" s="159"/>
      <c r="J175"/>
      <c r="K175"/>
    </row>
    <row r="176" spans="1:13" s="20" customFormat="1" ht="19.5" customHeight="1" x14ac:dyDescent="0.25">
      <c r="A176" s="40"/>
      <c r="B176" s="56"/>
      <c r="D176"/>
      <c r="E176"/>
      <c r="F176" s="154"/>
      <c r="G176" s="154"/>
      <c r="H176" s="149"/>
      <c r="I176" s="159"/>
      <c r="J176"/>
      <c r="K176"/>
    </row>
    <row r="177" spans="1:11" s="20" customFormat="1" ht="19.5" customHeight="1" x14ac:dyDescent="0.25">
      <c r="A177" s="40"/>
      <c r="B177" s="56"/>
      <c r="D177"/>
      <c r="E177"/>
      <c r="F177" s="154"/>
      <c r="G177" s="154"/>
      <c r="H177" s="149"/>
      <c r="I177" s="159"/>
      <c r="J177"/>
      <c r="K177"/>
    </row>
    <row r="178" spans="1:11" s="20" customFormat="1" ht="19.5" customHeight="1" x14ac:dyDescent="0.25">
      <c r="A178" s="40"/>
      <c r="B178" s="56"/>
      <c r="D178"/>
      <c r="E178"/>
      <c r="F178" s="154"/>
      <c r="G178" s="154"/>
      <c r="H178" s="149"/>
      <c r="I178" s="159"/>
      <c r="J178"/>
      <c r="K178"/>
    </row>
    <row r="179" spans="1:11" s="20" customFormat="1" ht="19.5" customHeight="1" x14ac:dyDescent="0.25">
      <c r="A179" s="40"/>
      <c r="B179" s="56"/>
      <c r="D179"/>
      <c r="E179"/>
      <c r="F179" s="154"/>
      <c r="G179" s="154"/>
      <c r="H179" s="149"/>
      <c r="I179" s="159"/>
      <c r="J179"/>
      <c r="K179"/>
    </row>
    <row r="180" spans="1:11" s="20" customFormat="1" ht="19.5" customHeight="1" x14ac:dyDescent="0.25">
      <c r="A180" s="40"/>
      <c r="B180" s="56"/>
      <c r="D180"/>
      <c r="E180"/>
      <c r="F180" s="154"/>
      <c r="G180" s="154"/>
      <c r="H180" s="149"/>
      <c r="I180" s="159"/>
      <c r="J180"/>
      <c r="K180"/>
    </row>
    <row r="181" spans="1:11" s="20" customFormat="1" ht="19.5" customHeight="1" x14ac:dyDescent="0.25">
      <c r="A181" s="40"/>
      <c r="B181" s="56"/>
      <c r="D181"/>
      <c r="E181"/>
      <c r="F181" s="154"/>
      <c r="G181" s="154"/>
      <c r="H181" s="149"/>
      <c r="I181" s="159"/>
      <c r="J181"/>
      <c r="K181"/>
    </row>
    <row r="182" spans="1:11" s="20" customFormat="1" ht="19.5" customHeight="1" x14ac:dyDescent="0.25">
      <c r="A182" s="40"/>
      <c r="B182" s="56"/>
      <c r="D182"/>
      <c r="E182"/>
      <c r="F182" s="154"/>
      <c r="G182" s="154"/>
      <c r="H182" s="149"/>
      <c r="I182" s="159"/>
      <c r="J182"/>
      <c r="K182"/>
    </row>
    <row r="183" spans="1:11" s="20" customFormat="1" ht="19.5" customHeight="1" x14ac:dyDescent="0.25">
      <c r="A183" s="40"/>
      <c r="B183" s="56"/>
      <c r="D183"/>
      <c r="E183"/>
      <c r="F183" s="154"/>
      <c r="G183" s="154"/>
      <c r="H183" s="149"/>
      <c r="I183" s="159"/>
      <c r="J183"/>
      <c r="K183"/>
    </row>
    <row r="184" spans="1:11" s="20" customFormat="1" ht="19.5" customHeight="1" x14ac:dyDescent="0.25">
      <c r="A184" s="40"/>
      <c r="B184" s="56"/>
      <c r="D184"/>
      <c r="E184"/>
      <c r="F184" s="154"/>
      <c r="G184" s="154"/>
      <c r="H184" s="149"/>
      <c r="I184" s="159"/>
      <c r="J184"/>
      <c r="K184"/>
    </row>
    <row r="185" spans="1:11" s="20" customFormat="1" ht="19.5" customHeight="1" x14ac:dyDescent="0.25">
      <c r="A185" s="40"/>
      <c r="B185" s="56"/>
      <c r="D185"/>
      <c r="E185"/>
      <c r="F185" s="154"/>
      <c r="G185" s="154"/>
      <c r="H185" s="149"/>
      <c r="I185" s="159"/>
      <c r="J185"/>
      <c r="K185"/>
    </row>
    <row r="186" spans="1:11" s="20" customFormat="1" ht="19.5" customHeight="1" x14ac:dyDescent="0.25">
      <c r="A186" s="40"/>
      <c r="B186" s="56"/>
      <c r="D186"/>
      <c r="E186"/>
      <c r="F186" s="154"/>
      <c r="G186" s="154"/>
      <c r="H186" s="149"/>
      <c r="I186" s="159"/>
      <c r="J186"/>
      <c r="K186"/>
    </row>
    <row r="187" spans="1:11" s="20" customFormat="1" ht="19.5" customHeight="1" x14ac:dyDescent="0.25">
      <c r="A187" s="40"/>
      <c r="B187" s="56"/>
      <c r="D187"/>
      <c r="E187"/>
      <c r="F187" s="154"/>
      <c r="G187" s="154"/>
      <c r="H187" s="149"/>
      <c r="I187" s="159"/>
      <c r="J187"/>
      <c r="K187"/>
    </row>
    <row r="188" spans="1:11" s="20" customFormat="1" ht="19.5" customHeight="1" x14ac:dyDescent="0.25">
      <c r="A188" s="40"/>
      <c r="B188" s="56"/>
      <c r="D188"/>
      <c r="E188"/>
      <c r="F188" s="154"/>
      <c r="G188" s="154"/>
      <c r="H188" s="149"/>
      <c r="I188" s="159"/>
      <c r="J188"/>
      <c r="K188"/>
    </row>
    <row r="189" spans="1:11" s="20" customFormat="1" ht="19.5" customHeight="1" x14ac:dyDescent="0.25">
      <c r="A189" s="40"/>
      <c r="B189" s="56"/>
      <c r="D189"/>
      <c r="E189"/>
      <c r="F189" s="154"/>
      <c r="G189" s="154"/>
      <c r="H189" s="149"/>
      <c r="I189" s="159"/>
      <c r="J189"/>
      <c r="K189"/>
    </row>
    <row r="190" spans="1:11" s="20" customFormat="1" ht="24.75" customHeight="1" x14ac:dyDescent="0.25">
      <c r="A190" s="40"/>
      <c r="B190" s="56"/>
      <c r="D190"/>
      <c r="E190"/>
      <c r="F190" s="154"/>
      <c r="G190" s="154"/>
      <c r="H190" s="149"/>
      <c r="I190" s="159"/>
      <c r="J190"/>
      <c r="K190"/>
    </row>
    <row r="191" spans="1:11" s="20" customFormat="1" ht="12" customHeight="1" x14ac:dyDescent="0.25">
      <c r="A191" s="40"/>
      <c r="B191" s="56"/>
      <c r="D191"/>
      <c r="E191"/>
      <c r="F191" s="154"/>
      <c r="G191" s="154"/>
      <c r="H191" s="149"/>
      <c r="I191" s="159"/>
      <c r="J191"/>
      <c r="K191"/>
    </row>
    <row r="192" spans="1:11" s="20" customFormat="1" ht="25.5" customHeight="1" x14ac:dyDescent="0.25">
      <c r="A192" s="40"/>
      <c r="B192" s="56"/>
      <c r="D192"/>
      <c r="E192"/>
      <c r="F192" s="154"/>
      <c r="G192" s="154"/>
      <c r="H192" s="149"/>
      <c r="I192" s="159"/>
      <c r="J192"/>
      <c r="K192"/>
    </row>
    <row r="193" spans="1:11" s="20" customFormat="1" ht="19.5" customHeight="1" x14ac:dyDescent="0.25">
      <c r="A193" s="40"/>
      <c r="B193" s="56"/>
      <c r="D193"/>
      <c r="E193"/>
      <c r="F193" s="154"/>
      <c r="G193" s="154"/>
      <c r="H193" s="149"/>
      <c r="I193" s="159"/>
      <c r="J193"/>
      <c r="K193"/>
    </row>
    <row r="194" spans="1:11" s="20" customFormat="1" ht="19.5" customHeight="1" x14ac:dyDescent="0.25">
      <c r="A194" s="40"/>
      <c r="B194" s="56"/>
      <c r="D194"/>
      <c r="E194"/>
      <c r="F194" s="154"/>
      <c r="G194" s="154"/>
      <c r="H194" s="149"/>
      <c r="I194" s="159"/>
      <c r="J194"/>
      <c r="K194"/>
    </row>
    <row r="195" spans="1:11" s="20" customFormat="1" ht="19.5" customHeight="1" x14ac:dyDescent="0.25">
      <c r="A195" s="40"/>
      <c r="B195" s="56"/>
      <c r="D195"/>
      <c r="E195"/>
      <c r="F195" s="154"/>
      <c r="G195" s="154"/>
      <c r="H195" s="149"/>
      <c r="I195" s="159"/>
      <c r="J195"/>
      <c r="K195"/>
    </row>
    <row r="196" spans="1:11" s="20" customFormat="1" ht="19.5" customHeight="1" x14ac:dyDescent="0.25">
      <c r="A196" s="40"/>
      <c r="B196" s="56"/>
      <c r="D196"/>
      <c r="E196"/>
      <c r="F196" s="154"/>
      <c r="G196" s="154"/>
      <c r="H196" s="149"/>
      <c r="I196" s="159"/>
      <c r="J196"/>
      <c r="K196"/>
    </row>
    <row r="197" spans="1:11" s="20" customFormat="1" ht="19.5" customHeight="1" x14ac:dyDescent="0.25">
      <c r="A197" s="40"/>
      <c r="B197" s="56"/>
      <c r="D197"/>
      <c r="E197"/>
      <c r="F197" s="154"/>
      <c r="G197" s="154"/>
      <c r="H197" s="149"/>
      <c r="I197" s="159"/>
      <c r="J197"/>
      <c r="K197"/>
    </row>
    <row r="198" spans="1:11" s="20" customFormat="1" ht="19.5" customHeight="1" x14ac:dyDescent="0.25">
      <c r="A198" s="40"/>
      <c r="B198" s="56"/>
      <c r="D198"/>
      <c r="E198"/>
      <c r="F198" s="154"/>
      <c r="G198" s="154"/>
      <c r="H198" s="149"/>
      <c r="I198" s="159"/>
      <c r="J198"/>
      <c r="K198"/>
    </row>
    <row r="199" spans="1:11" s="20" customFormat="1" ht="19.5" customHeight="1" x14ac:dyDescent="0.25">
      <c r="A199" s="40"/>
      <c r="B199" s="56"/>
      <c r="D199"/>
      <c r="E199"/>
      <c r="F199" s="154"/>
      <c r="G199" s="154"/>
      <c r="H199" s="149"/>
      <c r="I199" s="159"/>
      <c r="J199"/>
      <c r="K199"/>
    </row>
    <row r="200" spans="1:11" s="20" customFormat="1" ht="19.5" customHeight="1" x14ac:dyDescent="0.25">
      <c r="A200" s="40"/>
      <c r="B200" s="56"/>
      <c r="D200"/>
      <c r="E200"/>
      <c r="F200" s="154"/>
      <c r="G200" s="154"/>
      <c r="H200" s="149"/>
      <c r="I200" s="159"/>
      <c r="J200"/>
      <c r="K200"/>
    </row>
    <row r="201" spans="1:11" s="20" customFormat="1" ht="19.5" customHeight="1" x14ac:dyDescent="0.25">
      <c r="A201" s="40"/>
      <c r="B201" s="56"/>
      <c r="D201"/>
      <c r="E201"/>
      <c r="F201" s="154"/>
      <c r="G201" s="154"/>
      <c r="H201" s="149"/>
      <c r="I201" s="159"/>
      <c r="J201"/>
      <c r="K201"/>
    </row>
    <row r="202" spans="1:11" s="20" customFormat="1" ht="19.5" customHeight="1" x14ac:dyDescent="0.25">
      <c r="A202" s="40"/>
      <c r="B202" s="56"/>
      <c r="D202"/>
      <c r="E202"/>
      <c r="F202" s="154"/>
      <c r="G202" s="154"/>
      <c r="H202" s="149"/>
      <c r="I202" s="159"/>
      <c r="J202"/>
      <c r="K202"/>
    </row>
    <row r="203" spans="1:11" s="20" customFormat="1" ht="19.5" customHeight="1" x14ac:dyDescent="0.25">
      <c r="A203" s="40"/>
      <c r="B203" s="56"/>
      <c r="D203"/>
      <c r="E203"/>
      <c r="F203" s="154"/>
      <c r="G203" s="154"/>
      <c r="H203" s="149"/>
      <c r="I203" s="159"/>
      <c r="J203"/>
      <c r="K203"/>
    </row>
    <row r="204" spans="1:11" s="20" customFormat="1" ht="19.5" customHeight="1" x14ac:dyDescent="0.25">
      <c r="A204" s="40"/>
      <c r="B204" s="56"/>
      <c r="D204"/>
      <c r="E204"/>
      <c r="F204" s="154"/>
      <c r="G204" s="154"/>
      <c r="H204" s="149"/>
      <c r="I204" s="159"/>
      <c r="J204"/>
      <c r="K204"/>
    </row>
    <row r="205" spans="1:11" s="20" customFormat="1" ht="19.5" customHeight="1" x14ac:dyDescent="0.25">
      <c r="A205" s="40"/>
      <c r="B205" s="56"/>
      <c r="D205"/>
      <c r="E205"/>
      <c r="F205" s="154"/>
      <c r="G205" s="154"/>
      <c r="H205" s="149"/>
      <c r="I205" s="159"/>
      <c r="J205"/>
      <c r="K205"/>
    </row>
    <row r="206" spans="1:11" s="20" customFormat="1" x14ac:dyDescent="0.25">
      <c r="A206" s="40"/>
      <c r="B206" s="56"/>
      <c r="D206"/>
      <c r="E206"/>
      <c r="F206" s="154"/>
      <c r="G206" s="154"/>
      <c r="H206" s="149"/>
      <c r="I206" s="159"/>
      <c r="J206"/>
      <c r="K206"/>
    </row>
    <row r="207" spans="1:11" s="20" customFormat="1" x14ac:dyDescent="0.25">
      <c r="A207" s="40"/>
      <c r="B207" s="56"/>
      <c r="D207"/>
      <c r="E207"/>
      <c r="F207" s="154"/>
      <c r="G207" s="154"/>
      <c r="H207" s="149"/>
      <c r="I207" s="159"/>
      <c r="J207"/>
      <c r="K207"/>
    </row>
    <row r="208" spans="1:11" s="20" customFormat="1" x14ac:dyDescent="0.25">
      <c r="A208" s="40"/>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13.1406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7"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33.950000000000003" customHeight="1" x14ac:dyDescent="0.35">
      <c r="A1" s="164"/>
      <c r="C1" s="85" t="s">
        <v>280</v>
      </c>
      <c r="D1" s="85"/>
      <c r="E1" s="85"/>
      <c r="F1" s="208">
        <f>'Configurações Básicas'!$E$5</f>
        <v>2017</v>
      </c>
      <c r="G1" s="85"/>
      <c r="H1" s="85"/>
      <c r="I1" s="85"/>
      <c r="J1" s="85"/>
      <c r="K1" s="215"/>
      <c r="L1" s="85"/>
      <c r="M1" s="85"/>
      <c r="N1" s="85"/>
      <c r="O1" s="85"/>
      <c r="P1" s="85"/>
      <c r="R1" s="107"/>
      <c r="S1" s="107"/>
      <c r="T1" s="107"/>
      <c r="U1" s="107"/>
      <c r="V1" s="107"/>
      <c r="W1" s="108"/>
      <c r="X1" s="107"/>
      <c r="Y1" s="105"/>
      <c r="Z1" s="105"/>
      <c r="AA1" s="105"/>
      <c r="AB1" s="105"/>
    </row>
    <row r="2" spans="1:28" s="8" customFormat="1" ht="37.5" customHeight="1" thickBot="1" x14ac:dyDescent="0.3">
      <c r="A2" s="164"/>
      <c r="C2" s="104"/>
      <c r="D2" s="104"/>
      <c r="E2" s="104"/>
      <c r="F2" s="209"/>
      <c r="G2" s="104"/>
      <c r="H2" s="104"/>
      <c r="I2" s="104"/>
      <c r="J2" s="104"/>
      <c r="K2" s="216"/>
      <c r="L2" s="104"/>
      <c r="M2" s="104"/>
      <c r="N2" s="104"/>
      <c r="O2" s="104"/>
      <c r="P2" s="104"/>
      <c r="Q2" s="104"/>
      <c r="R2" s="107"/>
      <c r="S2" s="107"/>
      <c r="T2" s="107"/>
      <c r="U2" s="107"/>
      <c r="V2" s="107"/>
      <c r="W2" s="108"/>
      <c r="X2" s="107"/>
      <c r="Y2" s="105"/>
      <c r="Z2" s="105"/>
      <c r="AA2" s="105"/>
      <c r="AB2" s="105"/>
    </row>
    <row r="3" spans="1:28" ht="21.75" customHeight="1" thickTop="1" thickBot="1" x14ac:dyDescent="0.3">
      <c r="A3" s="164"/>
      <c r="C3" s="5"/>
      <c r="D3" s="5"/>
      <c r="F3" s="210"/>
      <c r="G3" s="24"/>
      <c r="H3" s="10"/>
      <c r="I3" s="10"/>
    </row>
    <row r="4" spans="1:28" ht="30.75" customHeight="1" thickTop="1" thickBot="1" x14ac:dyDescent="0.3">
      <c r="A4" s="164"/>
      <c r="C4" s="176" t="s">
        <v>13</v>
      </c>
      <c r="D4" s="176" t="s">
        <v>1364</v>
      </c>
      <c r="E4" s="171" t="s">
        <v>16</v>
      </c>
      <c r="F4" s="211" t="s">
        <v>1365</v>
      </c>
      <c r="G4" s="171" t="s">
        <v>15</v>
      </c>
      <c r="H4" s="176" t="s">
        <v>1366</v>
      </c>
      <c r="I4" s="176" t="s">
        <v>1388</v>
      </c>
      <c r="J4" s="176" t="s">
        <v>1367</v>
      </c>
      <c r="K4" s="218" t="s">
        <v>1368</v>
      </c>
      <c r="L4" s="171" t="s">
        <v>17</v>
      </c>
      <c r="M4" s="176" t="s">
        <v>1369</v>
      </c>
      <c r="N4" s="181" t="s">
        <v>18</v>
      </c>
      <c r="P4" s="238" t="s">
        <v>24</v>
      </c>
      <c r="Q4" s="238"/>
      <c r="W4" s="111"/>
    </row>
    <row r="5" spans="1:28" ht="19.5" customHeight="1" thickTop="1" thickBot="1" x14ac:dyDescent="0.3">
      <c r="A5" s="164"/>
      <c r="C5" s="143">
        <v>1</v>
      </c>
      <c r="D5" s="145" t="str">
        <f>IF(C5&lt;&gt;"",TEXT(C5,"00")&amp;"/01/"&amp;'Configurações Básicas'!$E$5,"")</f>
        <v>01/01/2017</v>
      </c>
      <c r="E5" s="43" t="s">
        <v>1338</v>
      </c>
      <c r="F5" s="143" t="s">
        <v>2415</v>
      </c>
      <c r="G5" s="43" t="s">
        <v>1437</v>
      </c>
      <c r="H5" s="145" t="s">
        <v>1397</v>
      </c>
      <c r="I5" s="145"/>
      <c r="J5" s="219">
        <v>0</v>
      </c>
      <c r="K5" s="219">
        <v>137.94999999999999</v>
      </c>
      <c r="L5" s="44" t="s">
        <v>1356</v>
      </c>
      <c r="M5" s="44"/>
      <c r="N5" s="41">
        <f>Q5+IF(AND(L5="Pago",OR(E5='PC Receitas'!O4,E5='PC Receitas'!O5,E5='PC Receitas'!O6)),K5,IF(AND(L5="Pago",OR(E5='PC Receitas'!O7,E5='PC Receitas'!O8,E5='PC Receitas'!O9,E5='PC Receitas'!O10,E5='PC Receitas'!O11,E5='PC Receitas'!O12,E5='PC Receitas'!O13,E5='PC Receitas'!O14)),-K5,0))</f>
        <v>105681.55</v>
      </c>
      <c r="P5" s="240" t="s">
        <v>27</v>
      </c>
      <c r="Q5" s="239">
        <v>105819.5</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8" ht="19.5" customHeight="1" thickTop="1" thickBot="1" x14ac:dyDescent="0.3">
      <c r="A6" s="164"/>
      <c r="C6" s="143">
        <v>2</v>
      </c>
      <c r="D6" s="145" t="str">
        <f>IF(C6&lt;&gt;"",TEXT(C6,"00")&amp;"/01/"&amp;'Configurações Básicas'!$E$5,"")</f>
        <v>02/01/2017</v>
      </c>
      <c r="E6" s="43" t="s">
        <v>1338</v>
      </c>
      <c r="F6" s="143" t="s">
        <v>2416</v>
      </c>
      <c r="G6" s="43" t="s">
        <v>1438</v>
      </c>
      <c r="H6" s="145" t="s">
        <v>1397</v>
      </c>
      <c r="I6" s="145"/>
      <c r="J6" s="219">
        <v>0</v>
      </c>
      <c r="K6" s="219">
        <v>234.58</v>
      </c>
      <c r="L6" s="44" t="s">
        <v>1356</v>
      </c>
      <c r="M6" s="44"/>
      <c r="N6" s="41">
        <f>N5+IF(AND(L6="Pago",OR(E6='PC Receitas'!$O$4,E6='PC Receitas'!$O$5,E6='PC Receitas'!$O$6)),K6,IF(AND(L6="Pago",OR(E6='PC Receitas'!$O$7,E6='PC Receitas'!$O$8,E6='PC Receitas'!$O$9,E6='PC Receitas'!$O$10,E6='PC Receitas'!$O$11,E6='PC Receitas'!$O$12,E6='PC Receitas'!$O$13,E6='PC Receitas'!$O$14)),-K6,0))</f>
        <v>105446.97</v>
      </c>
      <c r="P6" s="241"/>
      <c r="Q6" s="239"/>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Receitas'!$O$4:$P$14,2,FALSE)</f>
        <v>Despesas_Operacionais</v>
      </c>
    </row>
    <row r="7" spans="1:28" ht="19.5" customHeight="1" thickTop="1" thickBot="1" x14ac:dyDescent="0.3">
      <c r="A7" s="164"/>
      <c r="C7" s="143">
        <v>2</v>
      </c>
      <c r="D7" s="145" t="str">
        <f>IF(C7&lt;&gt;"",TEXT(C7,"00")&amp;"/01/"&amp;'Configurações Básicas'!$E$5,"")</f>
        <v>02/01/2017</v>
      </c>
      <c r="E7" s="43" t="s">
        <v>1338</v>
      </c>
      <c r="F7" s="143" t="s">
        <v>2417</v>
      </c>
      <c r="G7" s="43" t="s">
        <v>1438</v>
      </c>
      <c r="H7" s="145" t="s">
        <v>1397</v>
      </c>
      <c r="I7" s="145"/>
      <c r="J7" s="219">
        <v>0</v>
      </c>
      <c r="K7" s="219">
        <v>390.93</v>
      </c>
      <c r="L7" s="44" t="s">
        <v>1356</v>
      </c>
      <c r="M7" s="44"/>
      <c r="N7" s="41">
        <f>N6+IF(AND(L7="Pago",OR(E7='PC Receitas'!$O$4,E7='PC Receitas'!$O$5,E7='PC Receitas'!$O$6)),K7,IF(AND(L7="Pago",OR(E7='PC Receitas'!$O$7,E7='PC Receitas'!$O$8,E7='PC Receitas'!$O$9,E7='PC Receitas'!$O$10,E7='PC Receitas'!$O$11,E7='PC Receitas'!$O$12,E7='PC Receitas'!$O$13,E7='PC Receitas'!$O$14)),-K7,0))</f>
        <v>105056.04000000001</v>
      </c>
      <c r="P7" s="232" t="s">
        <v>25</v>
      </c>
      <c r="Q7" s="235">
        <f>SUMIFS($J$5:$J$586,$E$5:$E$586,'PC Receitas'!O4,$L$5:$L$586,"Pago")+SUMIFS($J$5:$J$586,$E$5:$E$586,'PC Receitas'!O5,$L$5:$L$586,"Pago")+SUMIFS($J$5:$J$586,$E$5:$E$586,'PC Receitas'!O6,$L$5:$L$586,"Pago")</f>
        <v>0</v>
      </c>
      <c r="R7" s="134"/>
      <c r="S7" s="112" t="str">
        <f t="shared" si="0"/>
        <v>Despesa</v>
      </c>
      <c r="T7" s="109" t="str">
        <f t="shared" si="1"/>
        <v/>
      </c>
      <c r="U7" s="109" t="str">
        <f t="shared" si="2"/>
        <v/>
      </c>
      <c r="V7" s="109" t="str">
        <f t="shared" si="3"/>
        <v>Despesa</v>
      </c>
      <c r="W7" s="113" t="str">
        <f>VLOOKUP(E7,'PC Receitas'!$O$4:$P$14,2,FALSE)</f>
        <v>Despesas_Operacionais</v>
      </c>
    </row>
    <row r="8" spans="1:28" ht="19.5" customHeight="1" thickTop="1" thickBot="1" x14ac:dyDescent="0.3">
      <c r="A8" s="164"/>
      <c r="C8" s="143">
        <v>2</v>
      </c>
      <c r="D8" s="145" t="str">
        <f>IF(C8&lt;&gt;"",TEXT(C8,"00")&amp;"/01/"&amp;'Configurações Básicas'!$E$5,"")</f>
        <v>02/01/2017</v>
      </c>
      <c r="E8" s="43" t="s">
        <v>1334</v>
      </c>
      <c r="F8" s="143" t="s">
        <v>2418</v>
      </c>
      <c r="G8" s="43" t="s">
        <v>1469</v>
      </c>
      <c r="H8" s="145" t="s">
        <v>1399</v>
      </c>
      <c r="I8" s="145"/>
      <c r="J8" s="219">
        <v>0</v>
      </c>
      <c r="K8" s="219">
        <v>2480.2399999999998</v>
      </c>
      <c r="L8" s="44" t="s">
        <v>1356</v>
      </c>
      <c r="M8" s="44"/>
      <c r="N8" s="41">
        <f>N7+IF(AND(L8="Pago",OR(E8='PC Receitas'!$O$4,E8='PC Receitas'!$O$5,E8='PC Receitas'!$O$6)),K8,IF(AND(L8="Pago",OR(E8='PC Receitas'!$O$7,E8='PC Receitas'!$O$8,E8='PC Receitas'!$O$9,E8='PC Receitas'!$O$10,E8='PC Receitas'!$O$11,E8='PC Receitas'!$O$12,E8='PC Receitas'!$O$13,E8='PC Receitas'!$O$14)),-K8,0))</f>
        <v>102575.8</v>
      </c>
      <c r="P8" s="232"/>
      <c r="Q8" s="236"/>
      <c r="R8" s="134"/>
      <c r="S8" s="112" t="str">
        <f t="shared" si="0"/>
        <v>Despesa</v>
      </c>
      <c r="T8" s="109" t="str">
        <f t="shared" si="1"/>
        <v/>
      </c>
      <c r="U8" s="109" t="str">
        <f t="shared" si="2"/>
        <v/>
      </c>
      <c r="V8" s="109" t="str">
        <f t="shared" si="3"/>
        <v>Despesa</v>
      </c>
      <c r="W8" s="113" t="str">
        <f>VLOOKUP(E8,'PC Receitas'!$O$4:$P$14,2,FALSE)</f>
        <v>Impostos</v>
      </c>
    </row>
    <row r="9" spans="1:28" ht="19.5" customHeight="1" thickTop="1" thickBot="1" x14ac:dyDescent="0.3">
      <c r="A9" s="164"/>
      <c r="C9" s="143">
        <v>1</v>
      </c>
      <c r="D9" s="145" t="str">
        <f>IF(C9&lt;&gt;"",TEXT(C9,"00")&amp;"/01/"&amp;'Configurações Básicas'!$E$5,"")</f>
        <v>01/01/2017</v>
      </c>
      <c r="E9" s="43" t="s">
        <v>1338</v>
      </c>
      <c r="F9" s="143" t="s">
        <v>2419</v>
      </c>
      <c r="G9" s="43" t="s">
        <v>1442</v>
      </c>
      <c r="H9" s="145" t="s">
        <v>1397</v>
      </c>
      <c r="I9" s="145"/>
      <c r="J9" s="219">
        <v>0</v>
      </c>
      <c r="K9" s="219">
        <v>2.1</v>
      </c>
      <c r="L9" s="44" t="s">
        <v>1356</v>
      </c>
      <c r="M9" s="44"/>
      <c r="N9" s="41">
        <f>N8+IF(AND(L9="Pago",OR(E9='PC Receitas'!$O$4,E9='PC Receitas'!$O$5,E9='PC Receitas'!$O$6)),K9,IF(AND(L9="Pago",OR(E9='PC Receitas'!$O$7,E9='PC Receitas'!$O$8,E9='PC Receitas'!$O$9,E9='PC Receitas'!$O$10,E9='PC Receitas'!$O$11,E9='PC Receitas'!$O$12,E9='PC Receitas'!$O$13,E9='PC Receitas'!$O$14)),-K9,0))</f>
        <v>102573.7</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105819.50000000004</v>
      </c>
      <c r="R9" s="134"/>
      <c r="S9" s="112" t="str">
        <f t="shared" si="0"/>
        <v>Despesa</v>
      </c>
      <c r="T9" s="109" t="str">
        <f t="shared" si="1"/>
        <v/>
      </c>
      <c r="U9" s="109" t="str">
        <f t="shared" si="2"/>
        <v/>
      </c>
      <c r="V9" s="109" t="str">
        <f t="shared" si="3"/>
        <v>Despesa</v>
      </c>
      <c r="W9" s="113" t="str">
        <f>VLOOKUP(E9,'PC Receitas'!$O$4:$P$14,2,FALSE)</f>
        <v>Despesas_Operacionais</v>
      </c>
    </row>
    <row r="10" spans="1:28" ht="19.5" customHeight="1" thickTop="1" thickBot="1" x14ac:dyDescent="0.3">
      <c r="A10" s="164"/>
      <c r="C10" s="143">
        <v>2</v>
      </c>
      <c r="D10" s="145" t="str">
        <f>IF(C10&lt;&gt;"",TEXT(C10,"00")&amp;"/01/"&amp;'Configurações Básicas'!$E$5,"")</f>
        <v>02/01/2017</v>
      </c>
      <c r="E10" s="43" t="s">
        <v>1338</v>
      </c>
      <c r="F10" s="143" t="s">
        <v>2420</v>
      </c>
      <c r="G10" s="43" t="s">
        <v>1442</v>
      </c>
      <c r="H10" s="145" t="s">
        <v>1397</v>
      </c>
      <c r="I10" s="145"/>
      <c r="J10" s="219">
        <v>0</v>
      </c>
      <c r="K10" s="219">
        <v>2.1</v>
      </c>
      <c r="L10" s="44" t="s">
        <v>1356</v>
      </c>
      <c r="M10" s="44"/>
      <c r="N10" s="41">
        <f>N9+IF(AND(L10="Pago",OR(E10='PC Receitas'!$O$4,E10='PC Receitas'!$O$5,E10='PC Receitas'!$O$6)),K10,IF(AND(L10="Pago",OR(E10='PC Receitas'!$O$7,E10='PC Receitas'!$O$8,E10='PC Receitas'!$O$9,E10='PC Receitas'!$O$10,E10='PC Receitas'!$O$11,E10='PC Receitas'!$O$12,E10='PC Receitas'!$O$13,E10='PC Receitas'!$O$14)),-K10,0))</f>
        <v>102571.59999999999</v>
      </c>
      <c r="P10" s="232"/>
      <c r="Q10" s="234"/>
      <c r="R10" s="134"/>
      <c r="S10" s="112" t="str">
        <f t="shared" si="0"/>
        <v>Despesa</v>
      </c>
      <c r="T10" s="109" t="str">
        <f t="shared" si="1"/>
        <v/>
      </c>
      <c r="U10" s="109" t="str">
        <f t="shared" si="2"/>
        <v/>
      </c>
      <c r="V10" s="109" t="str">
        <f t="shared" si="3"/>
        <v>Despesa</v>
      </c>
      <c r="W10" s="113" t="str">
        <f>VLOOKUP(E10,'PC Receitas'!$O$4:$P$14,2,FALSE)</f>
        <v>Despesas_Operacionais</v>
      </c>
    </row>
    <row r="11" spans="1:28" ht="19.5" customHeight="1" thickTop="1" thickBot="1" x14ac:dyDescent="0.3">
      <c r="A11" s="164"/>
      <c r="C11" s="143">
        <v>30</v>
      </c>
      <c r="D11" s="145" t="str">
        <f>IF(C11&lt;&gt;"",TEXT(C11,"00")&amp;"/01/"&amp;'Configurações Básicas'!$E$5,"")</f>
        <v>30/01/2017</v>
      </c>
      <c r="E11" s="43" t="s">
        <v>1338</v>
      </c>
      <c r="F11" s="143" t="s">
        <v>2421</v>
      </c>
      <c r="G11" s="43" t="s">
        <v>1442</v>
      </c>
      <c r="H11" s="145" t="s">
        <v>1397</v>
      </c>
      <c r="I11" s="145"/>
      <c r="J11" s="219">
        <v>0</v>
      </c>
      <c r="K11" s="219">
        <v>2.1</v>
      </c>
      <c r="L11" s="44" t="s">
        <v>1356</v>
      </c>
      <c r="M11" s="44"/>
      <c r="N11" s="41">
        <f>N10+IF(AND(L11="Pago",OR(E11='PC Receitas'!$O$4,E11='PC Receitas'!$O$5,E11='PC Receitas'!$O$6)),K11,IF(AND(L11="Pago",OR(E11='PC Receitas'!$O$7,E11='PC Receitas'!$O$8,E11='PC Receitas'!$O$9,E11='PC Receitas'!$O$10,E11='PC Receitas'!$O$11,E11='PC Receitas'!$O$12,E11='PC Receitas'!$O$13,E11='PC Receitas'!$O$14)),-K11,0))</f>
        <v>102569.49999999999</v>
      </c>
      <c r="P11" s="232" t="s">
        <v>28</v>
      </c>
      <c r="Q11" s="233">
        <f>Q7-Q9</f>
        <v>-105819.50000000004</v>
      </c>
      <c r="R11" s="134"/>
      <c r="S11" s="112" t="str">
        <f t="shared" si="0"/>
        <v>Despesa</v>
      </c>
      <c r="T11" s="109" t="str">
        <f t="shared" si="1"/>
        <v/>
      </c>
      <c r="U11" s="109" t="str">
        <f t="shared" si="2"/>
        <v/>
      </c>
      <c r="V11" s="109" t="str">
        <f t="shared" si="3"/>
        <v>Despesa</v>
      </c>
      <c r="W11" s="113" t="str">
        <f>VLOOKUP(E11,'PC Receitas'!$O$4:$P$14,2,FALSE)</f>
        <v>Despesas_Operacionais</v>
      </c>
    </row>
    <row r="12" spans="1:28" ht="19.5" customHeight="1" thickTop="1" thickBot="1" x14ac:dyDescent="0.3">
      <c r="A12" s="164"/>
      <c r="C12" s="143">
        <v>2</v>
      </c>
      <c r="D12" s="145" t="str">
        <f>IF(C12&lt;&gt;"",TEXT(C12,"00")&amp;"/01/"&amp;'Configurações Básicas'!$E$5,"")</f>
        <v>02/01/2017</v>
      </c>
      <c r="E12" s="43" t="s">
        <v>1338</v>
      </c>
      <c r="F12" s="143" t="s">
        <v>2422</v>
      </c>
      <c r="G12" s="43" t="s">
        <v>1442</v>
      </c>
      <c r="H12" s="145" t="s">
        <v>1397</v>
      </c>
      <c r="I12" s="145"/>
      <c r="J12" s="219">
        <v>0</v>
      </c>
      <c r="K12" s="219">
        <v>2.1</v>
      </c>
      <c r="L12" s="44" t="s">
        <v>1356</v>
      </c>
      <c r="M12" s="44"/>
      <c r="N12" s="41">
        <f>N11+IF(AND(L12="Pago",OR(E12='PC Receitas'!$O$4,E12='PC Receitas'!$O$5,E12='PC Receitas'!$O$6)),K12,IF(AND(L12="Pago",OR(E12='PC Receitas'!$O$7,E12='PC Receitas'!$O$8,E12='PC Receitas'!$O$9,E12='PC Receitas'!$O$10,E12='PC Receitas'!$O$11,E12='PC Receitas'!$O$12,E12='PC Receitas'!$O$13,E12='PC Receitas'!$O$14)),-K12,0))</f>
        <v>102567.39999999998</v>
      </c>
      <c r="P12" s="232"/>
      <c r="Q12" s="234"/>
      <c r="R12" s="134"/>
      <c r="S12" s="112" t="str">
        <f t="shared" si="0"/>
        <v>Despesa</v>
      </c>
      <c r="T12" s="109" t="str">
        <f t="shared" si="1"/>
        <v/>
      </c>
      <c r="U12" s="109" t="str">
        <f t="shared" si="2"/>
        <v/>
      </c>
      <c r="V12" s="109" t="str">
        <f t="shared" si="3"/>
        <v>Despesa</v>
      </c>
      <c r="W12" s="113" t="str">
        <f>VLOOKUP(E12,'PC Receitas'!$O$4:$P$14,2,FALSE)</f>
        <v>Despesas_Operacionais</v>
      </c>
    </row>
    <row r="13" spans="1:28" ht="19.5" customHeight="1" thickTop="1" thickBot="1" x14ac:dyDescent="0.3">
      <c r="A13" s="164"/>
      <c r="C13" s="143">
        <v>30</v>
      </c>
      <c r="D13" s="145" t="str">
        <f>IF(C13&lt;&gt;"",TEXT(C13,"00")&amp;"/01/"&amp;'Configurações Básicas'!$E$5,"")</f>
        <v>30/01/2017</v>
      </c>
      <c r="E13" s="43" t="s">
        <v>1338</v>
      </c>
      <c r="F13" s="143">
        <v>14517</v>
      </c>
      <c r="G13" s="43" t="s">
        <v>1442</v>
      </c>
      <c r="H13" s="145" t="s">
        <v>1397</v>
      </c>
      <c r="I13" s="145"/>
      <c r="J13" s="219">
        <v>0</v>
      </c>
      <c r="K13" s="219">
        <v>2.1</v>
      </c>
      <c r="L13" s="44" t="s">
        <v>1356</v>
      </c>
      <c r="M13" s="44"/>
      <c r="N13" s="41">
        <f>N12+IF(AND(L13="Pago",OR(E13='PC Receitas'!$O$4,E13='PC Receitas'!$O$5,E13='PC Receitas'!$O$6)),K13,IF(AND(L13="Pago",OR(E13='PC Receitas'!$O$7,E13='PC Receitas'!$O$8,E13='PC Receitas'!$O$9,E13='PC Receitas'!$O$10,E13='PC Receitas'!$O$11,E13='PC Receitas'!$O$12,E13='PC Receitas'!$O$13,E13='PC Receitas'!$O$14)),-K13,0))</f>
        <v>102565.29999999997</v>
      </c>
      <c r="P13" s="232" t="s">
        <v>64</v>
      </c>
      <c r="Q13" s="233">
        <f>N586</f>
        <v>-1.2314504971300266E-10</v>
      </c>
      <c r="R13" s="134"/>
      <c r="S13" s="112" t="str">
        <f t="shared" si="0"/>
        <v>Despesa</v>
      </c>
      <c r="T13" s="109" t="str">
        <f t="shared" si="1"/>
        <v/>
      </c>
      <c r="U13" s="109" t="str">
        <f t="shared" si="2"/>
        <v/>
      </c>
      <c r="V13" s="109" t="str">
        <f t="shared" si="3"/>
        <v>Despesa</v>
      </c>
      <c r="W13" s="113" t="str">
        <f>VLOOKUP(E13,'PC Receitas'!$O$4:$P$14,2,FALSE)</f>
        <v>Despesas_Operacionais</v>
      </c>
    </row>
    <row r="14" spans="1:28" ht="19.5" customHeight="1" thickTop="1" thickBot="1" x14ac:dyDescent="0.3">
      <c r="A14" s="164"/>
      <c r="C14" s="143">
        <v>2</v>
      </c>
      <c r="D14" s="145" t="str">
        <f>IF(C14&lt;&gt;"",TEXT(C14,"00")&amp;"/01/"&amp;'Configurações Básicas'!$E$5,"")</f>
        <v>02/01/2017</v>
      </c>
      <c r="E14" s="43" t="s">
        <v>1338</v>
      </c>
      <c r="F14" s="143">
        <v>14521</v>
      </c>
      <c r="G14" s="43" t="s">
        <v>1442</v>
      </c>
      <c r="H14" s="145" t="s">
        <v>1397</v>
      </c>
      <c r="I14" s="145"/>
      <c r="J14" s="219">
        <v>0</v>
      </c>
      <c r="K14" s="219">
        <v>2.1</v>
      </c>
      <c r="L14" s="44" t="s">
        <v>1356</v>
      </c>
      <c r="M14" s="44"/>
      <c r="N14" s="41">
        <f>N13+IF(AND(L14="Pago",OR(E14='PC Receitas'!$O$4,E14='PC Receitas'!$O$5,E14='PC Receitas'!$O$6)),K14,IF(AND(L14="Pago",OR(E14='PC Receitas'!$O$7,E14='PC Receitas'!$O$8,E14='PC Receitas'!$O$9,E14='PC Receitas'!$O$10,E14='PC Receitas'!$O$11,E14='PC Receitas'!$O$12,E14='PC Receitas'!$O$13,E14='PC Receitas'!$O$14)),-K14,0))</f>
        <v>102563.19999999997</v>
      </c>
      <c r="P14" s="232"/>
      <c r="Q14" s="237"/>
      <c r="R14" s="134"/>
      <c r="S14" s="112" t="str">
        <f t="shared" si="0"/>
        <v>Despesa</v>
      </c>
      <c r="T14" s="109" t="str">
        <f t="shared" si="1"/>
        <v/>
      </c>
      <c r="U14" s="109" t="str">
        <f t="shared" si="2"/>
        <v/>
      </c>
      <c r="V14" s="109" t="str">
        <f t="shared" si="3"/>
        <v>Despesa</v>
      </c>
      <c r="W14" s="113" t="str">
        <f>VLOOKUP(E14,'PC Receitas'!$O$4:$P$14,2,FALSE)</f>
        <v>Despesas_Operacionais</v>
      </c>
    </row>
    <row r="15" spans="1:28" ht="19.5" customHeight="1" thickTop="1" thickBot="1" x14ac:dyDescent="0.3">
      <c r="A15" s="164"/>
      <c r="C15" s="143">
        <v>2</v>
      </c>
      <c r="D15" s="145" t="str">
        <f>IF(C15&lt;&gt;"",TEXT(C15,"00")&amp;"/01/"&amp;'Configurações Básicas'!$E$5,"")</f>
        <v>02/01/2017</v>
      </c>
      <c r="E15" s="43" t="s">
        <v>1338</v>
      </c>
      <c r="F15" s="143">
        <v>14524</v>
      </c>
      <c r="G15" s="43" t="s">
        <v>1442</v>
      </c>
      <c r="H15" s="145" t="s">
        <v>1397</v>
      </c>
      <c r="I15" s="145"/>
      <c r="J15" s="219">
        <v>0</v>
      </c>
      <c r="K15" s="219">
        <v>2.1</v>
      </c>
      <c r="L15" s="44" t="s">
        <v>1356</v>
      </c>
      <c r="M15" s="44"/>
      <c r="N15" s="41">
        <f>N14+IF(AND(L15="Pago",OR(E15='PC Receitas'!$O$4,E15='PC Receitas'!$O$5,E15='PC Receitas'!$O$6)),K15,IF(AND(L15="Pago",OR(E15='PC Receitas'!$O$7,E15='PC Receitas'!$O$8,E15='PC Receitas'!$O$9,E15='PC Receitas'!$O$10,E15='PC Receitas'!$O$11,E15='PC Receitas'!$O$12,E15='PC Receitas'!$O$13,E15='PC Receitas'!$O$14)),-K15,0))</f>
        <v>102561.09999999996</v>
      </c>
      <c r="S15" s="112" t="str">
        <f t="shared" si="0"/>
        <v>Despesa</v>
      </c>
      <c r="T15" s="109" t="str">
        <f t="shared" si="1"/>
        <v/>
      </c>
      <c r="U15" s="109" t="str">
        <f t="shared" si="2"/>
        <v/>
      </c>
      <c r="V15" s="109" t="str">
        <f t="shared" si="3"/>
        <v>Despesa</v>
      </c>
      <c r="W15" s="113" t="str">
        <f>VLOOKUP(E15,'PC Receitas'!$O$4:$P$14,2,FALSE)</f>
        <v>Despesas_Operacionais</v>
      </c>
    </row>
    <row r="16" spans="1:28" ht="19.5" customHeight="1" thickTop="1" thickBot="1" x14ac:dyDescent="0.3">
      <c r="A16" s="164"/>
      <c r="C16" s="143">
        <v>31</v>
      </c>
      <c r="D16" s="145" t="str">
        <f>IF(C16&lt;&gt;"",TEXT(C16,"00")&amp;"/01/"&amp;'Configurações Básicas'!$E$5,"")</f>
        <v>31/01/2017</v>
      </c>
      <c r="E16" s="43" t="s">
        <v>1338</v>
      </c>
      <c r="F16" s="143" t="s">
        <v>2423</v>
      </c>
      <c r="G16" s="43" t="s">
        <v>1442</v>
      </c>
      <c r="H16" s="145" t="s">
        <v>1397</v>
      </c>
      <c r="I16" s="145"/>
      <c r="J16" s="219">
        <v>0</v>
      </c>
      <c r="K16" s="219">
        <v>2.1</v>
      </c>
      <c r="L16" s="44" t="s">
        <v>1356</v>
      </c>
      <c r="M16" s="44"/>
      <c r="N16" s="41">
        <f>N15+IF(AND(L16="Pago",OR(E16='PC Receitas'!$O$4,E16='PC Receitas'!$O$5,E16='PC Receitas'!$O$6)),K16,IF(AND(L16="Pago",OR(E16='PC Receitas'!$O$7,E16='PC Receitas'!$O$8,E16='PC Receitas'!$O$9,E16='PC Receitas'!$O$10,E16='PC Receitas'!$O$11,E16='PC Receitas'!$O$12,E16='PC Receitas'!$O$13,E16='PC Receitas'!$O$14)),-K16,0))</f>
        <v>102558.99999999996</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143">
        <v>31</v>
      </c>
      <c r="D17" s="145" t="str">
        <f>IF(C17&lt;&gt;"",TEXT(C17,"00")&amp;"/01/"&amp;'Configurações Básicas'!$E$5,"")</f>
        <v>31/01/2017</v>
      </c>
      <c r="E17" s="43" t="s">
        <v>1338</v>
      </c>
      <c r="F17" s="143">
        <v>14515</v>
      </c>
      <c r="G17" s="43" t="s">
        <v>1442</v>
      </c>
      <c r="H17" s="145" t="s">
        <v>1397</v>
      </c>
      <c r="I17" s="145"/>
      <c r="J17" s="219">
        <v>0</v>
      </c>
      <c r="K17" s="219">
        <v>2.1</v>
      </c>
      <c r="L17" s="44" t="s">
        <v>1356</v>
      </c>
      <c r="M17" s="44"/>
      <c r="N17" s="41">
        <f>N16+IF(AND(L17="Pago",OR(E17='PC Receitas'!$O$4,E17='PC Receitas'!$O$5,E17='PC Receitas'!$O$6)),K17,IF(AND(L17="Pago",OR(E17='PC Receitas'!$O$7,E17='PC Receitas'!$O$8,E17='PC Receitas'!$O$9,E17='PC Receitas'!$O$10,E17='PC Receitas'!$O$11,E17='PC Receitas'!$O$12,E17='PC Receitas'!$O$13,E17='PC Receitas'!$O$14)),-K17,0))</f>
        <v>102556.89999999995</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143">
        <v>31</v>
      </c>
      <c r="D18" s="145" t="str">
        <f>IF(C18&lt;&gt;"",TEXT(C18,"00")&amp;"/01/"&amp;'Configurações Básicas'!$E$5,"")</f>
        <v>31/01/2017</v>
      </c>
      <c r="E18" s="43" t="s">
        <v>1338</v>
      </c>
      <c r="F18" s="143">
        <v>14649</v>
      </c>
      <c r="G18" s="43" t="s">
        <v>1442</v>
      </c>
      <c r="H18" s="145" t="s">
        <v>1397</v>
      </c>
      <c r="I18" s="145"/>
      <c r="J18" s="219">
        <v>0</v>
      </c>
      <c r="K18" s="219">
        <v>2.1</v>
      </c>
      <c r="L18" s="44" t="s">
        <v>1356</v>
      </c>
      <c r="M18" s="44"/>
      <c r="N18" s="41">
        <f>N17+IF(AND(L18="Pago",OR(E18='PC Receitas'!$O$4,E18='PC Receitas'!$O$5,E18='PC Receitas'!$O$6)),K18,IF(AND(L18="Pago",OR(E18='PC Receitas'!$O$7,E18='PC Receitas'!$O$8,E18='PC Receitas'!$O$9,E18='PC Receitas'!$O$10,E18='PC Receitas'!$O$11,E18='PC Receitas'!$O$12,E18='PC Receitas'!$O$13,E18='PC Receitas'!$O$14)),-K18,0))</f>
        <v>102554.79999999994</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143">
        <v>5</v>
      </c>
      <c r="D19" s="145" t="str">
        <f>IF(C19&lt;&gt;"",TEXT(C19,"00")&amp;"/01/"&amp;'Configurações Básicas'!$E$5,"")</f>
        <v>05/01/2017</v>
      </c>
      <c r="E19" s="43" t="s">
        <v>150</v>
      </c>
      <c r="F19" s="143" t="s">
        <v>2424</v>
      </c>
      <c r="G19" s="43" t="s">
        <v>1443</v>
      </c>
      <c r="H19" s="145" t="s">
        <v>1398</v>
      </c>
      <c r="I19" s="145"/>
      <c r="J19" s="219">
        <v>0</v>
      </c>
      <c r="K19" s="219">
        <v>1893.95</v>
      </c>
      <c r="L19" s="44" t="s">
        <v>1356</v>
      </c>
      <c r="M19" s="44"/>
      <c r="N19" s="41">
        <f>N18+IF(AND(L19="Pago",OR(E19='PC Receitas'!$O$4,E19='PC Receitas'!$O$5,E19='PC Receitas'!$O$6)),K19,IF(AND(L19="Pago",OR(E19='PC Receitas'!$O$7,E19='PC Receitas'!$O$8,E19='PC Receitas'!$O$9,E19='PC Receitas'!$O$10,E19='PC Receitas'!$O$11,E19='PC Receitas'!$O$12,E19='PC Receitas'!$O$13,E19='PC Receitas'!$O$14)),-K19,0))</f>
        <v>100660.84999999995</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143">
        <v>5</v>
      </c>
      <c r="D20" s="145" t="str">
        <f>IF(C20&lt;&gt;"",TEXT(C20,"00")&amp;"/01/"&amp;'Configurações Básicas'!$E$5,"")</f>
        <v>05/01/2017</v>
      </c>
      <c r="E20" s="43" t="s">
        <v>150</v>
      </c>
      <c r="F20" s="143" t="s">
        <v>2425</v>
      </c>
      <c r="G20" s="43" t="s">
        <v>1443</v>
      </c>
      <c r="H20" s="145" t="s">
        <v>1398</v>
      </c>
      <c r="I20" s="145"/>
      <c r="J20" s="219">
        <v>0</v>
      </c>
      <c r="K20" s="219">
        <v>1600.15</v>
      </c>
      <c r="L20" s="44" t="s">
        <v>1356</v>
      </c>
      <c r="M20" s="44"/>
      <c r="N20" s="41">
        <f>N19+IF(AND(L20="Pago",OR(E20='PC Receitas'!$O$4,E20='PC Receitas'!$O$5,E20='PC Receitas'!$O$6)),K20,IF(AND(L20="Pago",OR(E20='PC Receitas'!$O$7,E20='PC Receitas'!$O$8,E20='PC Receitas'!$O$9,E20='PC Receitas'!$O$10,E20='PC Receitas'!$O$11,E20='PC Receitas'!$O$12,E20='PC Receitas'!$O$13,E20='PC Receitas'!$O$14)),-K20,0))</f>
        <v>99060.699999999953</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143">
        <v>3</v>
      </c>
      <c r="D21" s="145" t="str">
        <f>IF(C21&lt;&gt;"",TEXT(C21,"00")&amp;"/01/"&amp;'Configurações Básicas'!$E$5,"")</f>
        <v>03/01/2017</v>
      </c>
      <c r="E21" s="43" t="s">
        <v>150</v>
      </c>
      <c r="F21" s="212" t="s">
        <v>2426</v>
      </c>
      <c r="G21" s="43" t="s">
        <v>1443</v>
      </c>
      <c r="H21" s="145" t="s">
        <v>1398</v>
      </c>
      <c r="I21" s="145"/>
      <c r="J21" s="219">
        <v>0</v>
      </c>
      <c r="K21" s="219">
        <v>57</v>
      </c>
      <c r="L21" s="44" t="s">
        <v>1356</v>
      </c>
      <c r="M21" s="126"/>
      <c r="N21" s="41">
        <f>N20+IF(AND(L21="Pago",OR(E21='PC Receitas'!$O$4,E21='PC Receitas'!$O$5,E21='PC Receitas'!$O$6)),K21,IF(AND(L21="Pago",OR(E21='PC Receitas'!$O$7,E21='PC Receitas'!$O$8,E21='PC Receitas'!$O$9,E21='PC Receitas'!$O$10,E21='PC Receitas'!$O$11,E21='PC Receitas'!$O$12,E21='PC Receitas'!$O$13,E21='PC Receitas'!$O$14)),-K21,0))</f>
        <v>99003.699999999953</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143">
        <v>5</v>
      </c>
      <c r="D22" s="145" t="str">
        <f>IF(C22&lt;&gt;"",TEXT(C22,"00")&amp;"/01/"&amp;'Configurações Básicas'!$E$5,"")</f>
        <v>05/01/2017</v>
      </c>
      <c r="E22" s="43" t="s">
        <v>150</v>
      </c>
      <c r="F22" s="212" t="s">
        <v>2427</v>
      </c>
      <c r="G22" s="43" t="s">
        <v>1443</v>
      </c>
      <c r="H22" s="145" t="s">
        <v>1398</v>
      </c>
      <c r="I22" s="145"/>
      <c r="J22" s="219">
        <v>0</v>
      </c>
      <c r="K22" s="219">
        <v>1719.65</v>
      </c>
      <c r="L22" s="44" t="s">
        <v>1356</v>
      </c>
      <c r="M22" s="126"/>
      <c r="N22" s="41">
        <f>N21+IF(AND(L22="Pago",OR(E22='PC Receitas'!$O$4,E22='PC Receitas'!$O$5,E22='PC Receitas'!$O$6)),K22,IF(AND(L22="Pago",OR(E22='PC Receitas'!$O$7,E22='PC Receitas'!$O$8,E22='PC Receitas'!$O$9,E22='PC Receitas'!$O$10,E22='PC Receitas'!$O$11,E22='PC Receitas'!$O$12,E22='PC Receitas'!$O$13,E22='PC Receitas'!$O$14)),-K22,0))</f>
        <v>97284.049999999959</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143">
        <v>3</v>
      </c>
      <c r="D23" s="145" t="str">
        <f>IF(C23&lt;&gt;"",TEXT(C23,"00")&amp;"/01/"&amp;'Configurações Básicas'!$E$5,"")</f>
        <v>03/01/2017</v>
      </c>
      <c r="E23" s="43" t="s">
        <v>150</v>
      </c>
      <c r="F23" s="212" t="s">
        <v>2428</v>
      </c>
      <c r="G23" s="43" t="s">
        <v>1443</v>
      </c>
      <c r="H23" s="145" t="s">
        <v>1398</v>
      </c>
      <c r="I23" s="145"/>
      <c r="J23" s="219">
        <v>0</v>
      </c>
      <c r="K23" s="219">
        <v>893.15</v>
      </c>
      <c r="L23" s="44" t="s">
        <v>1356</v>
      </c>
      <c r="M23" s="126"/>
      <c r="N23" s="41">
        <f>N22+IF(AND(L23="Pago",OR(E23='PC Receitas'!$O$4,E23='PC Receitas'!$O$5,E23='PC Receitas'!$O$6)),K23,IF(AND(L23="Pago",OR(E23='PC Receitas'!$O$7,E23='PC Receitas'!$O$8,E23='PC Receitas'!$O$9,E23='PC Receitas'!$O$10,E23='PC Receitas'!$O$11,E23='PC Receitas'!$O$12,E23='PC Receitas'!$O$13,E23='PC Receitas'!$O$14)),-K23,0))</f>
        <v>96390.899999999965</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143">
        <v>3</v>
      </c>
      <c r="D24" s="145" t="str">
        <f>IF(C24&lt;&gt;"",TEXT(C24,"00")&amp;"/01/"&amp;'Configurações Básicas'!$E$5,"")</f>
        <v>03/01/2017</v>
      </c>
      <c r="E24" s="43" t="s">
        <v>150</v>
      </c>
      <c r="F24" s="212" t="s">
        <v>2429</v>
      </c>
      <c r="G24" s="43" t="s">
        <v>1443</v>
      </c>
      <c r="H24" s="145" t="s">
        <v>1398</v>
      </c>
      <c r="I24" s="145"/>
      <c r="J24" s="219">
        <v>0</v>
      </c>
      <c r="K24" s="219">
        <v>1318.05</v>
      </c>
      <c r="L24" s="44" t="s">
        <v>1356</v>
      </c>
      <c r="M24" s="126"/>
      <c r="N24" s="41">
        <f>N23+IF(AND(L24="Pago",OR(E24='PC Receitas'!$O$4,E24='PC Receitas'!$O$5,E24='PC Receitas'!$O$6)),K24,IF(AND(L24="Pago",OR(E24='PC Receitas'!$O$7,E24='PC Receitas'!$O$8,E24='PC Receitas'!$O$9,E24='PC Receitas'!$O$10,E24='PC Receitas'!$O$11,E24='PC Receitas'!$O$12,E24='PC Receitas'!$O$13,E24='PC Receitas'!$O$14)),-K24,0))</f>
        <v>95072.849999999962</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143">
        <v>3</v>
      </c>
      <c r="D25" s="145" t="str">
        <f>IF(C25&lt;&gt;"",TEXT(C25,"00")&amp;"/01/"&amp;'Configurações Básicas'!$E$5,"")</f>
        <v>03/01/2017</v>
      </c>
      <c r="E25" s="43" t="s">
        <v>150</v>
      </c>
      <c r="F25" s="212" t="s">
        <v>2430</v>
      </c>
      <c r="G25" s="43" t="s">
        <v>1443</v>
      </c>
      <c r="H25" s="43" t="s">
        <v>1398</v>
      </c>
      <c r="I25" s="43"/>
      <c r="J25" s="219">
        <v>0</v>
      </c>
      <c r="K25" s="219">
        <v>1166.5999999999999</v>
      </c>
      <c r="L25" s="44" t="s">
        <v>1356</v>
      </c>
      <c r="M25" s="126"/>
      <c r="N25" s="41">
        <f>N24+IF(AND(L25="Pago",OR(E25='PC Receitas'!$O$4,E25='PC Receitas'!$O$5,E25='PC Receitas'!$O$6)),K25,IF(AND(L25="Pago",OR(E25='PC Receitas'!$O$7,E25='PC Receitas'!$O$8,E25='PC Receitas'!$O$9,E25='PC Receitas'!$O$10,E25='PC Receitas'!$O$11,E25='PC Receitas'!$O$12,E25='PC Receitas'!$O$13,E25='PC Receitas'!$O$14)),-K25,0))</f>
        <v>93906.249999999956</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143">
        <v>5</v>
      </c>
      <c r="D26" s="145" t="str">
        <f>IF(C26&lt;&gt;"",TEXT(C26,"00")&amp;"/01/"&amp;'Configurações Básicas'!$E$5,"")</f>
        <v>05/01/2017</v>
      </c>
      <c r="E26" s="43" t="s">
        <v>150</v>
      </c>
      <c r="F26" s="207" t="s">
        <v>2431</v>
      </c>
      <c r="G26" s="43" t="s">
        <v>1443</v>
      </c>
      <c r="H26" s="145" t="s">
        <v>1398</v>
      </c>
      <c r="I26" s="145"/>
      <c r="J26" s="219">
        <v>0</v>
      </c>
      <c r="K26" s="219">
        <v>894.2</v>
      </c>
      <c r="L26" s="44" t="s">
        <v>1356</v>
      </c>
      <c r="M26" s="126"/>
      <c r="N26" s="41">
        <f>N25+IF(AND(L26="Pago",OR(E26='PC Receitas'!$O$4,E26='PC Receitas'!$O$5,E26='PC Receitas'!$O$6)),K26,IF(AND(L26="Pago",OR(E26='PC Receitas'!$O$7,E26='PC Receitas'!$O$8,E26='PC Receitas'!$O$9,E26='PC Receitas'!$O$10,E26='PC Receitas'!$O$11,E26='PC Receitas'!$O$12,E26='PC Receitas'!$O$13,E26='PC Receitas'!$O$14)),-K26,0))</f>
        <v>93012.049999999959</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143">
        <v>3</v>
      </c>
      <c r="D27" s="145" t="str">
        <f>IF(C27&lt;&gt;"",TEXT(C27,"00")&amp;"/01/"&amp;'Configurações Básicas'!$E$5,"")</f>
        <v>03/01/2017</v>
      </c>
      <c r="E27" s="43" t="s">
        <v>1338</v>
      </c>
      <c r="F27" s="212">
        <v>14489</v>
      </c>
      <c r="G27" s="43" t="s">
        <v>1442</v>
      </c>
      <c r="H27" s="145" t="s">
        <v>1397</v>
      </c>
      <c r="I27" s="145"/>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93009.949999999953</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143">
        <v>5</v>
      </c>
      <c r="D28" s="145" t="str">
        <f>IF(C28&lt;&gt;"",TEXT(C28,"00")&amp;"/01/"&amp;'Configurações Básicas'!$E$5,"")</f>
        <v>05/01/2017</v>
      </c>
      <c r="E28" s="43" t="s">
        <v>150</v>
      </c>
      <c r="F28" s="212" t="s">
        <v>2432</v>
      </c>
      <c r="G28" s="43" t="s">
        <v>1443</v>
      </c>
      <c r="H28" s="43" t="s">
        <v>1398</v>
      </c>
      <c r="I28" s="43"/>
      <c r="J28" s="219">
        <v>0</v>
      </c>
      <c r="K28" s="219">
        <v>1378.1</v>
      </c>
      <c r="L28" s="44" t="s">
        <v>1356</v>
      </c>
      <c r="M28" s="126"/>
      <c r="N28" s="41">
        <f>N27+IF(AND(L28="Pago",OR(E28='PC Receitas'!$O$4,E28='PC Receitas'!$O$5,E28='PC Receitas'!$O$6)),K28,IF(AND(L28="Pago",OR(E28='PC Receitas'!$O$7,E28='PC Receitas'!$O$8,E28='PC Receitas'!$O$9,E28='PC Receitas'!$O$10,E28='PC Receitas'!$O$11,E28='PC Receitas'!$O$12,E28='PC Receitas'!$O$13,E28='PC Receitas'!$O$14)),-K28,0))</f>
        <v>91631.849999999948</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143">
        <v>6</v>
      </c>
      <c r="D29" s="145" t="str">
        <f>IF(C29&lt;&gt;"",TEXT(C29,"00")&amp;"/01/"&amp;'Configurações Básicas'!$E$5,"")</f>
        <v>06/01/2017</v>
      </c>
      <c r="E29" s="43" t="s">
        <v>1337</v>
      </c>
      <c r="F29" s="212">
        <v>20404</v>
      </c>
      <c r="G29" s="43" t="s">
        <v>1445</v>
      </c>
      <c r="H29" s="43" t="s">
        <v>1399</v>
      </c>
      <c r="I29" s="43"/>
      <c r="J29" s="219">
        <v>0</v>
      </c>
      <c r="K29" s="219">
        <v>8211.0499999999993</v>
      </c>
      <c r="L29" s="44" t="s">
        <v>1356</v>
      </c>
      <c r="M29" s="126"/>
      <c r="N29" s="41">
        <f>N28+IF(AND(L29="Pago",OR(E29='PC Receitas'!$O$4,E29='PC Receitas'!$O$5,E29='PC Receitas'!$O$6)),K29,IF(AND(L29="Pago",OR(E29='PC Receitas'!$O$7,E29='PC Receitas'!$O$8,E29='PC Receitas'!$O$9,E29='PC Receitas'!$O$10,E29='PC Receitas'!$O$11,E29='PC Receitas'!$O$12,E29='PC Receitas'!$O$13,E29='PC Receitas'!$O$14)),-K29,0))</f>
        <v>83420.799999999945</v>
      </c>
      <c r="S29" s="112" t="str">
        <f t="shared" si="0"/>
        <v/>
      </c>
      <c r="T29" s="109" t="str">
        <f t="shared" si="1"/>
        <v>Despesa</v>
      </c>
      <c r="U29" s="109" t="str">
        <f t="shared" si="2"/>
        <v/>
      </c>
      <c r="V29" s="109" t="str">
        <f t="shared" si="3"/>
        <v>Despesa</v>
      </c>
      <c r="W29" s="113" t="str">
        <f>VLOOKUP(E29,'PC Receitas'!$O$4:$P$14,2,FALSE)</f>
        <v>Despesas_com_Produtos</v>
      </c>
    </row>
    <row r="30" spans="1:23" ht="19.5" customHeight="1" thickTop="1" thickBot="1" x14ac:dyDescent="0.3">
      <c r="A30" s="164"/>
      <c r="C30" s="143">
        <v>4</v>
      </c>
      <c r="D30" s="145" t="str">
        <f>IF(C30&lt;&gt;"",TEXT(C30,"00")&amp;"/01/"&amp;'Configurações Básicas'!$E$5,"")</f>
        <v>04/01/2017</v>
      </c>
      <c r="E30" s="43" t="s">
        <v>1337</v>
      </c>
      <c r="F30" s="212" t="s">
        <v>2433</v>
      </c>
      <c r="G30" s="43" t="s">
        <v>1445</v>
      </c>
      <c r="H30" s="43" t="s">
        <v>1398</v>
      </c>
      <c r="I30" s="43"/>
      <c r="J30" s="219">
        <v>0</v>
      </c>
      <c r="K30" s="219">
        <v>84</v>
      </c>
      <c r="L30" s="44" t="s">
        <v>1356</v>
      </c>
      <c r="M30" s="126"/>
      <c r="N30" s="41">
        <f>N29+IF(AND(L30="Pago",OR(E30='PC Receitas'!$O$4,E30='PC Receitas'!$O$5,E30='PC Receitas'!$O$6)),K30,IF(AND(L30="Pago",OR(E30='PC Receitas'!$O$7,E30='PC Receitas'!$O$8,E30='PC Receitas'!$O$9,E30='PC Receitas'!$O$10,E30='PC Receitas'!$O$11,E30='PC Receitas'!$O$12,E30='PC Receitas'!$O$13,E30='PC Receitas'!$O$14)),-K30,0))</f>
        <v>83336.799999999945</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143">
        <v>7</v>
      </c>
      <c r="D31" s="145" t="str">
        <f>IF(C31&lt;&gt;"",TEXT(C31,"00")&amp;"/01/"&amp;'Configurações Básicas'!$E$5,"")</f>
        <v>07/01/2017</v>
      </c>
      <c r="E31" s="43" t="s">
        <v>150</v>
      </c>
      <c r="F31" s="212" t="s">
        <v>2434</v>
      </c>
      <c r="G31" s="43" t="s">
        <v>1351</v>
      </c>
      <c r="H31" s="43" t="s">
        <v>1397</v>
      </c>
      <c r="I31" s="43"/>
      <c r="J31" s="219">
        <v>0</v>
      </c>
      <c r="K31" s="219">
        <v>1350.5</v>
      </c>
      <c r="L31" s="44" t="s">
        <v>1356</v>
      </c>
      <c r="M31" s="126"/>
      <c r="N31" s="41">
        <f>N30+IF(AND(L31="Pago",OR(E31='PC Receitas'!$O$4,E31='PC Receitas'!$O$5,E31='PC Receitas'!$O$6)),K31,IF(AND(L31="Pago",OR(E31='PC Receitas'!$O$7,E31='PC Receitas'!$O$8,E31='PC Receitas'!$O$9,E31='PC Receitas'!$O$10,E31='PC Receitas'!$O$11,E31='PC Receitas'!$O$12,E31='PC Receitas'!$O$13,E31='PC Receitas'!$O$14)),-K31,0))</f>
        <v>81986.299999999945</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143">
        <v>10</v>
      </c>
      <c r="D32" s="145" t="str">
        <f>IF(C32&lt;&gt;"",TEXT(C32,"00")&amp;"/01/"&amp;'Configurações Básicas'!$E$5,"")</f>
        <v>10/01/2017</v>
      </c>
      <c r="E32" s="43" t="s">
        <v>1338</v>
      </c>
      <c r="F32" s="212" t="s">
        <v>2435</v>
      </c>
      <c r="G32" s="43" t="s">
        <v>1446</v>
      </c>
      <c r="H32" s="43" t="s">
        <v>1397</v>
      </c>
      <c r="I32" s="43"/>
      <c r="J32" s="219">
        <v>0</v>
      </c>
      <c r="K32" s="219">
        <v>2362.1</v>
      </c>
      <c r="L32" s="44" t="s">
        <v>1356</v>
      </c>
      <c r="M32" s="126"/>
      <c r="N32" s="41">
        <f>N31+IF(AND(L32="Pago",OR(E32='PC Receitas'!$O$4,E32='PC Receitas'!$O$5,E32='PC Receitas'!$O$6)),K32,IF(AND(L32="Pago",OR(E32='PC Receitas'!$O$7,E32='PC Receitas'!$O$8,E32='PC Receitas'!$O$9,E32='PC Receitas'!$O$10,E32='PC Receitas'!$O$11,E32='PC Receitas'!$O$12,E32='PC Receitas'!$O$13,E32='PC Receitas'!$O$14)),-K32,0))</f>
        <v>79624.199999999939</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143">
        <v>10</v>
      </c>
      <c r="D33" s="145" t="str">
        <f>IF(C33&lt;&gt;"",TEXT(C33,"00")&amp;"/01/"&amp;'Configurações Básicas'!$E$5,"")</f>
        <v>10/01/2017</v>
      </c>
      <c r="E33" s="43" t="s">
        <v>1337</v>
      </c>
      <c r="F33" s="212">
        <v>5721</v>
      </c>
      <c r="G33" s="43" t="s">
        <v>1447</v>
      </c>
      <c r="H33" s="43" t="s">
        <v>1399</v>
      </c>
      <c r="I33" s="43"/>
      <c r="J33" s="219">
        <v>0</v>
      </c>
      <c r="K33" s="219">
        <v>7605.49</v>
      </c>
      <c r="L33" s="44" t="s">
        <v>1356</v>
      </c>
      <c r="M33" s="126"/>
      <c r="N33" s="41">
        <f>N32+IF(AND(L33="Pago",OR(E33='PC Receitas'!$O$4,E33='PC Receitas'!$O$5,E33='PC Receitas'!$O$6)),K33,IF(AND(L33="Pago",OR(E33='PC Receitas'!$O$7,E33='PC Receitas'!$O$8,E33='PC Receitas'!$O$9,E33='PC Receitas'!$O$10,E33='PC Receitas'!$O$11,E33='PC Receitas'!$O$12,E33='PC Receitas'!$O$13,E33='PC Receitas'!$O$14)),-K33,0))</f>
        <v>72018.709999999934</v>
      </c>
      <c r="S33" s="112" t="str">
        <f t="shared" si="0"/>
        <v/>
      </c>
      <c r="T33" s="109" t="str">
        <f t="shared" si="1"/>
        <v>Despesa</v>
      </c>
      <c r="U33" s="109" t="str">
        <f t="shared" si="2"/>
        <v/>
      </c>
      <c r="V33" s="109" t="str">
        <f t="shared" si="3"/>
        <v>Despesa</v>
      </c>
      <c r="W33" s="113" t="str">
        <f>VLOOKUP(E33,'PC Receitas'!$O$4:$P$14,2,FALSE)</f>
        <v>Despesas_com_Produtos</v>
      </c>
    </row>
    <row r="34" spans="1:23" ht="19.5" customHeight="1" thickTop="1" thickBot="1" x14ac:dyDescent="0.3">
      <c r="A34" s="164"/>
      <c r="C34" s="143">
        <v>27</v>
      </c>
      <c r="D34" s="145" t="str">
        <f>IF(C34&lt;&gt;"",TEXT(C34,"00")&amp;"/01/"&amp;'Configurações Básicas'!$E$5,"")</f>
        <v>27/01/2017</v>
      </c>
      <c r="E34" s="43" t="s">
        <v>1338</v>
      </c>
      <c r="F34" s="212">
        <v>14494</v>
      </c>
      <c r="G34" s="43" t="s">
        <v>1442</v>
      </c>
      <c r="H34" s="43" t="s">
        <v>1397</v>
      </c>
      <c r="I34" s="43"/>
      <c r="J34" s="219">
        <v>0</v>
      </c>
      <c r="K34" s="219">
        <v>2.1</v>
      </c>
      <c r="L34" s="44" t="s">
        <v>1356</v>
      </c>
      <c r="M34" s="126"/>
      <c r="N34" s="41">
        <f>N33+IF(AND(L34="Pago",OR(E34='PC Receitas'!$O$4,E34='PC Receitas'!$O$5,E34='PC Receitas'!$O$6)),K34,IF(AND(L34="Pago",OR(E34='PC Receitas'!$O$7,E34='PC Receitas'!$O$8,E34='PC Receitas'!$O$9,E34='PC Receitas'!$O$10,E34='PC Receitas'!$O$11,E34='PC Receitas'!$O$12,E34='PC Receitas'!$O$13,E34='PC Receitas'!$O$14)),-K34,0))</f>
        <v>72016.609999999928</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143">
        <v>5</v>
      </c>
      <c r="D35" s="145" t="str">
        <f>IF(C35&lt;&gt;"",TEXT(C35,"00")&amp;"/01/"&amp;'Configurações Básicas'!$E$5,"")</f>
        <v>05/01/2017</v>
      </c>
      <c r="E35" s="43" t="s">
        <v>1338</v>
      </c>
      <c r="F35" s="212">
        <v>14540</v>
      </c>
      <c r="G35" s="43" t="s">
        <v>1442</v>
      </c>
      <c r="H35" s="43" t="s">
        <v>1397</v>
      </c>
      <c r="I35" s="43"/>
      <c r="J35" s="219">
        <v>0</v>
      </c>
      <c r="K35" s="219">
        <v>2.1</v>
      </c>
      <c r="L35" s="44" t="s">
        <v>1356</v>
      </c>
      <c r="M35" s="126"/>
      <c r="N35" s="41">
        <f>N34+IF(AND(L35="Pago",OR(E35='PC Receitas'!$O$4,E35='PC Receitas'!$O$5,E35='PC Receitas'!$O$6)),K35,IF(AND(L35="Pago",OR(E35='PC Receitas'!$O$7,E35='PC Receitas'!$O$8,E35='PC Receitas'!$O$9,E35='PC Receitas'!$O$10,E35='PC Receitas'!$O$11,E35='PC Receitas'!$O$12,E35='PC Receitas'!$O$13,E35='PC Receitas'!$O$14)),-K35,0))</f>
        <v>72014.509999999922</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143">
        <v>4</v>
      </c>
      <c r="D36" s="145" t="str">
        <f>IF(C36&lt;&gt;"",TEXT(C36,"00")&amp;"/01/"&amp;'Configurações Básicas'!$E$5,"")</f>
        <v>04/01/2017</v>
      </c>
      <c r="E36" s="43" t="s">
        <v>1338</v>
      </c>
      <c r="F36" s="212">
        <v>14533</v>
      </c>
      <c r="G36" s="43" t="s">
        <v>1442</v>
      </c>
      <c r="H36" s="43" t="s">
        <v>1398</v>
      </c>
      <c r="I36" s="43"/>
      <c r="J36" s="219">
        <v>0</v>
      </c>
      <c r="K36" s="219">
        <v>2.1</v>
      </c>
      <c r="L36" s="44" t="s">
        <v>1356</v>
      </c>
      <c r="M36" s="126"/>
      <c r="N36" s="41">
        <f>N35+IF(AND(L36="Pago",OR(E36='PC Receitas'!$O$4,E36='PC Receitas'!$O$5,E36='PC Receitas'!$O$6)),K36,IF(AND(L36="Pago",OR(E36='PC Receitas'!$O$7,E36='PC Receitas'!$O$8,E36='PC Receitas'!$O$9,E36='PC Receitas'!$O$10,E36='PC Receitas'!$O$11,E36='PC Receitas'!$O$12,E36='PC Receitas'!$O$13,E36='PC Receitas'!$O$14)),-K36,0))</f>
        <v>72012.409999999916</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143">
        <v>12</v>
      </c>
      <c r="D37" s="145" t="str">
        <f>IF(C37&lt;&gt;"",TEXT(C37,"00")&amp;"/01/"&amp;'Configurações Básicas'!$E$5,"")</f>
        <v>12/01/2017</v>
      </c>
      <c r="E37" s="43" t="s">
        <v>1338</v>
      </c>
      <c r="F37" s="212">
        <v>14613</v>
      </c>
      <c r="G37" s="43" t="s">
        <v>1442</v>
      </c>
      <c r="H37" s="43" t="s">
        <v>1397</v>
      </c>
      <c r="I37" s="43"/>
      <c r="J37" s="219">
        <v>0</v>
      </c>
      <c r="K37" s="219">
        <v>2.1</v>
      </c>
      <c r="L37" s="44" t="s">
        <v>1356</v>
      </c>
      <c r="M37" s="126"/>
      <c r="N37" s="41">
        <f>N36+IF(AND(L37="Pago",OR(E37='PC Receitas'!$O$4,E37='PC Receitas'!$O$5,E37='PC Receitas'!$O$6)),K37,IF(AND(L37="Pago",OR(E37='PC Receitas'!$O$7,E37='PC Receitas'!$O$8,E37='PC Receitas'!$O$9,E37='PC Receitas'!$O$10,E37='PC Receitas'!$O$11,E37='PC Receitas'!$O$12,E37='PC Receitas'!$O$13,E37='PC Receitas'!$O$14)),-K37,0))</f>
        <v>72010.30999999991</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143">
        <v>3</v>
      </c>
      <c r="D38" s="145" t="str">
        <f>IF(C38&lt;&gt;"",TEXT(C38,"00")&amp;"/01/"&amp;'Configurações Básicas'!$E$5,"")</f>
        <v>03/01/2017</v>
      </c>
      <c r="E38" s="43" t="s">
        <v>1338</v>
      </c>
      <c r="F38" s="212" t="s">
        <v>2436</v>
      </c>
      <c r="G38" s="43" t="s">
        <v>1448</v>
      </c>
      <c r="H38" s="43" t="s">
        <v>1399</v>
      </c>
      <c r="I38" s="43"/>
      <c r="J38" s="219">
        <v>0</v>
      </c>
      <c r="K38" s="219">
        <v>30</v>
      </c>
      <c r="L38" s="44" t="s">
        <v>1356</v>
      </c>
      <c r="M38" s="126"/>
      <c r="N38" s="41">
        <f>N37+IF(AND(L38="Pago",OR(E38='PC Receitas'!$O$4,E38='PC Receitas'!$O$5,E38='PC Receitas'!$O$6)),K38,IF(AND(L38="Pago",OR(E38='PC Receitas'!$O$7,E38='PC Receitas'!$O$8,E38='PC Receitas'!$O$9,E38='PC Receitas'!$O$10,E38='PC Receitas'!$O$11,E38='PC Receitas'!$O$12,E38='PC Receitas'!$O$13,E38='PC Receitas'!$O$14)),-K38,0))</f>
        <v>71980.30999999991</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143">
        <v>5</v>
      </c>
      <c r="D39" s="145" t="str">
        <f>IF(C39&lt;&gt;"",TEXT(C39,"00")&amp;"/01/"&amp;'Configurações Básicas'!$E$5,"")</f>
        <v>05/01/2017</v>
      </c>
      <c r="E39" s="43" t="s">
        <v>150</v>
      </c>
      <c r="F39" s="212" t="s">
        <v>2437</v>
      </c>
      <c r="G39" s="43" t="s">
        <v>1443</v>
      </c>
      <c r="H39" s="43" t="s">
        <v>1397</v>
      </c>
      <c r="I39" s="43"/>
      <c r="J39" s="219">
        <v>0</v>
      </c>
      <c r="K39" s="219">
        <v>398.09</v>
      </c>
      <c r="L39" s="44" t="s">
        <v>1356</v>
      </c>
      <c r="M39" s="126"/>
      <c r="N39" s="41">
        <f>N38+IF(AND(L39="Pago",OR(E39='PC Receitas'!$O$4,E39='PC Receitas'!$O$5,E39='PC Receitas'!$O$6)),K39,IF(AND(L39="Pago",OR(E39='PC Receitas'!$O$7,E39='PC Receitas'!$O$8,E39='PC Receitas'!$O$9,E39='PC Receitas'!$O$10,E39='PC Receitas'!$O$11,E39='PC Receitas'!$O$12,E39='PC Receitas'!$O$13,E39='PC Receitas'!$O$14)),-K39,0))</f>
        <v>71582.219999999914</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143">
        <v>5</v>
      </c>
      <c r="D40" s="145" t="str">
        <f>IF(C40&lt;&gt;"",TEXT(C40,"00")&amp;"/01/"&amp;'Configurações Básicas'!$E$5,"")</f>
        <v>05/01/2017</v>
      </c>
      <c r="E40" s="43" t="s">
        <v>150</v>
      </c>
      <c r="F40" s="212" t="s">
        <v>2438</v>
      </c>
      <c r="G40" s="43" t="s">
        <v>1443</v>
      </c>
      <c r="H40" s="43" t="s">
        <v>1398</v>
      </c>
      <c r="I40" s="43"/>
      <c r="J40" s="219">
        <v>0</v>
      </c>
      <c r="K40" s="219">
        <v>811.71</v>
      </c>
      <c r="L40" s="44" t="s">
        <v>1356</v>
      </c>
      <c r="M40" s="126"/>
      <c r="N40" s="41">
        <f>N39+IF(AND(L40="Pago",OR(E40='PC Receitas'!$O$4,E40='PC Receitas'!$O$5,E40='PC Receitas'!$O$6)),K40,IF(AND(L40="Pago",OR(E40='PC Receitas'!$O$7,E40='PC Receitas'!$O$8,E40='PC Receitas'!$O$9,E40='PC Receitas'!$O$10,E40='PC Receitas'!$O$11,E40='PC Receitas'!$O$12,E40='PC Receitas'!$O$13,E40='PC Receitas'!$O$14)),-K40,0))</f>
        <v>70770.509999999907</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143">
        <v>5</v>
      </c>
      <c r="D41" s="145" t="str">
        <f>IF(C41&lt;&gt;"",TEXT(C41,"00")&amp;"/01/"&amp;'Configurações Básicas'!$E$5,"")</f>
        <v>05/01/2017</v>
      </c>
      <c r="E41" s="43" t="s">
        <v>1338</v>
      </c>
      <c r="F41" s="212">
        <v>14528</v>
      </c>
      <c r="G41" s="43" t="s">
        <v>1442</v>
      </c>
      <c r="H41" s="43" t="s">
        <v>1397</v>
      </c>
      <c r="I41" s="43"/>
      <c r="J41" s="219">
        <v>0</v>
      </c>
      <c r="K41" s="219">
        <v>2.1</v>
      </c>
      <c r="L41" s="44" t="s">
        <v>1356</v>
      </c>
      <c r="M41" s="126"/>
      <c r="N41" s="41">
        <f>N40+IF(AND(L41="Pago",OR(E41='PC Receitas'!$O$4,E41='PC Receitas'!$O$5,E41='PC Receitas'!$O$6)),K41,IF(AND(L41="Pago",OR(E41='PC Receitas'!$O$7,E41='PC Receitas'!$O$8,E41='PC Receitas'!$O$9,E41='PC Receitas'!$O$10,E41='PC Receitas'!$O$11,E41='PC Receitas'!$O$12,E41='PC Receitas'!$O$13,E41='PC Receitas'!$O$14)),-K41,0))</f>
        <v>70768.409999999902</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143">
        <v>5</v>
      </c>
      <c r="D42" s="145" t="str">
        <f>IF(C42&lt;&gt;"",TEXT(C42,"00")&amp;"/01/"&amp;'Configurações Básicas'!$E$5,"")</f>
        <v>05/01/2017</v>
      </c>
      <c r="E42" s="43" t="s">
        <v>1338</v>
      </c>
      <c r="F42" s="212">
        <v>14531</v>
      </c>
      <c r="G42" s="43" t="s">
        <v>1442</v>
      </c>
      <c r="H42" s="43" t="s">
        <v>1397</v>
      </c>
      <c r="I42" s="43"/>
      <c r="J42" s="219">
        <v>0</v>
      </c>
      <c r="K42" s="219">
        <v>2.1</v>
      </c>
      <c r="L42" s="44" t="s">
        <v>1356</v>
      </c>
      <c r="M42" s="126"/>
      <c r="N42" s="41">
        <f>N41+IF(AND(L42="Pago",OR(E42='PC Receitas'!$O$4,E42='PC Receitas'!$O$5,E42='PC Receitas'!$O$6)),K42,IF(AND(L42="Pago",OR(E42='PC Receitas'!$O$7,E42='PC Receitas'!$O$8,E42='PC Receitas'!$O$9,E42='PC Receitas'!$O$10,E42='PC Receitas'!$O$11,E42='PC Receitas'!$O$12,E42='PC Receitas'!$O$13,E42='PC Receitas'!$O$14)),-K42,0))</f>
        <v>70766.309999999896</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143">
        <v>5</v>
      </c>
      <c r="D43" s="145" t="str">
        <f>IF(C43&lt;&gt;"",TEXT(C43,"00")&amp;"/01/"&amp;'Configurações Básicas'!$E$5,"")</f>
        <v>05/01/2017</v>
      </c>
      <c r="E43" s="43" t="s">
        <v>1338</v>
      </c>
      <c r="F43" s="212">
        <v>14534</v>
      </c>
      <c r="G43" s="43" t="s">
        <v>1442</v>
      </c>
      <c r="H43" s="43" t="s">
        <v>1397</v>
      </c>
      <c r="I43" s="43"/>
      <c r="J43" s="219">
        <v>0</v>
      </c>
      <c r="K43" s="219">
        <v>2.1</v>
      </c>
      <c r="L43" s="44" t="s">
        <v>1356</v>
      </c>
      <c r="M43" s="126"/>
      <c r="N43" s="41">
        <f>N42+IF(AND(L43="Pago",OR(E43='PC Receitas'!$O$4,E43='PC Receitas'!$O$5,E43='PC Receitas'!$O$6)),K43,IF(AND(L43="Pago",OR(E43='PC Receitas'!$O$7,E43='PC Receitas'!$O$8,E43='PC Receitas'!$O$9,E43='PC Receitas'!$O$10,E43='PC Receitas'!$O$11,E43='PC Receitas'!$O$12,E43='PC Receitas'!$O$13,E43='PC Receitas'!$O$14)),-K43,0))</f>
        <v>70764.20999999989</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143">
        <v>5</v>
      </c>
      <c r="D44" s="145" t="str">
        <f>IF(C44&lt;&gt;"",TEXT(C44,"00")&amp;"/01/"&amp;'Configurações Básicas'!$E$5,"")</f>
        <v>05/01/2017</v>
      </c>
      <c r="E44" s="43" t="s">
        <v>1338</v>
      </c>
      <c r="F44" s="212">
        <v>14544</v>
      </c>
      <c r="G44" s="43" t="s">
        <v>1442</v>
      </c>
      <c r="H44" s="43" t="s">
        <v>1397</v>
      </c>
      <c r="I44" s="43"/>
      <c r="J44" s="219">
        <v>0</v>
      </c>
      <c r="K44" s="219">
        <v>2.1</v>
      </c>
      <c r="L44" s="44" t="s">
        <v>1356</v>
      </c>
      <c r="M44" s="126"/>
      <c r="N44" s="41">
        <f>N43+IF(AND(L44="Pago",OR(E44='PC Receitas'!$O$4,E44='PC Receitas'!$O$5,E44='PC Receitas'!$O$6)),K44,IF(AND(L44="Pago",OR(E44='PC Receitas'!$O$7,E44='PC Receitas'!$O$8,E44='PC Receitas'!$O$9,E44='PC Receitas'!$O$10,E44='PC Receitas'!$O$11,E44='PC Receitas'!$O$12,E44='PC Receitas'!$O$13,E44='PC Receitas'!$O$14)),-K44,0))</f>
        <v>70762.109999999884</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143">
        <v>5</v>
      </c>
      <c r="D45" s="145" t="str">
        <f>IF(C45&lt;&gt;"",TEXT(C45,"00")&amp;"/01/"&amp;'Configurações Básicas'!$E$5,"")</f>
        <v>05/01/2017</v>
      </c>
      <c r="E45" s="43" t="s">
        <v>1338</v>
      </c>
      <c r="F45" s="212" t="s">
        <v>2439</v>
      </c>
      <c r="G45" s="43" t="s">
        <v>1442</v>
      </c>
      <c r="H45" s="43" t="s">
        <v>1397</v>
      </c>
      <c r="I45" s="43"/>
      <c r="J45" s="219">
        <v>0</v>
      </c>
      <c r="K45" s="219">
        <v>2.1</v>
      </c>
      <c r="L45" s="44" t="s">
        <v>1356</v>
      </c>
      <c r="M45" s="126"/>
      <c r="N45" s="41">
        <f>N44+IF(AND(L45="Pago",OR(E45='PC Receitas'!$O$4,E45='PC Receitas'!$O$5,E45='PC Receitas'!$O$6)),K45,IF(AND(L45="Pago",OR(E45='PC Receitas'!$O$7,E45='PC Receitas'!$O$8,E45='PC Receitas'!$O$9,E45='PC Receitas'!$O$10,E45='PC Receitas'!$O$11,E45='PC Receitas'!$O$12,E45='PC Receitas'!$O$13,E45='PC Receitas'!$O$14)),-K45,0))</f>
        <v>70760.009999999878</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143">
        <v>5</v>
      </c>
      <c r="D46" s="145" t="str">
        <f>IF(C46&lt;&gt;"",TEXT(C46,"00")&amp;"/01/"&amp;'Configurações Básicas'!$E$5,"")</f>
        <v>05/01/2017</v>
      </c>
      <c r="E46" s="43" t="s">
        <v>1338</v>
      </c>
      <c r="F46" s="212">
        <v>14467</v>
      </c>
      <c r="G46" s="43" t="s">
        <v>1442</v>
      </c>
      <c r="H46" s="43" t="s">
        <v>1397</v>
      </c>
      <c r="I46" s="43"/>
      <c r="J46" s="219">
        <v>0</v>
      </c>
      <c r="K46" s="219">
        <v>2.1</v>
      </c>
      <c r="L46" s="44" t="s">
        <v>1356</v>
      </c>
      <c r="M46" s="126"/>
      <c r="N46" s="41">
        <f>N45+IF(AND(L46="Pago",OR(E46='PC Receitas'!$O$4,E46='PC Receitas'!$O$5,E46='PC Receitas'!$O$6)),K46,IF(AND(L46="Pago",OR(E46='PC Receitas'!$O$7,E46='PC Receitas'!$O$8,E46='PC Receitas'!$O$9,E46='PC Receitas'!$O$10,E46='PC Receitas'!$O$11,E46='PC Receitas'!$O$12,E46='PC Receitas'!$O$13,E46='PC Receitas'!$O$14)),-K46,0))</f>
        <v>70757.909999999873</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143">
        <v>5</v>
      </c>
      <c r="D47" s="145" t="str">
        <f>IF(C47&lt;&gt;"",TEXT(C47,"00")&amp;"/01/"&amp;'Configurações Básicas'!$E$5,"")</f>
        <v>05/01/2017</v>
      </c>
      <c r="E47" s="43" t="s">
        <v>1338</v>
      </c>
      <c r="F47" s="212" t="s">
        <v>2440</v>
      </c>
      <c r="G47" s="43" t="s">
        <v>1442</v>
      </c>
      <c r="H47" s="43" t="s">
        <v>1397</v>
      </c>
      <c r="I47" s="43"/>
      <c r="J47" s="219">
        <v>0</v>
      </c>
      <c r="K47" s="219">
        <v>2.1</v>
      </c>
      <c r="L47" s="44" t="s">
        <v>1356</v>
      </c>
      <c r="M47" s="126"/>
      <c r="N47" s="41">
        <f>N46+IF(AND(L47="Pago",OR(E47='PC Receitas'!$O$4,E47='PC Receitas'!$O$5,E47='PC Receitas'!$O$6)),K47,IF(AND(L47="Pago",OR(E47='PC Receitas'!$O$7,E47='PC Receitas'!$O$8,E47='PC Receitas'!$O$9,E47='PC Receitas'!$O$10,E47='PC Receitas'!$O$11,E47='PC Receitas'!$O$12,E47='PC Receitas'!$O$13,E47='PC Receitas'!$O$14)),-K47,0))</f>
        <v>70755.809999999867</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143">
        <v>6</v>
      </c>
      <c r="D48" s="145" t="str">
        <f>IF(C48&lt;&gt;"",TEXT(C48,"00")&amp;"/01/"&amp;'Configurações Básicas'!$E$5,"")</f>
        <v>06/01/2017</v>
      </c>
      <c r="E48" s="43" t="s">
        <v>1338</v>
      </c>
      <c r="F48" s="212">
        <v>775091</v>
      </c>
      <c r="G48" s="43" t="s">
        <v>1450</v>
      </c>
      <c r="H48" s="43" t="s">
        <v>1399</v>
      </c>
      <c r="I48" s="43"/>
      <c r="J48" s="219">
        <v>0</v>
      </c>
      <c r="K48" s="219">
        <v>369.15</v>
      </c>
      <c r="L48" s="44" t="s">
        <v>1356</v>
      </c>
      <c r="M48" s="126"/>
      <c r="N48" s="41">
        <f>N47+IF(AND(L48="Pago",OR(E48='PC Receitas'!$O$4,E48='PC Receitas'!$O$5,E48='PC Receitas'!$O$6)),K48,IF(AND(L48="Pago",OR(E48='PC Receitas'!$O$7,E48='PC Receitas'!$O$8,E48='PC Receitas'!$O$9,E48='PC Receitas'!$O$10,E48='PC Receitas'!$O$11,E48='PC Receitas'!$O$12,E48='PC Receitas'!$O$13,E48='PC Receitas'!$O$14)),-K48,0))</f>
        <v>70386.659999999873</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143">
        <v>6</v>
      </c>
      <c r="D49" s="145" t="str">
        <f>IF(C49&lt;&gt;"",TEXT(C49,"00")&amp;"/01/"&amp;'Configurações Básicas'!$E$5,"")</f>
        <v>06/01/2017</v>
      </c>
      <c r="E49" s="43" t="s">
        <v>1338</v>
      </c>
      <c r="F49" s="212">
        <v>14650</v>
      </c>
      <c r="G49" s="43" t="s">
        <v>1442</v>
      </c>
      <c r="H49" s="43" t="s">
        <v>1397</v>
      </c>
      <c r="I49" s="43"/>
      <c r="J49" s="219">
        <v>0</v>
      </c>
      <c r="K49" s="219">
        <v>2.1</v>
      </c>
      <c r="L49" s="44" t="s">
        <v>1356</v>
      </c>
      <c r="M49" s="126"/>
      <c r="N49" s="41">
        <f>N48+IF(AND(L49="Pago",OR(E49='PC Receitas'!$O$4,E49='PC Receitas'!$O$5,E49='PC Receitas'!$O$6)),K49,IF(AND(L49="Pago",OR(E49='PC Receitas'!$O$7,E49='PC Receitas'!$O$8,E49='PC Receitas'!$O$9,E49='PC Receitas'!$O$10,E49='PC Receitas'!$O$11,E49='PC Receitas'!$O$12,E49='PC Receitas'!$O$13,E49='PC Receitas'!$O$14)),-K49,0))</f>
        <v>70384.559999999867</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143">
        <v>23</v>
      </c>
      <c r="D50" s="145" t="str">
        <f>IF(C50&lt;&gt;"",TEXT(C50,"00")&amp;"/01/"&amp;'Configurações Básicas'!$E$5,"")</f>
        <v>23/01/2017</v>
      </c>
      <c r="E50" s="43" t="s">
        <v>1338</v>
      </c>
      <c r="F50" s="212">
        <v>14627</v>
      </c>
      <c r="G50" s="43" t="s">
        <v>1442</v>
      </c>
      <c r="H50" s="43" t="s">
        <v>1397</v>
      </c>
      <c r="I50" s="43"/>
      <c r="J50" s="219">
        <v>0</v>
      </c>
      <c r="K50" s="219">
        <v>2.1</v>
      </c>
      <c r="L50" s="44" t="s">
        <v>1356</v>
      </c>
      <c r="M50" s="126"/>
      <c r="N50" s="41">
        <f>N49+IF(AND(L50="Pago",OR(E50='PC Receitas'!$O$4,E50='PC Receitas'!$O$5,E50='PC Receitas'!$O$6)),K50,IF(AND(L50="Pago",OR(E50='PC Receitas'!$O$7,E50='PC Receitas'!$O$8,E50='PC Receitas'!$O$9,E50='PC Receitas'!$O$10,E50='PC Receitas'!$O$11,E50='PC Receitas'!$O$12,E50='PC Receitas'!$O$13,E50='PC Receitas'!$O$14)),-K50,0))</f>
        <v>70382.459999999861</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143">
        <v>3</v>
      </c>
      <c r="D51" s="145" t="str">
        <f>IF(C51&lt;&gt;"",TEXT(C51,"00")&amp;"/01/"&amp;'Configurações Básicas'!$E$5,"")</f>
        <v>03/01/2017</v>
      </c>
      <c r="E51" s="43" t="s">
        <v>1338</v>
      </c>
      <c r="F51" s="212">
        <v>14527</v>
      </c>
      <c r="G51" s="43" t="s">
        <v>1442</v>
      </c>
      <c r="H51" s="43" t="s">
        <v>1397</v>
      </c>
      <c r="I51" s="43"/>
      <c r="J51" s="219">
        <v>0</v>
      </c>
      <c r="K51" s="219">
        <v>2.1</v>
      </c>
      <c r="L51" s="44" t="s">
        <v>1356</v>
      </c>
      <c r="M51" s="126"/>
      <c r="N51" s="41">
        <f>N50+IF(AND(L51="Pago",OR(E51='PC Receitas'!$O$4,E51='PC Receitas'!$O$5,E51='PC Receitas'!$O$6)),K51,IF(AND(L51="Pago",OR(E51='PC Receitas'!$O$7,E51='PC Receitas'!$O$8,E51='PC Receitas'!$O$9,E51='PC Receitas'!$O$10,E51='PC Receitas'!$O$11,E51='PC Receitas'!$O$12,E51='PC Receitas'!$O$13,E51='PC Receitas'!$O$14)),-K51,0))</f>
        <v>70380.359999999855</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143">
        <v>9</v>
      </c>
      <c r="D52" s="145" t="str">
        <f>IF(C52&lt;&gt;"",TEXT(C52,"00")&amp;"/01/"&amp;'Configurações Básicas'!$E$5,"")</f>
        <v>09/01/2017</v>
      </c>
      <c r="E52" s="43" t="s">
        <v>1338</v>
      </c>
      <c r="F52" s="212">
        <v>14520</v>
      </c>
      <c r="G52" s="43" t="s">
        <v>1442</v>
      </c>
      <c r="H52" s="43" t="s">
        <v>1397</v>
      </c>
      <c r="I52" s="43"/>
      <c r="J52" s="219">
        <v>0</v>
      </c>
      <c r="K52" s="219">
        <v>2.1</v>
      </c>
      <c r="L52" s="44" t="s">
        <v>1356</v>
      </c>
      <c r="M52" s="126"/>
      <c r="N52" s="41">
        <f>N51+IF(AND(L52="Pago",OR(E52='PC Receitas'!$O$4,E52='PC Receitas'!$O$5,E52='PC Receitas'!$O$6)),K52,IF(AND(L52="Pago",OR(E52='PC Receitas'!$O$7,E52='PC Receitas'!$O$8,E52='PC Receitas'!$O$9,E52='PC Receitas'!$O$10,E52='PC Receitas'!$O$11,E52='PC Receitas'!$O$12,E52='PC Receitas'!$O$13,E52='PC Receitas'!$O$14)),-K52,0))</f>
        <v>70378.259999999849</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143">
        <v>16</v>
      </c>
      <c r="D53" s="145" t="str">
        <f>IF(C53&lt;&gt;"",TEXT(C53,"00")&amp;"/01/"&amp;'Configurações Básicas'!$E$5,"")</f>
        <v>16/01/2017</v>
      </c>
      <c r="E53" s="43" t="s">
        <v>1338</v>
      </c>
      <c r="F53" s="212">
        <v>14592</v>
      </c>
      <c r="G53" s="43" t="s">
        <v>1442</v>
      </c>
      <c r="H53" s="43" t="s">
        <v>1397</v>
      </c>
      <c r="I53" s="43"/>
      <c r="J53" s="219">
        <v>0</v>
      </c>
      <c r="K53" s="219">
        <v>2.1</v>
      </c>
      <c r="L53" s="44" t="s">
        <v>1356</v>
      </c>
      <c r="M53" s="126"/>
      <c r="N53" s="41">
        <f>N52+IF(AND(L53="Pago",OR(E53='PC Receitas'!$O$4,E53='PC Receitas'!$O$5,E53='PC Receitas'!$O$6)),K53,IF(AND(L53="Pago",OR(E53='PC Receitas'!$O$7,E53='PC Receitas'!$O$8,E53='PC Receitas'!$O$9,E53='PC Receitas'!$O$10,E53='PC Receitas'!$O$11,E53='PC Receitas'!$O$12,E53='PC Receitas'!$O$13,E53='PC Receitas'!$O$14)),-K53,0))</f>
        <v>70376.159999999843</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143">
        <v>9</v>
      </c>
      <c r="D54" s="145" t="str">
        <f>IF(C54&lt;&gt;"",TEXT(C54,"00")&amp;"/01/"&amp;'Configurações Básicas'!$E$5,"")</f>
        <v>09/01/2017</v>
      </c>
      <c r="E54" s="43" t="s">
        <v>1338</v>
      </c>
      <c r="F54" s="212">
        <v>14557</v>
      </c>
      <c r="G54" s="43" t="s">
        <v>1442</v>
      </c>
      <c r="H54" s="43" t="s">
        <v>1397</v>
      </c>
      <c r="I54" s="43"/>
      <c r="J54" s="219">
        <v>0</v>
      </c>
      <c r="K54" s="219">
        <v>2.1</v>
      </c>
      <c r="L54" s="44" t="s">
        <v>1356</v>
      </c>
      <c r="M54" s="126"/>
      <c r="N54" s="41">
        <f>N53+IF(AND(L54="Pago",OR(E54='PC Receitas'!$O$4,E54='PC Receitas'!$O$5,E54='PC Receitas'!$O$6)),K54,IF(AND(L54="Pago",OR(E54='PC Receitas'!$O$7,E54='PC Receitas'!$O$8,E54='PC Receitas'!$O$9,E54='PC Receitas'!$O$10,E54='PC Receitas'!$O$11,E54='PC Receitas'!$O$12,E54='PC Receitas'!$O$13,E54='PC Receitas'!$O$14)),-K54,0))</f>
        <v>70374.059999999838</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143">
        <v>9</v>
      </c>
      <c r="D55" s="145" t="str">
        <f>IF(C55&lt;&gt;"",TEXT(C55,"00")&amp;"/01/"&amp;'Configurações Básicas'!$E$5,"")</f>
        <v>09/01/2017</v>
      </c>
      <c r="E55" s="43" t="s">
        <v>150</v>
      </c>
      <c r="F55" s="212" t="s">
        <v>2441</v>
      </c>
      <c r="G55" s="43" t="s">
        <v>1443</v>
      </c>
      <c r="H55" s="43" t="s">
        <v>1398</v>
      </c>
      <c r="I55" s="43"/>
      <c r="J55" s="219">
        <v>0</v>
      </c>
      <c r="K55" s="219">
        <v>1233.45</v>
      </c>
      <c r="L55" s="44" t="s">
        <v>1356</v>
      </c>
      <c r="M55" s="126"/>
      <c r="N55" s="41">
        <f>N54+IF(AND(L55="Pago",OR(E55='PC Receitas'!$O$4,E55='PC Receitas'!$O$5,E55='PC Receitas'!$O$6)),K55,IF(AND(L55="Pago",OR(E55='PC Receitas'!$O$7,E55='PC Receitas'!$O$8,E55='PC Receitas'!$O$9,E55='PC Receitas'!$O$10,E55='PC Receitas'!$O$11,E55='PC Receitas'!$O$12,E55='PC Receitas'!$O$13,E55='PC Receitas'!$O$14)),-K55,0))</f>
        <v>69140.609999999841</v>
      </c>
      <c r="S55" s="112" t="str">
        <f t="shared" si="0"/>
        <v>Despesa</v>
      </c>
      <c r="T55" s="109" t="str">
        <f t="shared" si="1"/>
        <v/>
      </c>
      <c r="U55" s="109" t="str">
        <f t="shared" si="2"/>
        <v/>
      </c>
      <c r="V55" s="109" t="str">
        <f t="shared" si="3"/>
        <v>Despesa</v>
      </c>
      <c r="W55" s="113" t="str">
        <f>VLOOKUP(E55,'PC Receitas'!$O$4:$P$14,2,FALSE)</f>
        <v>Despesas_com_RH</v>
      </c>
    </row>
    <row r="56" spans="1:23" ht="19.5" customHeight="1" thickTop="1" thickBot="1" x14ac:dyDescent="0.3">
      <c r="A56" s="164"/>
      <c r="C56" s="143">
        <v>10</v>
      </c>
      <c r="D56" s="145" t="str">
        <f>IF(C56&lt;&gt;"",TEXT(C56,"00")&amp;"/01/"&amp;'Configurações Básicas'!$E$5,"")</f>
        <v>10/01/2017</v>
      </c>
      <c r="E56" s="43" t="s">
        <v>1337</v>
      </c>
      <c r="F56" s="212">
        <v>19760</v>
      </c>
      <c r="G56" s="43" t="s">
        <v>1447</v>
      </c>
      <c r="H56" s="43" t="s">
        <v>1397</v>
      </c>
      <c r="I56" s="43"/>
      <c r="J56" s="219">
        <v>0</v>
      </c>
      <c r="K56" s="219">
        <v>5208.8900000000003</v>
      </c>
      <c r="L56" s="44" t="s">
        <v>1356</v>
      </c>
      <c r="M56" s="126"/>
      <c r="N56" s="41">
        <f>N55+IF(AND(L56="Pago",OR(E56='PC Receitas'!$O$4,E56='PC Receitas'!$O$5,E56='PC Receitas'!$O$6)),K56,IF(AND(L56="Pago",OR(E56='PC Receitas'!$O$7,E56='PC Receitas'!$O$8,E56='PC Receitas'!$O$9,E56='PC Receitas'!$O$10,E56='PC Receitas'!$O$11,E56='PC Receitas'!$O$12,E56='PC Receitas'!$O$13,E56='PC Receitas'!$O$14)),-K56,0))</f>
        <v>63931.719999999841</v>
      </c>
      <c r="S56" s="112" t="str">
        <f t="shared" si="0"/>
        <v/>
      </c>
      <c r="T56" s="109" t="str">
        <f t="shared" si="1"/>
        <v>Despesa</v>
      </c>
      <c r="U56" s="109" t="str">
        <f t="shared" si="2"/>
        <v/>
      </c>
      <c r="V56" s="109" t="str">
        <f t="shared" si="3"/>
        <v>Despesa</v>
      </c>
      <c r="W56" s="113" t="str">
        <f>VLOOKUP(E56,'PC Receitas'!$O$4:$P$14,2,FALSE)</f>
        <v>Despesas_com_Produtos</v>
      </c>
    </row>
    <row r="57" spans="1:23" ht="19.5" customHeight="1" thickTop="1" thickBot="1" x14ac:dyDescent="0.3">
      <c r="A57" s="164"/>
      <c r="C57" s="143">
        <v>9</v>
      </c>
      <c r="D57" s="145" t="str">
        <f>IF(C57&lt;&gt;"",TEXT(C57,"00")&amp;"/01/"&amp;'Configurações Básicas'!$E$5,"")</f>
        <v>09/01/2017</v>
      </c>
      <c r="E57" s="43" t="s">
        <v>150</v>
      </c>
      <c r="F57" s="212" t="s">
        <v>2442</v>
      </c>
      <c r="G57" s="43" t="s">
        <v>1443</v>
      </c>
      <c r="H57" s="43" t="s">
        <v>1397</v>
      </c>
      <c r="I57" s="43"/>
      <c r="J57" s="219">
        <v>0</v>
      </c>
      <c r="K57" s="219">
        <v>39.93</v>
      </c>
      <c r="L57" s="44" t="s">
        <v>1356</v>
      </c>
      <c r="M57" s="126"/>
      <c r="N57" s="41">
        <f>N56+IF(AND(L57="Pago",OR(E57='PC Receitas'!$O$4,E57='PC Receitas'!$O$5,E57='PC Receitas'!$O$6)),K57,IF(AND(L57="Pago",OR(E57='PC Receitas'!$O$7,E57='PC Receitas'!$O$8,E57='PC Receitas'!$O$9,E57='PC Receitas'!$O$10,E57='PC Receitas'!$O$11,E57='PC Receitas'!$O$12,E57='PC Receitas'!$O$13,E57='PC Receitas'!$O$14)),-K57,0))</f>
        <v>63891.789999999841</v>
      </c>
      <c r="S57" s="112" t="str">
        <f t="shared" si="0"/>
        <v>Despesa</v>
      </c>
      <c r="T57" s="109" t="str">
        <f t="shared" si="1"/>
        <v/>
      </c>
      <c r="U57" s="109" t="str">
        <f t="shared" si="2"/>
        <v/>
      </c>
      <c r="V57" s="109" t="str">
        <f t="shared" si="3"/>
        <v>Despesa</v>
      </c>
      <c r="W57" s="113" t="str">
        <f>VLOOKUP(E57,'PC Receitas'!$O$4:$P$14,2,FALSE)</f>
        <v>Despesas_com_RH</v>
      </c>
    </row>
    <row r="58" spans="1:23" ht="19.5" customHeight="1" thickTop="1" thickBot="1" x14ac:dyDescent="0.3">
      <c r="A58" s="164"/>
      <c r="C58" s="143">
        <v>9</v>
      </c>
      <c r="D58" s="145" t="str">
        <f>IF(C58&lt;&gt;"",TEXT(C58,"00")&amp;"/01/"&amp;'Configurações Básicas'!$E$5,"")</f>
        <v>09/01/2017</v>
      </c>
      <c r="E58" s="43" t="s">
        <v>1338</v>
      </c>
      <c r="F58" s="212">
        <v>95623</v>
      </c>
      <c r="G58" s="43" t="s">
        <v>1526</v>
      </c>
      <c r="H58" s="43" t="s">
        <v>1398</v>
      </c>
      <c r="I58" s="43"/>
      <c r="J58" s="219">
        <v>0</v>
      </c>
      <c r="K58" s="219">
        <v>49</v>
      </c>
      <c r="L58" s="44" t="s">
        <v>1356</v>
      </c>
      <c r="M58" s="126"/>
      <c r="N58" s="41">
        <f>N57+IF(AND(L58="Pago",OR(E58='PC Receitas'!$O$4,E58='PC Receitas'!$O$5,E58='PC Receitas'!$O$6)),K58,IF(AND(L58="Pago",OR(E58='PC Receitas'!$O$7,E58='PC Receitas'!$O$8,E58='PC Receitas'!$O$9,E58='PC Receitas'!$O$10,E58='PC Receitas'!$O$11,E58='PC Receitas'!$O$12,E58='PC Receitas'!$O$13,E58='PC Receitas'!$O$14)),-K58,0))</f>
        <v>63842.789999999841</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143">
        <v>11</v>
      </c>
      <c r="D59" s="145" t="str">
        <f>IF(C59&lt;&gt;"",TEXT(C59,"00")&amp;"/01/"&amp;'Configurações Básicas'!$E$5,"")</f>
        <v>11/01/2017</v>
      </c>
      <c r="E59" s="43" t="s">
        <v>1338</v>
      </c>
      <c r="F59" s="212">
        <v>1580</v>
      </c>
      <c r="G59" s="43" t="s">
        <v>1473</v>
      </c>
      <c r="H59" s="43" t="s">
        <v>1397</v>
      </c>
      <c r="I59" s="43"/>
      <c r="J59" s="219">
        <v>0</v>
      </c>
      <c r="K59" s="219">
        <v>258.29000000000002</v>
      </c>
      <c r="L59" s="44" t="s">
        <v>1356</v>
      </c>
      <c r="M59" s="126"/>
      <c r="N59" s="41">
        <f>N58+IF(AND(L59="Pago",OR(E59='PC Receitas'!$O$4,E59='PC Receitas'!$O$5,E59='PC Receitas'!$O$6)),K59,IF(AND(L59="Pago",OR(E59='PC Receitas'!$O$7,E59='PC Receitas'!$O$8,E59='PC Receitas'!$O$9,E59='PC Receitas'!$O$10,E59='PC Receitas'!$O$11,E59='PC Receitas'!$O$12,E59='PC Receitas'!$O$13,E59='PC Receitas'!$O$14)),-K59,0))</f>
        <v>63584.49999999984</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143">
        <v>10</v>
      </c>
      <c r="D60" s="145" t="str">
        <f>IF(C60&lt;&gt;"",TEXT(C60,"00")&amp;"/01/"&amp;'Configurações Básicas'!$E$5,"")</f>
        <v>10/01/2017</v>
      </c>
      <c r="E60" s="43" t="s">
        <v>1338</v>
      </c>
      <c r="F60" s="212">
        <v>14495</v>
      </c>
      <c r="G60" s="43" t="s">
        <v>1442</v>
      </c>
      <c r="H60" s="43" t="s">
        <v>1397</v>
      </c>
      <c r="I60" s="43"/>
      <c r="J60" s="219">
        <v>0</v>
      </c>
      <c r="K60" s="219">
        <v>2.1</v>
      </c>
      <c r="L60" s="44" t="s">
        <v>1356</v>
      </c>
      <c r="M60" s="126"/>
      <c r="N60" s="41">
        <f>N59+IF(AND(L60="Pago",OR(E60='PC Receitas'!$O$4,E60='PC Receitas'!$O$5,E60='PC Receitas'!$O$6)),K60,IF(AND(L60="Pago",OR(E60='PC Receitas'!$O$7,E60='PC Receitas'!$O$8,E60='PC Receitas'!$O$9,E60='PC Receitas'!$O$10,E60='PC Receitas'!$O$11,E60='PC Receitas'!$O$12,E60='PC Receitas'!$O$13,E60='PC Receitas'!$O$14)),-K60,0))</f>
        <v>63582.399999999841</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143">
        <v>8</v>
      </c>
      <c r="D61" s="145" t="str">
        <f>IF(C61&lt;&gt;"",TEXT(C61,"00")&amp;"/01/"&amp;'Configurações Básicas'!$E$5,"")</f>
        <v>08/01/2017</v>
      </c>
      <c r="E61" s="43" t="s">
        <v>1338</v>
      </c>
      <c r="F61" s="212" t="s">
        <v>2443</v>
      </c>
      <c r="G61" s="43" t="s">
        <v>1442</v>
      </c>
      <c r="H61" s="43" t="s">
        <v>1397</v>
      </c>
      <c r="I61" s="43"/>
      <c r="J61" s="219">
        <v>0</v>
      </c>
      <c r="K61" s="219">
        <v>2.1</v>
      </c>
      <c r="L61" s="44" t="s">
        <v>1356</v>
      </c>
      <c r="M61" s="126"/>
      <c r="N61" s="41">
        <f>N60+IF(AND(L61="Pago",OR(E61='PC Receitas'!$O$4,E61='PC Receitas'!$O$5,E61='PC Receitas'!$O$6)),K61,IF(AND(L61="Pago",OR(E61='PC Receitas'!$O$7,E61='PC Receitas'!$O$8,E61='PC Receitas'!$O$9,E61='PC Receitas'!$O$10,E61='PC Receitas'!$O$11,E61='PC Receitas'!$O$12,E61='PC Receitas'!$O$13,E61='PC Receitas'!$O$14)),-K61,0))</f>
        <v>63580.299999999843</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143">
        <v>9</v>
      </c>
      <c r="D62" s="145" t="str">
        <f>IF(C62&lt;&gt;"",TEXT(C62,"00")&amp;"/01/"&amp;'Configurações Básicas'!$E$5,"")</f>
        <v>09/01/2017</v>
      </c>
      <c r="E62" s="43" t="s">
        <v>1338</v>
      </c>
      <c r="F62" s="212" t="s">
        <v>2444</v>
      </c>
      <c r="G62" s="43" t="s">
        <v>1442</v>
      </c>
      <c r="H62" s="43" t="s">
        <v>1397</v>
      </c>
      <c r="I62" s="43"/>
      <c r="J62" s="219">
        <v>0</v>
      </c>
      <c r="K62" s="219">
        <v>2.1</v>
      </c>
      <c r="L62" s="44" t="s">
        <v>1356</v>
      </c>
      <c r="M62" s="126"/>
      <c r="N62" s="41">
        <f>N61+IF(AND(L62="Pago",OR(E62='PC Receitas'!$O$4,E62='PC Receitas'!$O$5,E62='PC Receitas'!$O$6)),K62,IF(AND(L62="Pago",OR(E62='PC Receitas'!$O$7,E62='PC Receitas'!$O$8,E62='PC Receitas'!$O$9,E62='PC Receitas'!$O$10,E62='PC Receitas'!$O$11,E62='PC Receitas'!$O$12,E62='PC Receitas'!$O$13,E62='PC Receitas'!$O$14)),-K62,0))</f>
        <v>63578.199999999844</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143">
        <v>9</v>
      </c>
      <c r="D63" s="145" t="str">
        <f>IF(C63&lt;&gt;"",TEXT(C63,"00")&amp;"/01/"&amp;'Configurações Básicas'!$E$5,"")</f>
        <v>09/01/2017</v>
      </c>
      <c r="E63" s="43" t="s">
        <v>1338</v>
      </c>
      <c r="F63" s="212" t="s">
        <v>2445</v>
      </c>
      <c r="G63" s="43" t="s">
        <v>1442</v>
      </c>
      <c r="H63" s="43" t="s">
        <v>1397</v>
      </c>
      <c r="I63" s="43"/>
      <c r="J63" s="219">
        <v>0</v>
      </c>
      <c r="K63" s="219">
        <v>2.1</v>
      </c>
      <c r="L63" s="44" t="s">
        <v>1356</v>
      </c>
      <c r="M63" s="126"/>
      <c r="N63" s="41">
        <f>N62+IF(AND(L63="Pago",OR(E63='PC Receitas'!$O$4,E63='PC Receitas'!$O$5,E63='PC Receitas'!$O$6)),K63,IF(AND(L63="Pago",OR(E63='PC Receitas'!$O$7,E63='PC Receitas'!$O$8,E63='PC Receitas'!$O$9,E63='PC Receitas'!$O$10,E63='PC Receitas'!$O$11,E63='PC Receitas'!$O$12,E63='PC Receitas'!$O$13,E63='PC Receitas'!$O$14)),-K63,0))</f>
        <v>63576.099999999846</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143">
        <v>9</v>
      </c>
      <c r="D64" s="145" t="str">
        <f>IF(C64&lt;&gt;"",TEXT(C64,"00")&amp;"/01/"&amp;'Configurações Básicas'!$E$5,"")</f>
        <v>09/01/2017</v>
      </c>
      <c r="E64" s="43" t="s">
        <v>1338</v>
      </c>
      <c r="F64" s="212">
        <v>14552</v>
      </c>
      <c r="G64" s="43" t="s">
        <v>1442</v>
      </c>
      <c r="H64" s="43" t="s">
        <v>1397</v>
      </c>
      <c r="I64" s="43"/>
      <c r="J64" s="219">
        <v>0</v>
      </c>
      <c r="K64" s="219">
        <v>2.1</v>
      </c>
      <c r="L64" s="44" t="s">
        <v>1356</v>
      </c>
      <c r="M64" s="126"/>
      <c r="N64" s="41">
        <f>N63+IF(AND(L64="Pago",OR(E64='PC Receitas'!$O$4,E64='PC Receitas'!$O$5,E64='PC Receitas'!$O$6)),K64,IF(AND(L64="Pago",OR(E64='PC Receitas'!$O$7,E64='PC Receitas'!$O$8,E64='PC Receitas'!$O$9,E64='PC Receitas'!$O$10,E64='PC Receitas'!$O$11,E64='PC Receitas'!$O$12,E64='PC Receitas'!$O$13,E64='PC Receitas'!$O$14)),-K64,0))</f>
        <v>63573.999999999847</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143">
        <v>9</v>
      </c>
      <c r="D65" s="145" t="str">
        <f>IF(C65&lt;&gt;"",TEXT(C65,"00")&amp;"/01/"&amp;'Configurações Básicas'!$E$5,"")</f>
        <v>09/01/2017</v>
      </c>
      <c r="E65" s="43" t="s">
        <v>1338</v>
      </c>
      <c r="F65" s="212">
        <v>14562</v>
      </c>
      <c r="G65" s="43" t="s">
        <v>1442</v>
      </c>
      <c r="H65" s="43" t="s">
        <v>1397</v>
      </c>
      <c r="I65" s="43"/>
      <c r="J65" s="219">
        <v>0</v>
      </c>
      <c r="K65" s="219">
        <v>2.1</v>
      </c>
      <c r="L65" s="44" t="s">
        <v>1356</v>
      </c>
      <c r="M65" s="126"/>
      <c r="N65" s="41">
        <f>N64+IF(AND(L65="Pago",OR(E65='PC Receitas'!$O$4,E65='PC Receitas'!$O$5,E65='PC Receitas'!$O$6)),K65,IF(AND(L65="Pago",OR(E65='PC Receitas'!$O$7,E65='PC Receitas'!$O$8,E65='PC Receitas'!$O$9,E65='PC Receitas'!$O$10,E65='PC Receitas'!$O$11,E65='PC Receitas'!$O$12,E65='PC Receitas'!$O$13,E65='PC Receitas'!$O$14)),-K65,0))</f>
        <v>63571.899999999849</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143">
        <v>9</v>
      </c>
      <c r="D66" s="145" t="str">
        <f>IF(C66&lt;&gt;"",TEXT(C66,"00")&amp;"/01/"&amp;'Configurações Básicas'!$E$5,"")</f>
        <v>09/01/2017</v>
      </c>
      <c r="E66" s="43" t="s">
        <v>1338</v>
      </c>
      <c r="F66" s="212" t="s">
        <v>2446</v>
      </c>
      <c r="G66" s="43" t="s">
        <v>1442</v>
      </c>
      <c r="H66" s="43" t="s">
        <v>1397</v>
      </c>
      <c r="I66" s="43"/>
      <c r="J66" s="219">
        <v>0</v>
      </c>
      <c r="K66" s="219">
        <v>2.1</v>
      </c>
      <c r="L66" s="44" t="s">
        <v>1356</v>
      </c>
      <c r="M66" s="126"/>
      <c r="N66" s="41">
        <f>N65+IF(AND(L66="Pago",OR(E66='PC Receitas'!$O$4,E66='PC Receitas'!$O$5,E66='PC Receitas'!$O$6)),K66,IF(AND(L66="Pago",OR(E66='PC Receitas'!$O$7,E66='PC Receitas'!$O$8,E66='PC Receitas'!$O$9,E66='PC Receitas'!$O$10,E66='PC Receitas'!$O$11,E66='PC Receitas'!$O$12,E66='PC Receitas'!$O$13,E66='PC Receitas'!$O$14)),-K66,0))</f>
        <v>63569.79999999985</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143">
        <v>9</v>
      </c>
      <c r="D67" s="145" t="str">
        <f>IF(C67&lt;&gt;"",TEXT(C67,"00")&amp;"/01/"&amp;'Configurações Básicas'!$E$5,"")</f>
        <v>09/01/2017</v>
      </c>
      <c r="E67" s="43" t="s">
        <v>1338</v>
      </c>
      <c r="F67" s="212">
        <v>14556</v>
      </c>
      <c r="G67" s="43" t="s">
        <v>1442</v>
      </c>
      <c r="H67" s="43" t="s">
        <v>1397</v>
      </c>
      <c r="I67" s="43"/>
      <c r="J67" s="219">
        <v>0</v>
      </c>
      <c r="K67" s="219">
        <v>2.1</v>
      </c>
      <c r="L67" s="44" t="s">
        <v>1356</v>
      </c>
      <c r="M67" s="126"/>
      <c r="N67" s="41">
        <f>N66+IF(AND(L67="Pago",OR(E67='PC Receitas'!$O$4,E67='PC Receitas'!$O$5,E67='PC Receitas'!$O$6)),K67,IF(AND(L67="Pago",OR(E67='PC Receitas'!$O$7,E67='PC Receitas'!$O$8,E67='PC Receitas'!$O$9,E67='PC Receitas'!$O$10,E67='PC Receitas'!$O$11,E67='PC Receitas'!$O$12,E67='PC Receitas'!$O$13,E67='PC Receitas'!$O$14)),-K67,0))</f>
        <v>63567.699999999852</v>
      </c>
      <c r="S67" s="112" t="str">
        <f t="shared" ref="S67:S124" si="4">IF(W67="Despesas_com_RH","Despesa",IF(W67="Despesas_Operacionais","Despesa",IF(W67="Despesas_com_Marketing","Despesa",IF(W67="Impostos","Despesa",IF(W67="Investimentos","Despesa","")))))</f>
        <v>Despesa</v>
      </c>
      <c r="T67" s="109" t="str">
        <f t="shared" ref="T67:T124" si="5">IF(W67="Despesas_com_Produtos","Despesa",IF(W67="Despesas_com_Serviços","Despesa",IF(W67="Despesas_Não_Operacionais","Despesa","")))</f>
        <v/>
      </c>
      <c r="U67" s="109" t="str">
        <f t="shared" ref="U67:U124" si="6">IF(W67="Receitas_com_Produtos","Receita",IF(W67="Receitas_com_Serviços","Receita",IF(W67="Receitas_Não_Operacionais","Receita","")))</f>
        <v/>
      </c>
      <c r="V67" s="109" t="str">
        <f t="shared" ref="V67:V124" si="7">IF(S67&lt;&gt;"",S67,IF(T67&lt;&gt;"",T67,IF(U67&lt;&gt;"",U67,"")))</f>
        <v>Despesa</v>
      </c>
      <c r="W67" s="113" t="str">
        <f>VLOOKUP(E67,'PC Receitas'!$O$4:$P$14,2,FALSE)</f>
        <v>Despesas_Operacionais</v>
      </c>
    </row>
    <row r="68" spans="1:23" ht="19.5" customHeight="1" thickTop="1" thickBot="1" x14ac:dyDescent="0.3">
      <c r="A68" s="164"/>
      <c r="C68" s="143">
        <v>4</v>
      </c>
      <c r="D68" s="145" t="str">
        <f>IF(C68&lt;&gt;"",TEXT(C68,"00")&amp;"/01/"&amp;'Configurações Básicas'!$E$5,"")</f>
        <v>04/01/2017</v>
      </c>
      <c r="E68" s="43" t="s">
        <v>1338</v>
      </c>
      <c r="F68" s="212">
        <v>14538</v>
      </c>
      <c r="G68" s="43" t="s">
        <v>1442</v>
      </c>
      <c r="H68" s="43" t="s">
        <v>1397</v>
      </c>
      <c r="I68" s="43"/>
      <c r="J68" s="219">
        <v>0</v>
      </c>
      <c r="K68" s="219">
        <v>2.1</v>
      </c>
      <c r="L68" s="44" t="s">
        <v>1356</v>
      </c>
      <c r="M68" s="126"/>
      <c r="N68" s="41">
        <f>N67+IF(AND(L68="Pago",OR(E68='PC Receitas'!$O$4,E68='PC Receitas'!$O$5,E68='PC Receitas'!$O$6)),K68,IF(AND(L68="Pago",OR(E68='PC Receitas'!$O$7,E68='PC Receitas'!$O$8,E68='PC Receitas'!$O$9,E68='PC Receitas'!$O$10,E68='PC Receitas'!$O$11,E68='PC Receitas'!$O$12,E68='PC Receitas'!$O$13,E68='PC Receitas'!$O$14)),-K68,0))</f>
        <v>63565.599999999853</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143">
        <v>10</v>
      </c>
      <c r="D69" s="145" t="str">
        <f>IF(C69&lt;&gt;"",TEXT(C69,"00")&amp;"/01/"&amp;'Configurações Básicas'!$E$5,"")</f>
        <v>10/01/2017</v>
      </c>
      <c r="E69" s="43" t="s">
        <v>1338</v>
      </c>
      <c r="F69" s="212" t="s">
        <v>2447</v>
      </c>
      <c r="G69" s="43" t="s">
        <v>1517</v>
      </c>
      <c r="H69" s="43" t="s">
        <v>1399</v>
      </c>
      <c r="I69" s="43"/>
      <c r="J69" s="219">
        <v>0</v>
      </c>
      <c r="K69" s="219">
        <v>12.5</v>
      </c>
      <c r="L69" s="44" t="s">
        <v>1356</v>
      </c>
      <c r="M69" s="126"/>
      <c r="N69" s="41">
        <f>N68+IF(AND(L69="Pago",OR(E69='PC Receitas'!$O$4,E69='PC Receitas'!$O$5,E69='PC Receitas'!$O$6)),K69,IF(AND(L69="Pago",OR(E69='PC Receitas'!$O$7,E69='PC Receitas'!$O$8,E69='PC Receitas'!$O$9,E69='PC Receitas'!$O$10,E69='PC Receitas'!$O$11,E69='PC Receitas'!$O$12,E69='PC Receitas'!$O$13,E69='PC Receitas'!$O$14)),-K69,0))</f>
        <v>63553.099999999853</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143">
        <v>10</v>
      </c>
      <c r="D70" s="145" t="str">
        <f>IF(C70&lt;&gt;"",TEXT(C70,"00")&amp;"/01/"&amp;'Configurações Básicas'!$E$5,"")</f>
        <v>10/01/2017</v>
      </c>
      <c r="E70" s="43" t="s">
        <v>1338</v>
      </c>
      <c r="F70" s="212" t="s">
        <v>2448</v>
      </c>
      <c r="G70" s="43" t="s">
        <v>1517</v>
      </c>
      <c r="H70" s="43" t="s">
        <v>1399</v>
      </c>
      <c r="I70" s="43"/>
      <c r="J70" s="219">
        <v>0</v>
      </c>
      <c r="K70" s="219">
        <v>100</v>
      </c>
      <c r="L70" s="44" t="s">
        <v>1356</v>
      </c>
      <c r="M70" s="126"/>
      <c r="N70" s="41">
        <f>N69+IF(AND(L70="Pago",OR(E70='PC Receitas'!$O$4,E70='PC Receitas'!$O$5,E70='PC Receitas'!$O$6)),K70,IF(AND(L70="Pago",OR(E70='PC Receitas'!$O$7,E70='PC Receitas'!$O$8,E70='PC Receitas'!$O$9,E70='PC Receitas'!$O$10,E70='PC Receitas'!$O$11,E70='PC Receitas'!$O$12,E70='PC Receitas'!$O$13,E70='PC Receitas'!$O$14)),-K70,0))</f>
        <v>63453.099999999853</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143">
        <v>10</v>
      </c>
      <c r="D71" s="145" t="str">
        <f>IF(C71&lt;&gt;"",TEXT(C71,"00")&amp;"/01/"&amp;'Configurações Básicas'!$E$5,"")</f>
        <v>10/01/2017</v>
      </c>
      <c r="E71" s="43" t="s">
        <v>1338</v>
      </c>
      <c r="F71" s="212" t="s">
        <v>2449</v>
      </c>
      <c r="G71" s="43" t="s">
        <v>1442</v>
      </c>
      <c r="H71" s="43" t="s">
        <v>1399</v>
      </c>
      <c r="I71" s="43"/>
      <c r="J71" s="219">
        <v>0</v>
      </c>
      <c r="K71" s="219">
        <v>39</v>
      </c>
      <c r="L71" s="44" t="s">
        <v>1356</v>
      </c>
      <c r="M71" s="126"/>
      <c r="N71" s="41">
        <f>N70+IF(AND(L71="Pago",OR(E71='PC Receitas'!$O$4,E71='PC Receitas'!$O$5,E71='PC Receitas'!$O$6)),K71,IF(AND(L71="Pago",OR(E71='PC Receitas'!$O$7,E71='PC Receitas'!$O$8,E71='PC Receitas'!$O$9,E71='PC Receitas'!$O$10,E71='PC Receitas'!$O$11,E71='PC Receitas'!$O$12,E71='PC Receitas'!$O$13,E71='PC Receitas'!$O$14)),-K71,0))</f>
        <v>63414.099999999853</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143">
        <v>3</v>
      </c>
      <c r="D72" s="145" t="str">
        <f>IF(C72&lt;&gt;"",TEXT(C72,"00")&amp;"/01/"&amp;'Configurações Básicas'!$E$5,"")</f>
        <v>03/01/2017</v>
      </c>
      <c r="E72" s="43" t="s">
        <v>1338</v>
      </c>
      <c r="F72" s="212" t="s">
        <v>2450</v>
      </c>
      <c r="G72" s="43" t="s">
        <v>1442</v>
      </c>
      <c r="H72" s="43" t="s">
        <v>1399</v>
      </c>
      <c r="I72" s="43"/>
      <c r="J72" s="219">
        <v>0</v>
      </c>
      <c r="K72" s="219">
        <v>536.52</v>
      </c>
      <c r="L72" s="44" t="s">
        <v>1356</v>
      </c>
      <c r="M72" s="126"/>
      <c r="N72" s="41">
        <f>N71+IF(AND(L72="Pago",OR(E72='PC Receitas'!$O$4,E72='PC Receitas'!$O$5,E72='PC Receitas'!$O$6)),K72,IF(AND(L72="Pago",OR(E72='PC Receitas'!$O$7,E72='PC Receitas'!$O$8,E72='PC Receitas'!$O$9,E72='PC Receitas'!$O$10,E72='PC Receitas'!$O$11,E72='PC Receitas'!$O$12,E72='PC Receitas'!$O$13,E72='PC Receitas'!$O$14)),-K72,0))</f>
        <v>62877.579999999856</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143">
        <v>10</v>
      </c>
      <c r="D73" s="145" t="str">
        <f>IF(C73&lt;&gt;"",TEXT(C73,"00")&amp;"/01/"&amp;'Configurações Básicas'!$E$5,"")</f>
        <v>10/01/2017</v>
      </c>
      <c r="E73" s="43" t="s">
        <v>1334</v>
      </c>
      <c r="F73" s="212" t="s">
        <v>2451</v>
      </c>
      <c r="G73" s="43" t="s">
        <v>1483</v>
      </c>
      <c r="H73" s="43" t="s">
        <v>1399</v>
      </c>
      <c r="I73" s="43"/>
      <c r="J73" s="219">
        <v>0</v>
      </c>
      <c r="K73" s="219">
        <v>840</v>
      </c>
      <c r="L73" s="44" t="s">
        <v>1356</v>
      </c>
      <c r="M73" s="126"/>
      <c r="N73" s="41">
        <f>N72+IF(AND(L73="Pago",OR(E73='PC Receitas'!$O$4,E73='PC Receitas'!$O$5,E73='PC Receitas'!$O$6)),K73,IF(AND(L73="Pago",OR(E73='PC Receitas'!$O$7,E73='PC Receitas'!$O$8,E73='PC Receitas'!$O$9,E73='PC Receitas'!$O$10,E73='PC Receitas'!$O$11,E73='PC Receitas'!$O$12,E73='PC Receitas'!$O$13,E73='PC Receitas'!$O$14)),-K73,0))</f>
        <v>62037.579999999856</v>
      </c>
      <c r="S73" s="112" t="str">
        <f t="shared" si="4"/>
        <v>Despesa</v>
      </c>
      <c r="T73" s="109" t="str">
        <f t="shared" si="5"/>
        <v/>
      </c>
      <c r="U73" s="109" t="str">
        <f t="shared" si="6"/>
        <v/>
      </c>
      <c r="V73" s="109" t="str">
        <f t="shared" si="7"/>
        <v>Despesa</v>
      </c>
      <c r="W73" s="113" t="str">
        <f>VLOOKUP(E73,'PC Receitas'!$O$4:$P$14,2,FALSE)</f>
        <v>Impostos</v>
      </c>
    </row>
    <row r="74" spans="1:23" ht="19.5" customHeight="1" thickTop="1" thickBot="1" x14ac:dyDescent="0.3">
      <c r="A74" s="164"/>
      <c r="C74" s="143">
        <v>10</v>
      </c>
      <c r="D74" s="145" t="str">
        <f>IF(C74&lt;&gt;"",TEXT(C74,"00")&amp;"/01/"&amp;'Configurações Básicas'!$E$5,"")</f>
        <v>10/01/2017</v>
      </c>
      <c r="E74" s="43" t="s">
        <v>1334</v>
      </c>
      <c r="F74" s="212" t="s">
        <v>2452</v>
      </c>
      <c r="G74" s="43" t="s">
        <v>1483</v>
      </c>
      <c r="H74" s="43" t="s">
        <v>1399</v>
      </c>
      <c r="I74" s="43"/>
      <c r="J74" s="219">
        <v>0</v>
      </c>
      <c r="K74" s="219">
        <v>68.099999999999994</v>
      </c>
      <c r="L74" s="44" t="s">
        <v>1356</v>
      </c>
      <c r="M74" s="126"/>
      <c r="N74" s="41">
        <f>N73+IF(AND(L74="Pago",OR(E74='PC Receitas'!$O$4,E74='PC Receitas'!$O$5,E74='PC Receitas'!$O$6)),K74,IF(AND(L74="Pago",OR(E74='PC Receitas'!$O$7,E74='PC Receitas'!$O$8,E74='PC Receitas'!$O$9,E74='PC Receitas'!$O$10,E74='PC Receitas'!$O$11,E74='PC Receitas'!$O$12,E74='PC Receitas'!$O$13,E74='PC Receitas'!$O$14)),-K74,0))</f>
        <v>61969.479999999858</v>
      </c>
      <c r="S74" s="112" t="str">
        <f t="shared" si="4"/>
        <v>Despesa</v>
      </c>
      <c r="T74" s="109" t="str">
        <f t="shared" si="5"/>
        <v/>
      </c>
      <c r="U74" s="109" t="str">
        <f t="shared" si="6"/>
        <v/>
      </c>
      <c r="V74" s="109" t="str">
        <f t="shared" si="7"/>
        <v>Despesa</v>
      </c>
      <c r="W74" s="113" t="str">
        <f>VLOOKUP(E74,'PC Receitas'!$O$4:$P$14,2,FALSE)</f>
        <v>Impostos</v>
      </c>
    </row>
    <row r="75" spans="1:23" ht="19.5" customHeight="1" thickTop="1" thickBot="1" x14ac:dyDescent="0.3">
      <c r="A75" s="164"/>
      <c r="C75" s="143">
        <v>10</v>
      </c>
      <c r="D75" s="145" t="str">
        <f>IF(C75&lt;&gt;"",TEXT(C75,"00")&amp;"/01/"&amp;'Configurações Básicas'!$E$5,"")</f>
        <v>10/01/2017</v>
      </c>
      <c r="E75" s="43" t="s">
        <v>1338</v>
      </c>
      <c r="F75" s="212">
        <v>995509</v>
      </c>
      <c r="G75" s="43" t="s">
        <v>1450</v>
      </c>
      <c r="H75" s="43" t="s">
        <v>1399</v>
      </c>
      <c r="I75" s="43"/>
      <c r="J75" s="219">
        <v>0</v>
      </c>
      <c r="K75" s="219">
        <v>106.06</v>
      </c>
      <c r="L75" s="44" t="s">
        <v>1356</v>
      </c>
      <c r="M75" s="126"/>
      <c r="N75" s="41">
        <f>N74+IF(AND(L75="Pago",OR(E75='PC Receitas'!$O$4,E75='PC Receitas'!$O$5,E75='PC Receitas'!$O$6)),K75,IF(AND(L75="Pago",OR(E75='PC Receitas'!$O$7,E75='PC Receitas'!$O$8,E75='PC Receitas'!$O$9,E75='PC Receitas'!$O$10,E75='PC Receitas'!$O$11,E75='PC Receitas'!$O$12,E75='PC Receitas'!$O$13,E75='PC Receitas'!$O$14)),-K75,0))</f>
        <v>61863.41999999986</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143">
        <v>10</v>
      </c>
      <c r="D76" s="145" t="str">
        <f>IF(C76&lt;&gt;"",TEXT(C76,"00")&amp;"/01/"&amp;'Configurações Básicas'!$E$5,"")</f>
        <v>10/01/2017</v>
      </c>
      <c r="E76" s="43" t="s">
        <v>1338</v>
      </c>
      <c r="F76" s="212">
        <v>977735</v>
      </c>
      <c r="G76" s="43" t="s">
        <v>1450</v>
      </c>
      <c r="H76" s="43" t="s">
        <v>1399</v>
      </c>
      <c r="I76" s="43"/>
      <c r="J76" s="219">
        <v>0</v>
      </c>
      <c r="K76" s="219">
        <v>125.55</v>
      </c>
      <c r="L76" s="44" t="s">
        <v>1356</v>
      </c>
      <c r="M76" s="126"/>
      <c r="N76" s="41">
        <f>N75+IF(AND(L76="Pago",OR(E76='PC Receitas'!$O$4,E76='PC Receitas'!$O$5,E76='PC Receitas'!$O$6)),K76,IF(AND(L76="Pago",OR(E76='PC Receitas'!$O$7,E76='PC Receitas'!$O$8,E76='PC Receitas'!$O$9,E76='PC Receitas'!$O$10,E76='PC Receitas'!$O$11,E76='PC Receitas'!$O$12,E76='PC Receitas'!$O$13,E76='PC Receitas'!$O$14)),-K76,0))</f>
        <v>61737.869999999857</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143">
        <v>10</v>
      </c>
      <c r="D77" s="145" t="str">
        <f>IF(C77&lt;&gt;"",TEXT(C77,"00")&amp;"/01/"&amp;'Configurações Básicas'!$E$5,"")</f>
        <v>10/01/2017</v>
      </c>
      <c r="E77" s="43" t="s">
        <v>1338</v>
      </c>
      <c r="F77" s="212">
        <v>989411</v>
      </c>
      <c r="G77" s="43" t="s">
        <v>1450</v>
      </c>
      <c r="H77" s="43" t="s">
        <v>1399</v>
      </c>
      <c r="I77" s="43"/>
      <c r="J77" s="219">
        <v>0</v>
      </c>
      <c r="K77" s="219">
        <v>122.03</v>
      </c>
      <c r="L77" s="44" t="s">
        <v>1356</v>
      </c>
      <c r="M77" s="126"/>
      <c r="N77" s="41">
        <f>N76+IF(AND(L77="Pago",OR(E77='PC Receitas'!$O$4,E77='PC Receitas'!$O$5,E77='PC Receitas'!$O$6)),K77,IF(AND(L77="Pago",OR(E77='PC Receitas'!$O$7,E77='PC Receitas'!$O$8,E77='PC Receitas'!$O$9,E77='PC Receitas'!$O$10,E77='PC Receitas'!$O$11,E77='PC Receitas'!$O$12,E77='PC Receitas'!$O$13,E77='PC Receitas'!$O$14)),-K77,0))</f>
        <v>61615.839999999858</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143">
        <v>10</v>
      </c>
      <c r="D78" s="145" t="str">
        <f>IF(C78&lt;&gt;"",TEXT(C78,"00")&amp;"/01/"&amp;'Configurações Básicas'!$E$5,"")</f>
        <v>10/01/2017</v>
      </c>
      <c r="E78" s="43" t="s">
        <v>1338</v>
      </c>
      <c r="F78" s="212">
        <v>1207</v>
      </c>
      <c r="G78" s="43" t="s">
        <v>1450</v>
      </c>
      <c r="H78" s="43" t="s">
        <v>1399</v>
      </c>
      <c r="I78" s="43"/>
      <c r="J78" s="219">
        <v>0</v>
      </c>
      <c r="K78" s="219">
        <v>131.55000000000001</v>
      </c>
      <c r="L78" s="44" t="s">
        <v>1356</v>
      </c>
      <c r="M78" s="126"/>
      <c r="N78" s="41">
        <f>N77+IF(AND(L78="Pago",OR(E78='PC Receitas'!$O$4,E78='PC Receitas'!$O$5,E78='PC Receitas'!$O$6)),K78,IF(AND(L78="Pago",OR(E78='PC Receitas'!$O$7,E78='PC Receitas'!$O$8,E78='PC Receitas'!$O$9,E78='PC Receitas'!$O$10,E78='PC Receitas'!$O$11,E78='PC Receitas'!$O$12,E78='PC Receitas'!$O$13,E78='PC Receitas'!$O$14)),-K78,0))</f>
        <v>61484.289999999855</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143">
        <v>10</v>
      </c>
      <c r="D79" s="145" t="str">
        <f>IF(C79&lt;&gt;"",TEXT(C79,"00")&amp;"/01/"&amp;'Configurações Básicas'!$E$5,"")</f>
        <v>10/01/2017</v>
      </c>
      <c r="E79" s="43" t="s">
        <v>1338</v>
      </c>
      <c r="F79" s="212">
        <v>7371</v>
      </c>
      <c r="G79" s="43" t="s">
        <v>1517</v>
      </c>
      <c r="H79" s="43" t="s">
        <v>1399</v>
      </c>
      <c r="I79" s="43"/>
      <c r="J79" s="219">
        <v>0</v>
      </c>
      <c r="K79" s="219">
        <v>71.8</v>
      </c>
      <c r="L79" s="44" t="s">
        <v>1356</v>
      </c>
      <c r="M79" s="126"/>
      <c r="N79" s="41">
        <f>N78+IF(AND(L79="Pago",OR(E79='PC Receitas'!$O$4,E79='PC Receitas'!$O$5,E79='PC Receitas'!$O$6)),K79,IF(AND(L79="Pago",OR(E79='PC Receitas'!$O$7,E79='PC Receitas'!$O$8,E79='PC Receitas'!$O$9,E79='PC Receitas'!$O$10,E79='PC Receitas'!$O$11,E79='PC Receitas'!$O$12,E79='PC Receitas'!$O$13,E79='PC Receitas'!$O$14)),-K79,0))</f>
        <v>61412.489999999852</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143">
        <v>10</v>
      </c>
      <c r="D80" s="145" t="str">
        <f>IF(C80&lt;&gt;"",TEXT(C80,"00")&amp;"/01/"&amp;'Configurações Básicas'!$E$5,"")</f>
        <v>10/01/2017</v>
      </c>
      <c r="E80" s="43" t="s">
        <v>150</v>
      </c>
      <c r="F80" s="212">
        <v>55394</v>
      </c>
      <c r="G80" s="43" t="s">
        <v>1509</v>
      </c>
      <c r="H80" s="43" t="s">
        <v>1399</v>
      </c>
      <c r="I80" s="43"/>
      <c r="J80" s="219">
        <v>0</v>
      </c>
      <c r="K80" s="219">
        <v>26.9</v>
      </c>
      <c r="L80" s="44" t="s">
        <v>1356</v>
      </c>
      <c r="M80" s="126"/>
      <c r="N80" s="41">
        <f>N79+IF(AND(L80="Pago",OR(E80='PC Receitas'!$O$4,E80='PC Receitas'!$O$5,E80='PC Receitas'!$O$6)),K80,IF(AND(L80="Pago",OR(E80='PC Receitas'!$O$7,E80='PC Receitas'!$O$8,E80='PC Receitas'!$O$9,E80='PC Receitas'!$O$10,E80='PC Receitas'!$O$11,E80='PC Receitas'!$O$12,E80='PC Receitas'!$O$13,E80='PC Receitas'!$O$14)),-K80,0))</f>
        <v>61385.589999999851</v>
      </c>
      <c r="S80" s="112" t="str">
        <f t="shared" si="4"/>
        <v>Despesa</v>
      </c>
      <c r="T80" s="109" t="str">
        <f t="shared" si="5"/>
        <v/>
      </c>
      <c r="U80" s="109" t="str">
        <f t="shared" si="6"/>
        <v/>
      </c>
      <c r="V80" s="109" t="str">
        <f t="shared" si="7"/>
        <v>Despesa</v>
      </c>
      <c r="W80" s="113" t="str">
        <f>VLOOKUP(E80,'PC Receitas'!$O$4:$P$14,2,FALSE)</f>
        <v>Despesas_com_RH</v>
      </c>
    </row>
    <row r="81" spans="1:23" ht="19.5" customHeight="1" thickTop="1" thickBot="1" x14ac:dyDescent="0.3">
      <c r="A81" s="164"/>
      <c r="C81" s="143">
        <v>10</v>
      </c>
      <c r="D81" s="145" t="str">
        <f>IF(C81&lt;&gt;"",TEXT(C81,"00")&amp;"/01/"&amp;'Configurações Básicas'!$E$5,"")</f>
        <v>10/01/2017</v>
      </c>
      <c r="E81" s="43" t="s">
        <v>1338</v>
      </c>
      <c r="F81" s="212">
        <v>29930</v>
      </c>
      <c r="G81" s="43" t="s">
        <v>1517</v>
      </c>
      <c r="H81" s="43" t="s">
        <v>1399</v>
      </c>
      <c r="I81" s="43"/>
      <c r="J81" s="219">
        <v>0</v>
      </c>
      <c r="K81" s="219">
        <v>61</v>
      </c>
      <c r="L81" s="44" t="s">
        <v>1356</v>
      </c>
      <c r="M81" s="126"/>
      <c r="N81" s="41">
        <f>N80+IF(AND(L81="Pago",OR(E81='PC Receitas'!$O$4,E81='PC Receitas'!$O$5,E81='PC Receitas'!$O$6)),K81,IF(AND(L81="Pago",OR(E81='PC Receitas'!$O$7,E81='PC Receitas'!$O$8,E81='PC Receitas'!$O$9,E81='PC Receitas'!$O$10,E81='PC Receitas'!$O$11,E81='PC Receitas'!$O$12,E81='PC Receitas'!$O$13,E81='PC Receitas'!$O$14)),-K81,0))</f>
        <v>61324.589999999851</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143">
        <v>10</v>
      </c>
      <c r="D82" s="145" t="str">
        <f>IF(C82&lt;&gt;"",TEXT(C82,"00")&amp;"/01/"&amp;'Configurações Básicas'!$E$5,"")</f>
        <v>10/01/2017</v>
      </c>
      <c r="E82" s="43" t="s">
        <v>1338</v>
      </c>
      <c r="F82" s="212" t="s">
        <v>2453</v>
      </c>
      <c r="G82" s="43" t="s">
        <v>1517</v>
      </c>
      <c r="H82" s="43" t="s">
        <v>1399</v>
      </c>
      <c r="I82" s="43"/>
      <c r="J82" s="219">
        <v>0</v>
      </c>
      <c r="K82" s="219">
        <v>427.9</v>
      </c>
      <c r="L82" s="44" t="s">
        <v>1356</v>
      </c>
      <c r="M82" s="126"/>
      <c r="N82" s="41">
        <f>N81+IF(AND(L82="Pago",OR(E82='PC Receitas'!$O$4,E82='PC Receitas'!$O$5,E82='PC Receitas'!$O$6)),K82,IF(AND(L82="Pago",OR(E82='PC Receitas'!$O$7,E82='PC Receitas'!$O$8,E82='PC Receitas'!$O$9,E82='PC Receitas'!$O$10,E82='PC Receitas'!$O$11,E82='PC Receitas'!$O$12,E82='PC Receitas'!$O$13,E82='PC Receitas'!$O$14)),-K82,0))</f>
        <v>60896.68999999985</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143">
        <v>10</v>
      </c>
      <c r="D83" s="145" t="str">
        <f>IF(C83&lt;&gt;"",TEXT(C83,"00")&amp;"/01/"&amp;'Configurações Básicas'!$E$5,"")</f>
        <v>10/01/2017</v>
      </c>
      <c r="E83" s="43" t="s">
        <v>1338</v>
      </c>
      <c r="F83" s="212">
        <v>126039</v>
      </c>
      <c r="G83" s="43" t="s">
        <v>1517</v>
      </c>
      <c r="H83" s="43" t="s">
        <v>1399</v>
      </c>
      <c r="I83" s="43"/>
      <c r="J83" s="219">
        <v>0</v>
      </c>
      <c r="K83" s="219">
        <v>57</v>
      </c>
      <c r="L83" s="44" t="s">
        <v>1356</v>
      </c>
      <c r="M83" s="126"/>
      <c r="N83" s="41">
        <f>N82+IF(AND(L83="Pago",OR(E83='PC Receitas'!$O$4,E83='PC Receitas'!$O$5,E83='PC Receitas'!$O$6)),K83,IF(AND(L83="Pago",OR(E83='PC Receitas'!$O$7,E83='PC Receitas'!$O$8,E83='PC Receitas'!$O$9,E83='PC Receitas'!$O$10,E83='PC Receitas'!$O$11,E83='PC Receitas'!$O$12,E83='PC Receitas'!$O$13,E83='PC Receitas'!$O$14)),-K83,0))</f>
        <v>60839.68999999985</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143">
        <v>10</v>
      </c>
      <c r="D84" s="145" t="str">
        <f>IF(C84&lt;&gt;"",TEXT(C84,"00")&amp;"/01/"&amp;'Configurações Básicas'!$E$5,"")</f>
        <v>10/01/2017</v>
      </c>
      <c r="E84" s="43" t="s">
        <v>1338</v>
      </c>
      <c r="F84" s="212">
        <v>364902</v>
      </c>
      <c r="G84" s="43" t="s">
        <v>1517</v>
      </c>
      <c r="H84" s="43" t="s">
        <v>1399</v>
      </c>
      <c r="I84" s="43"/>
      <c r="J84" s="219">
        <v>0</v>
      </c>
      <c r="K84" s="219">
        <v>23.8</v>
      </c>
      <c r="L84" s="44" t="s">
        <v>1356</v>
      </c>
      <c r="M84" s="126"/>
      <c r="N84" s="41">
        <f>N83+IF(AND(L84="Pago",OR(E84='PC Receitas'!$O$4,E84='PC Receitas'!$O$5,E84='PC Receitas'!$O$6)),K84,IF(AND(L84="Pago",OR(E84='PC Receitas'!$O$7,E84='PC Receitas'!$O$8,E84='PC Receitas'!$O$9,E84='PC Receitas'!$O$10,E84='PC Receitas'!$O$11,E84='PC Receitas'!$O$12,E84='PC Receitas'!$O$13,E84='PC Receitas'!$O$14)),-K84,0))</f>
        <v>60815.889999999847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143">
        <v>10</v>
      </c>
      <c r="D85" s="145" t="str">
        <f>IF(C85&lt;&gt;"",TEXT(C85,"00")&amp;"/01/"&amp;'Configurações Básicas'!$E$5,"")</f>
        <v>10/01/2017</v>
      </c>
      <c r="E85" s="43" t="s">
        <v>1338</v>
      </c>
      <c r="F85" s="212">
        <v>32154475</v>
      </c>
      <c r="G85" s="43" t="s">
        <v>1450</v>
      </c>
      <c r="H85" s="43" t="s">
        <v>1399</v>
      </c>
      <c r="I85" s="43"/>
      <c r="J85" s="219">
        <v>0</v>
      </c>
      <c r="K85" s="219">
        <v>6.3</v>
      </c>
      <c r="L85" s="44" t="s">
        <v>1356</v>
      </c>
      <c r="M85" s="126"/>
      <c r="N85" s="41">
        <f>N84+IF(AND(L85="Pago",OR(E85='PC Receitas'!$O$4,E85='PC Receitas'!$O$5,E85='PC Receitas'!$O$6)),K85,IF(AND(L85="Pago",OR(E85='PC Receitas'!$O$7,E85='PC Receitas'!$O$8,E85='PC Receitas'!$O$9,E85='PC Receitas'!$O$10,E85='PC Receitas'!$O$11,E85='PC Receitas'!$O$12,E85='PC Receitas'!$O$13,E85='PC Receitas'!$O$14)),-K85,0))</f>
        <v>60809.589999999844</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143">
        <v>10</v>
      </c>
      <c r="D86" s="145" t="str">
        <f>IF(C86&lt;&gt;"",TEXT(C86,"00")&amp;"/01/"&amp;'Configurações Básicas'!$E$5,"")</f>
        <v>10/01/2017</v>
      </c>
      <c r="E86" s="43" t="s">
        <v>1338</v>
      </c>
      <c r="F86" s="212">
        <v>181058</v>
      </c>
      <c r="G86" s="43" t="s">
        <v>1517</v>
      </c>
      <c r="H86" s="43" t="s">
        <v>1399</v>
      </c>
      <c r="I86" s="43"/>
      <c r="J86" s="219">
        <v>0</v>
      </c>
      <c r="K86" s="219">
        <v>209.05</v>
      </c>
      <c r="L86" s="44" t="s">
        <v>1356</v>
      </c>
      <c r="M86" s="126"/>
      <c r="N86" s="41">
        <f>N85+IF(AND(L86="Pago",OR(E86='PC Receitas'!$O$4,E86='PC Receitas'!$O$5,E86='PC Receitas'!$O$6)),K86,IF(AND(L86="Pago",OR(E86='PC Receitas'!$O$7,E86='PC Receitas'!$O$8,E86='PC Receitas'!$O$9,E86='PC Receitas'!$O$10,E86='PC Receitas'!$O$11,E86='PC Receitas'!$O$12,E86='PC Receitas'!$O$13,E86='PC Receitas'!$O$14)),-K86,0))</f>
        <v>60600.539999999841</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143">
        <v>10</v>
      </c>
      <c r="D87" s="145" t="str">
        <f>IF(C87&lt;&gt;"",TEXT(C87,"00")&amp;"/01/"&amp;'Configurações Básicas'!$E$5,"")</f>
        <v>10/01/2017</v>
      </c>
      <c r="E87" s="43" t="s">
        <v>1338</v>
      </c>
      <c r="F87" s="212">
        <v>14563</v>
      </c>
      <c r="G87" s="43" t="s">
        <v>1442</v>
      </c>
      <c r="H87" s="43" t="s">
        <v>1397</v>
      </c>
      <c r="I87" s="43"/>
      <c r="J87" s="219">
        <v>0</v>
      </c>
      <c r="K87" s="219">
        <v>2.1</v>
      </c>
      <c r="L87" s="44" t="s">
        <v>1356</v>
      </c>
      <c r="M87" s="126"/>
      <c r="N87" s="41">
        <f>N86+IF(AND(L87="Pago",OR(E87='PC Receitas'!$O$4,E87='PC Receitas'!$O$5,E87='PC Receitas'!$O$6)),K87,IF(AND(L87="Pago",OR(E87='PC Receitas'!$O$7,E87='PC Receitas'!$O$8,E87='PC Receitas'!$O$9,E87='PC Receitas'!$O$10,E87='PC Receitas'!$O$11,E87='PC Receitas'!$O$12,E87='PC Receitas'!$O$13,E87='PC Receitas'!$O$14)),-K87,0))</f>
        <v>60598.439999999842</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143">
        <v>10</v>
      </c>
      <c r="D88" s="145" t="str">
        <f>IF(C88&lt;&gt;"",TEXT(C88,"00")&amp;"/01/"&amp;'Configurações Básicas'!$E$5,"")</f>
        <v>10/01/2017</v>
      </c>
      <c r="E88" s="43" t="s">
        <v>1338</v>
      </c>
      <c r="F88" s="212">
        <v>14560</v>
      </c>
      <c r="G88" s="43" t="s">
        <v>1442</v>
      </c>
      <c r="H88" s="43" t="s">
        <v>1397</v>
      </c>
      <c r="I88" s="43"/>
      <c r="J88" s="219">
        <v>0</v>
      </c>
      <c r="K88" s="219">
        <v>2.1</v>
      </c>
      <c r="L88" s="44" t="s">
        <v>1356</v>
      </c>
      <c r="M88" s="126"/>
      <c r="N88" s="41">
        <f>N87+IF(AND(L88="Pago",OR(E88='PC Receitas'!$O$4,E88='PC Receitas'!$O$5,E88='PC Receitas'!$O$6)),K88,IF(AND(L88="Pago",OR(E88='PC Receitas'!$O$7,E88='PC Receitas'!$O$8,E88='PC Receitas'!$O$9,E88='PC Receitas'!$O$10,E88='PC Receitas'!$O$11,E88='PC Receitas'!$O$12,E88='PC Receitas'!$O$13,E88='PC Receitas'!$O$14)),-K88,0))</f>
        <v>60596.339999999844</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143">
        <v>11</v>
      </c>
      <c r="D89" s="145" t="str">
        <f>IF(C89&lt;&gt;"",TEXT(C89,"00")&amp;"/01/"&amp;'Configurações Básicas'!$E$5,"")</f>
        <v>11/01/2017</v>
      </c>
      <c r="E89" s="43" t="s">
        <v>1338</v>
      </c>
      <c r="F89" s="212" t="s">
        <v>2454</v>
      </c>
      <c r="G89" s="43" t="s">
        <v>1442</v>
      </c>
      <c r="H89" s="43" t="s">
        <v>1397</v>
      </c>
      <c r="I89" s="43"/>
      <c r="J89" s="219">
        <v>0</v>
      </c>
      <c r="K89" s="219">
        <v>8</v>
      </c>
      <c r="L89" s="44" t="s">
        <v>1356</v>
      </c>
      <c r="M89" s="126"/>
      <c r="N89" s="41">
        <f>N88+IF(AND(L89="Pago",OR(E89='PC Receitas'!$O$4,E89='PC Receitas'!$O$5,E89='PC Receitas'!$O$6)),K89,IF(AND(L89="Pago",OR(E89='PC Receitas'!$O$7,E89='PC Receitas'!$O$8,E89='PC Receitas'!$O$9,E89='PC Receitas'!$O$10,E89='PC Receitas'!$O$11,E89='PC Receitas'!$O$12,E89='PC Receitas'!$O$13,E89='PC Receitas'!$O$14)),-K89,0))</f>
        <v>60588.339999999844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143">
        <v>10</v>
      </c>
      <c r="D90" s="145" t="str">
        <f>IF(C90&lt;&gt;"",TEXT(C90,"00")&amp;"/01/"&amp;'Configurações Básicas'!$E$5,"")</f>
        <v>10/01/2017</v>
      </c>
      <c r="E90" s="43" t="s">
        <v>1338</v>
      </c>
      <c r="F90" s="212">
        <v>996116</v>
      </c>
      <c r="G90" s="43" t="s">
        <v>1450</v>
      </c>
      <c r="H90" s="43" t="s">
        <v>1397</v>
      </c>
      <c r="I90" s="43"/>
      <c r="J90" s="219">
        <v>0</v>
      </c>
      <c r="K90" s="219">
        <v>182.39</v>
      </c>
      <c r="L90" s="44" t="s">
        <v>1356</v>
      </c>
      <c r="M90" s="126"/>
      <c r="N90" s="41">
        <f>N89+IF(AND(L90="Pago",OR(E90='PC Receitas'!$O$4,E90='PC Receitas'!$O$5,E90='PC Receitas'!$O$6)),K90,IF(AND(L90="Pago",OR(E90='PC Receitas'!$O$7,E90='PC Receitas'!$O$8,E90='PC Receitas'!$O$9,E90='PC Receitas'!$O$10,E90='PC Receitas'!$O$11,E90='PC Receitas'!$O$12,E90='PC Receitas'!$O$13,E90='PC Receitas'!$O$14)),-K90,0))</f>
        <v>60405.949999999844</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143">
        <v>11</v>
      </c>
      <c r="D91" s="145" t="str">
        <f>IF(C91&lt;&gt;"",TEXT(C91,"00")&amp;"/01/"&amp;'Configurações Básicas'!$E$5,"")</f>
        <v>11/01/2017</v>
      </c>
      <c r="E91" s="43" t="s">
        <v>1334</v>
      </c>
      <c r="F91" s="212" t="s">
        <v>2455</v>
      </c>
      <c r="G91" s="43" t="s">
        <v>1483</v>
      </c>
      <c r="H91" s="43" t="s">
        <v>1399</v>
      </c>
      <c r="I91" s="43"/>
      <c r="J91" s="219">
        <v>0</v>
      </c>
      <c r="K91" s="219">
        <v>933.91</v>
      </c>
      <c r="L91" s="44" t="s">
        <v>1356</v>
      </c>
      <c r="M91" s="126"/>
      <c r="N91" s="41">
        <f>N90+IF(AND(L91="Pago",OR(E91='PC Receitas'!$O$4,E91='PC Receitas'!$O$5,E91='PC Receitas'!$O$6)),K91,IF(AND(L91="Pago",OR(E91='PC Receitas'!$O$7,E91='PC Receitas'!$O$8,E91='PC Receitas'!$O$9,E91='PC Receitas'!$O$10,E91='PC Receitas'!$O$11,E91='PC Receitas'!$O$12,E91='PC Receitas'!$O$13,E91='PC Receitas'!$O$14)),-K91,0))</f>
        <v>59472.039999999841</v>
      </c>
      <c r="S91" s="112" t="str">
        <f t="shared" si="4"/>
        <v>Despesa</v>
      </c>
      <c r="T91" s="109" t="str">
        <f t="shared" si="5"/>
        <v/>
      </c>
      <c r="U91" s="109" t="str">
        <f t="shared" si="6"/>
        <v/>
      </c>
      <c r="V91" s="109" t="str">
        <f t="shared" si="7"/>
        <v>Despesa</v>
      </c>
      <c r="W91" s="113" t="str">
        <f>VLOOKUP(E91,'PC Receitas'!$O$4:$P$14,2,FALSE)</f>
        <v>Impostos</v>
      </c>
    </row>
    <row r="92" spans="1:23" ht="19.5" customHeight="1" thickTop="1" thickBot="1" x14ac:dyDescent="0.3">
      <c r="A92" s="164"/>
      <c r="C92" s="143">
        <v>11</v>
      </c>
      <c r="D92" s="145" t="str">
        <f>IF(C92&lt;&gt;"",TEXT(C92,"00")&amp;"/01/"&amp;'Configurações Básicas'!$E$5,"")</f>
        <v>11/01/2017</v>
      </c>
      <c r="E92" s="43" t="s">
        <v>1334</v>
      </c>
      <c r="F92" s="212" t="s">
        <v>2456</v>
      </c>
      <c r="G92" s="43" t="s">
        <v>1483</v>
      </c>
      <c r="H92" s="43" t="s">
        <v>1399</v>
      </c>
      <c r="I92" s="43"/>
      <c r="J92" s="219">
        <v>0</v>
      </c>
      <c r="K92" s="219">
        <v>68.099999999999994</v>
      </c>
      <c r="L92" s="44" t="s">
        <v>1356</v>
      </c>
      <c r="M92" s="126"/>
      <c r="N92" s="41">
        <f>N91+IF(AND(L92="Pago",OR(E92='PC Receitas'!$O$4,E92='PC Receitas'!$O$5,E92='PC Receitas'!$O$6)),K92,IF(AND(L92="Pago",OR(E92='PC Receitas'!$O$7,E92='PC Receitas'!$O$8,E92='PC Receitas'!$O$9,E92='PC Receitas'!$O$10,E92='PC Receitas'!$O$11,E92='PC Receitas'!$O$12,E92='PC Receitas'!$O$13,E92='PC Receitas'!$O$14)),-K92,0))</f>
        <v>59403.939999999842</v>
      </c>
      <c r="S92" s="112" t="str">
        <f t="shared" si="4"/>
        <v>Despesa</v>
      </c>
      <c r="T92" s="109" t="str">
        <f t="shared" si="5"/>
        <v/>
      </c>
      <c r="U92" s="109" t="str">
        <f t="shared" si="6"/>
        <v/>
      </c>
      <c r="V92" s="109" t="str">
        <f t="shared" si="7"/>
        <v>Despesa</v>
      </c>
      <c r="W92" s="113" t="str">
        <f>VLOOKUP(E92,'PC Receitas'!$O$4:$P$14,2,FALSE)</f>
        <v>Impostos</v>
      </c>
    </row>
    <row r="93" spans="1:23" ht="19.5" customHeight="1" thickTop="1" thickBot="1" x14ac:dyDescent="0.3">
      <c r="A93" s="164"/>
      <c r="C93" s="143">
        <v>11</v>
      </c>
      <c r="D93" s="145" t="str">
        <f>IF(C93&lt;&gt;"",TEXT(C93,"00")&amp;"/01/"&amp;'Configurações Básicas'!$E$5,"")</f>
        <v>11/01/2017</v>
      </c>
      <c r="E93" s="43" t="s">
        <v>1334</v>
      </c>
      <c r="F93" s="212" t="s">
        <v>2457</v>
      </c>
      <c r="G93" s="43" t="s">
        <v>1483</v>
      </c>
      <c r="H93" s="43" t="s">
        <v>1399</v>
      </c>
      <c r="I93" s="43"/>
      <c r="J93" s="219">
        <v>0</v>
      </c>
      <c r="K93" s="219">
        <v>92.66</v>
      </c>
      <c r="L93" s="44" t="s">
        <v>1356</v>
      </c>
      <c r="M93" s="126"/>
      <c r="N93" s="41">
        <f>N92+IF(AND(L93="Pago",OR(E93='PC Receitas'!$O$4,E93='PC Receitas'!$O$5,E93='PC Receitas'!$O$6)),K93,IF(AND(L93="Pago",OR(E93='PC Receitas'!$O$7,E93='PC Receitas'!$O$8,E93='PC Receitas'!$O$9,E93='PC Receitas'!$O$10,E93='PC Receitas'!$O$11,E93='PC Receitas'!$O$12,E93='PC Receitas'!$O$13,E93='PC Receitas'!$O$14)),-K93,0))</f>
        <v>59311.279999999839</v>
      </c>
      <c r="S93" s="112" t="str">
        <f t="shared" si="4"/>
        <v>Despesa</v>
      </c>
      <c r="T93" s="109" t="str">
        <f t="shared" si="5"/>
        <v/>
      </c>
      <c r="U93" s="109" t="str">
        <f t="shared" si="6"/>
        <v/>
      </c>
      <c r="V93" s="109" t="str">
        <f t="shared" si="7"/>
        <v>Despesa</v>
      </c>
      <c r="W93" s="113" t="str">
        <f>VLOOKUP(E93,'PC Receitas'!$O$4:$P$14,2,FALSE)</f>
        <v>Impostos</v>
      </c>
    </row>
    <row r="94" spans="1:23" ht="19.5" customHeight="1" thickTop="1" thickBot="1" x14ac:dyDescent="0.3">
      <c r="A94" s="164"/>
      <c r="C94" s="143">
        <v>11</v>
      </c>
      <c r="D94" s="145" t="str">
        <f>IF(C94&lt;&gt;"",TEXT(C94,"00")&amp;"/01/"&amp;'Configurações Básicas'!$E$5,"")</f>
        <v>11/01/2017</v>
      </c>
      <c r="E94" s="43" t="s">
        <v>1334</v>
      </c>
      <c r="F94" s="143" t="s">
        <v>2458</v>
      </c>
      <c r="G94" s="43" t="s">
        <v>1483</v>
      </c>
      <c r="H94" s="43" t="s">
        <v>1399</v>
      </c>
      <c r="I94" s="43"/>
      <c r="J94" s="219">
        <v>0</v>
      </c>
      <c r="K94" s="219">
        <v>92.66</v>
      </c>
      <c r="L94" s="44" t="s">
        <v>1356</v>
      </c>
      <c r="M94" s="44"/>
      <c r="N94" s="41">
        <f>N93+IF(AND(L94="Pago",OR(E94='PC Receitas'!$O$4,E94='PC Receitas'!$O$5,E94='PC Receitas'!$O$6)),K94,IF(AND(L94="Pago",OR(E94='PC Receitas'!$O$7,E94='PC Receitas'!$O$8,E94='PC Receitas'!$O$9,E94='PC Receitas'!$O$10,E94='PC Receitas'!$O$11,E94='PC Receitas'!$O$12,E94='PC Receitas'!$O$13,E94='PC Receitas'!$O$14)),-K94,0))</f>
        <v>59218.619999999835</v>
      </c>
      <c r="S94" s="112" t="str">
        <f t="shared" si="4"/>
        <v>Despesa</v>
      </c>
      <c r="T94" s="109" t="str">
        <f t="shared" si="5"/>
        <v/>
      </c>
      <c r="U94" s="109" t="str">
        <f t="shared" si="6"/>
        <v/>
      </c>
      <c r="V94" s="109" t="str">
        <f t="shared" si="7"/>
        <v>Despesa</v>
      </c>
      <c r="W94" s="113" t="str">
        <f>VLOOKUP(E94,'PC Receitas'!$O$4:$P$14,2,FALSE)</f>
        <v>Impostos</v>
      </c>
    </row>
    <row r="95" spans="1:23" ht="19.5" customHeight="1" thickTop="1" thickBot="1" x14ac:dyDescent="0.3">
      <c r="A95" s="164"/>
      <c r="C95" s="143">
        <v>11</v>
      </c>
      <c r="D95" s="145" t="str">
        <f>IF(C95&lt;&gt;"",TEXT(C95,"00")&amp;"/01/"&amp;'Configurações Básicas'!$E$5,"")</f>
        <v>11/01/2017</v>
      </c>
      <c r="E95" s="43" t="s">
        <v>1338</v>
      </c>
      <c r="F95" s="143">
        <v>982462</v>
      </c>
      <c r="G95" s="43" t="s">
        <v>1442</v>
      </c>
      <c r="H95" s="43" t="s">
        <v>1397</v>
      </c>
      <c r="I95" s="43"/>
      <c r="J95" s="219">
        <v>0</v>
      </c>
      <c r="K95" s="219">
        <v>136.29</v>
      </c>
      <c r="L95" s="44" t="s">
        <v>1356</v>
      </c>
      <c r="M95" s="44"/>
      <c r="N95" s="41">
        <f>N94+IF(AND(L95="Pago",OR(E95='PC Receitas'!$O$4,E95='PC Receitas'!$O$5,E95='PC Receitas'!$O$6)),K95,IF(AND(L95="Pago",OR(E95='PC Receitas'!$O$7,E95='PC Receitas'!$O$8,E95='PC Receitas'!$O$9,E95='PC Receitas'!$O$10,E95='PC Receitas'!$O$11,E95='PC Receitas'!$O$12,E95='PC Receitas'!$O$13,E95='PC Receitas'!$O$14)),-K95,0))</f>
        <v>59082.329999999834</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143">
        <v>11</v>
      </c>
      <c r="D96" s="145" t="str">
        <f>IF(C96&lt;&gt;"",TEXT(C96,"00")&amp;"/01/"&amp;'Configurações Básicas'!$E$5,"")</f>
        <v>11/01/2017</v>
      </c>
      <c r="E96" s="43" t="s">
        <v>1334</v>
      </c>
      <c r="F96" s="143" t="s">
        <v>2459</v>
      </c>
      <c r="G96" s="43" t="s">
        <v>1483</v>
      </c>
      <c r="H96" s="43" t="s">
        <v>1399</v>
      </c>
      <c r="I96" s="43"/>
      <c r="J96" s="219">
        <v>0</v>
      </c>
      <c r="K96" s="219">
        <v>815.27</v>
      </c>
      <c r="L96" s="44" t="s">
        <v>1356</v>
      </c>
      <c r="M96" s="44"/>
      <c r="N96" s="41">
        <f>N95+IF(AND(L96="Pago",OR(E96='PC Receitas'!$O$4,E96='PC Receitas'!$O$5,E96='PC Receitas'!$O$6)),K96,IF(AND(L96="Pago",OR(E96='PC Receitas'!$O$7,E96='PC Receitas'!$O$8,E96='PC Receitas'!$O$9,E96='PC Receitas'!$O$10,E96='PC Receitas'!$O$11,E96='PC Receitas'!$O$12,E96='PC Receitas'!$O$13,E96='PC Receitas'!$O$14)),-K96,0))</f>
        <v>58267.059999999838</v>
      </c>
      <c r="S96" s="112" t="str">
        <f t="shared" si="4"/>
        <v>Despesa</v>
      </c>
      <c r="T96" s="109" t="str">
        <f t="shared" si="5"/>
        <v/>
      </c>
      <c r="U96" s="109" t="str">
        <f t="shared" si="6"/>
        <v/>
      </c>
      <c r="V96" s="109" t="str">
        <f t="shared" si="7"/>
        <v>Despesa</v>
      </c>
      <c r="W96" s="113" t="str">
        <f>VLOOKUP(E96,'PC Receitas'!$O$4:$P$14,2,FALSE)</f>
        <v>Impostos</v>
      </c>
    </row>
    <row r="97" spans="1:23" ht="19.5" customHeight="1" thickTop="1" thickBot="1" x14ac:dyDescent="0.3">
      <c r="A97" s="164"/>
      <c r="C97" s="143">
        <v>11</v>
      </c>
      <c r="D97" s="145" t="str">
        <f>IF(C97&lt;&gt;"",TEXT(C97,"00")&amp;"/01/"&amp;'Configurações Básicas'!$E$5,"")</f>
        <v>11/01/2017</v>
      </c>
      <c r="E97" s="43" t="s">
        <v>1334</v>
      </c>
      <c r="F97" s="143" t="s">
        <v>2460</v>
      </c>
      <c r="G97" s="43" t="s">
        <v>1483</v>
      </c>
      <c r="H97" s="43" t="s">
        <v>1399</v>
      </c>
      <c r="I97" s="43"/>
      <c r="J97" s="219">
        <v>0</v>
      </c>
      <c r="K97" s="219">
        <v>834.3</v>
      </c>
      <c r="L97" s="44" t="s">
        <v>1356</v>
      </c>
      <c r="M97" s="44"/>
      <c r="N97" s="41">
        <f>N96+IF(AND(L97="Pago",OR(E97='PC Receitas'!$O$4,E97='PC Receitas'!$O$5,E97='PC Receitas'!$O$6)),K97,IF(AND(L97="Pago",OR(E97='PC Receitas'!$O$7,E97='PC Receitas'!$O$8,E97='PC Receitas'!$O$9,E97='PC Receitas'!$O$10,E97='PC Receitas'!$O$11,E97='PC Receitas'!$O$12,E97='PC Receitas'!$O$13,E97='PC Receitas'!$O$14)),-K97,0))</f>
        <v>57432.759999999835</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143">
        <v>11</v>
      </c>
      <c r="D98" s="145" t="str">
        <f>IF(C98&lt;&gt;"",TEXT(C98,"00")&amp;"/01/"&amp;'Configurações Básicas'!$E$5,"")</f>
        <v>11/01/2017</v>
      </c>
      <c r="E98" s="43" t="s">
        <v>1334</v>
      </c>
      <c r="F98" s="143" t="s">
        <v>2461</v>
      </c>
      <c r="G98" s="43" t="s">
        <v>1483</v>
      </c>
      <c r="H98" s="43" t="s">
        <v>1399</v>
      </c>
      <c r="I98" s="43"/>
      <c r="J98" s="219">
        <v>0</v>
      </c>
      <c r="K98" s="219">
        <v>411.47</v>
      </c>
      <c r="L98" s="44" t="s">
        <v>1356</v>
      </c>
      <c r="M98" s="44"/>
      <c r="N98" s="41">
        <f>N97+IF(AND(L98="Pago",OR(E98='PC Receitas'!$O$4,E98='PC Receitas'!$O$5,E98='PC Receitas'!$O$6)),K98,IF(AND(L98="Pago",OR(E98='PC Receitas'!$O$7,E98='PC Receitas'!$O$8,E98='PC Receitas'!$O$9,E98='PC Receitas'!$O$10,E98='PC Receitas'!$O$11,E98='PC Receitas'!$O$12,E98='PC Receitas'!$O$13,E98='PC Receitas'!$O$14)),-K98,0))</f>
        <v>57021.289999999834</v>
      </c>
      <c r="S98" s="112" t="str">
        <f t="shared" si="4"/>
        <v>Despesa</v>
      </c>
      <c r="T98" s="109" t="str">
        <f t="shared" si="5"/>
        <v/>
      </c>
      <c r="U98" s="109" t="str">
        <f t="shared" si="6"/>
        <v/>
      </c>
      <c r="V98" s="109" t="str">
        <f t="shared" si="7"/>
        <v>Despesa</v>
      </c>
      <c r="W98" s="113" t="str">
        <f>VLOOKUP(E98,'PC Receitas'!$O$4:$P$14,2,FALSE)</f>
        <v>Impostos</v>
      </c>
    </row>
    <row r="99" spans="1:23" ht="19.5" customHeight="1" thickTop="1" thickBot="1" x14ac:dyDescent="0.3">
      <c r="A99" s="164"/>
      <c r="C99" s="143">
        <v>11</v>
      </c>
      <c r="D99" s="145" t="str">
        <f>IF(C99&lt;&gt;"",TEXT(C99,"00")&amp;"/01/"&amp;'Configurações Básicas'!$E$5,"")</f>
        <v>11/01/2017</v>
      </c>
      <c r="E99" s="43" t="s">
        <v>1334</v>
      </c>
      <c r="F99" s="143" t="s">
        <v>2462</v>
      </c>
      <c r="G99" s="43" t="s">
        <v>1483</v>
      </c>
      <c r="H99" s="43" t="s">
        <v>1399</v>
      </c>
      <c r="I99" s="43"/>
      <c r="J99" s="219">
        <v>0</v>
      </c>
      <c r="K99" s="219">
        <v>63.69</v>
      </c>
      <c r="L99" s="44" t="s">
        <v>1356</v>
      </c>
      <c r="M99" s="44"/>
      <c r="N99" s="41">
        <f>N98+IF(AND(L99="Pago",OR(E99='PC Receitas'!$O$4,E99='PC Receitas'!$O$5,E99='PC Receitas'!$O$6)),K99,IF(AND(L99="Pago",OR(E99='PC Receitas'!$O$7,E99='PC Receitas'!$O$8,E99='PC Receitas'!$O$9,E99='PC Receitas'!$O$10,E99='PC Receitas'!$O$11,E99='PC Receitas'!$O$12,E99='PC Receitas'!$O$13,E99='PC Receitas'!$O$14)),-K99,0))</f>
        <v>56957.599999999831</v>
      </c>
      <c r="S99" s="112" t="str">
        <f t="shared" si="4"/>
        <v>Despesa</v>
      </c>
      <c r="T99" s="109" t="str">
        <f t="shared" si="5"/>
        <v/>
      </c>
      <c r="U99" s="109" t="str">
        <f t="shared" si="6"/>
        <v/>
      </c>
      <c r="V99" s="109" t="str">
        <f t="shared" si="7"/>
        <v>Despesa</v>
      </c>
      <c r="W99" s="113" t="str">
        <f>VLOOKUP(E99,'PC Receitas'!$O$4:$P$14,2,FALSE)</f>
        <v>Impostos</v>
      </c>
    </row>
    <row r="100" spans="1:23" ht="19.5" customHeight="1" thickTop="1" thickBot="1" x14ac:dyDescent="0.3">
      <c r="A100" s="164"/>
      <c r="C100" s="143">
        <v>11</v>
      </c>
      <c r="D100" s="145" t="str">
        <f>IF(C100&lt;&gt;"",TEXT(C100,"00")&amp;"/01/"&amp;'Configurações Básicas'!$E$5,"")</f>
        <v>11/01/2017</v>
      </c>
      <c r="E100" s="43" t="s">
        <v>1334</v>
      </c>
      <c r="F100" s="143" t="s">
        <v>2463</v>
      </c>
      <c r="G100" s="43" t="s">
        <v>1483</v>
      </c>
      <c r="H100" s="43" t="s">
        <v>1399</v>
      </c>
      <c r="I100" s="43"/>
      <c r="J100" s="219">
        <v>0</v>
      </c>
      <c r="K100" s="219">
        <v>68.099999999999994</v>
      </c>
      <c r="L100" s="44" t="s">
        <v>1356</v>
      </c>
      <c r="M100" s="44"/>
      <c r="N100" s="41">
        <f>N99+IF(AND(L100="Pago",OR(E100='PC Receitas'!$O$4,E100='PC Receitas'!$O$5,E100='PC Receitas'!$O$6)),K100,IF(AND(L100="Pago",OR(E100='PC Receitas'!$O$7,E100='PC Receitas'!$O$8,E100='PC Receitas'!$O$9,E100='PC Receitas'!$O$10,E100='PC Receitas'!$O$11,E100='PC Receitas'!$O$12,E100='PC Receitas'!$O$13,E100='PC Receitas'!$O$14)),-K100,0))</f>
        <v>56889.499999999833</v>
      </c>
      <c r="S100" s="112" t="str">
        <f t="shared" si="4"/>
        <v>Despesa</v>
      </c>
      <c r="T100" s="109" t="str">
        <f t="shared" si="5"/>
        <v/>
      </c>
      <c r="U100" s="109" t="str">
        <f t="shared" si="6"/>
        <v/>
      </c>
      <c r="V100" s="109" t="str">
        <f t="shared" si="7"/>
        <v>Despesa</v>
      </c>
      <c r="W100" s="113" t="str">
        <f>VLOOKUP(E100,'PC Receitas'!$O$4:$P$14,2,FALSE)</f>
        <v>Impostos</v>
      </c>
    </row>
    <row r="101" spans="1:23" ht="19.5" customHeight="1" thickTop="1" thickBot="1" x14ac:dyDescent="0.3">
      <c r="A101" s="164"/>
      <c r="C101" s="143">
        <v>11</v>
      </c>
      <c r="D101" s="145" t="str">
        <f>IF(C101&lt;&gt;"",TEXT(C101,"00")&amp;"/01/"&amp;'Configurações Básicas'!$E$5,"")</f>
        <v>11/01/2017</v>
      </c>
      <c r="E101" s="43" t="s">
        <v>1334</v>
      </c>
      <c r="F101" s="143" t="s">
        <v>2464</v>
      </c>
      <c r="G101" s="43" t="s">
        <v>1483</v>
      </c>
      <c r="H101" s="43" t="s">
        <v>1399</v>
      </c>
      <c r="I101" s="43"/>
      <c r="J101" s="219">
        <v>0</v>
      </c>
      <c r="K101" s="219">
        <v>71.08</v>
      </c>
      <c r="L101" s="44" t="s">
        <v>1356</v>
      </c>
      <c r="M101" s="44"/>
      <c r="N101" s="41">
        <f>N100+IF(AND(L101="Pago",OR(E101='PC Receitas'!$O$4,E101='PC Receitas'!$O$5,E101='PC Receitas'!$O$6)),K101,IF(AND(L101="Pago",OR(E101='PC Receitas'!$O$7,E101='PC Receitas'!$O$8,E101='PC Receitas'!$O$9,E101='PC Receitas'!$O$10,E101='PC Receitas'!$O$11,E101='PC Receitas'!$O$12,E101='PC Receitas'!$O$13,E101='PC Receitas'!$O$14)),-K101,0))</f>
        <v>56818.419999999831</v>
      </c>
      <c r="S101" s="112" t="str">
        <f t="shared" si="4"/>
        <v>Despesa</v>
      </c>
      <c r="T101" s="109" t="str">
        <f t="shared" si="5"/>
        <v/>
      </c>
      <c r="U101" s="109" t="str">
        <f t="shared" si="6"/>
        <v/>
      </c>
      <c r="V101" s="109" t="str">
        <f t="shared" si="7"/>
        <v>Despesa</v>
      </c>
      <c r="W101" s="113" t="str">
        <f>VLOOKUP(E101,'PC Receitas'!$O$4:$P$14,2,FALSE)</f>
        <v>Impostos</v>
      </c>
    </row>
    <row r="102" spans="1:23" ht="19.5" customHeight="1" thickTop="1" thickBot="1" x14ac:dyDescent="0.3">
      <c r="A102" s="164"/>
      <c r="C102" s="143">
        <v>11</v>
      </c>
      <c r="D102" s="145" t="str">
        <f>IF(C102&lt;&gt;"",TEXT(C102,"00")&amp;"/01/"&amp;'Configurações Básicas'!$E$5,"")</f>
        <v>11/01/2017</v>
      </c>
      <c r="E102" s="43" t="s">
        <v>1334</v>
      </c>
      <c r="F102" s="143" t="s">
        <v>2465</v>
      </c>
      <c r="G102" s="43" t="s">
        <v>1483</v>
      </c>
      <c r="H102" s="43" t="s">
        <v>1399</v>
      </c>
      <c r="I102" s="43"/>
      <c r="J102" s="219">
        <v>0</v>
      </c>
      <c r="K102" s="219">
        <v>92.66</v>
      </c>
      <c r="L102" s="44" t="s">
        <v>1356</v>
      </c>
      <c r="M102" s="44"/>
      <c r="N102" s="41">
        <f>N101+IF(AND(L102="Pago",OR(E102='PC Receitas'!$O$4,E102='PC Receitas'!$O$5,E102='PC Receitas'!$O$6)),K102,IF(AND(L102="Pago",OR(E102='PC Receitas'!$O$7,E102='PC Receitas'!$O$8,E102='PC Receitas'!$O$9,E102='PC Receitas'!$O$10,E102='PC Receitas'!$O$11,E102='PC Receitas'!$O$12,E102='PC Receitas'!$O$13,E102='PC Receitas'!$O$14)),-K102,0))</f>
        <v>56725.759999999827</v>
      </c>
      <c r="S102" s="112" t="str">
        <f t="shared" si="4"/>
        <v>Despesa</v>
      </c>
      <c r="T102" s="109" t="str">
        <f t="shared" si="5"/>
        <v/>
      </c>
      <c r="U102" s="109" t="str">
        <f t="shared" si="6"/>
        <v/>
      </c>
      <c r="V102" s="109" t="str">
        <f t="shared" si="7"/>
        <v>Despesa</v>
      </c>
      <c r="W102" s="113" t="str">
        <f>VLOOKUP(E102,'PC Receitas'!$O$4:$P$14,2,FALSE)</f>
        <v>Impostos</v>
      </c>
    </row>
    <row r="103" spans="1:23" ht="19.5" customHeight="1" thickTop="1" thickBot="1" x14ac:dyDescent="0.3">
      <c r="A103" s="164"/>
      <c r="C103" s="143">
        <v>11</v>
      </c>
      <c r="D103" s="145" t="str">
        <f>IF(C103&lt;&gt;"",TEXT(C103,"00")&amp;"/01/"&amp;'Configurações Básicas'!$E$5,"")</f>
        <v>11/01/2017</v>
      </c>
      <c r="E103" s="43" t="s">
        <v>1334</v>
      </c>
      <c r="F103" s="143" t="s">
        <v>2466</v>
      </c>
      <c r="G103" s="43" t="s">
        <v>1483</v>
      </c>
      <c r="H103" s="43" t="s">
        <v>1399</v>
      </c>
      <c r="I103" s="43"/>
      <c r="J103" s="219">
        <v>0</v>
      </c>
      <c r="K103" s="219">
        <v>92.66</v>
      </c>
      <c r="L103" s="44" t="s">
        <v>1356</v>
      </c>
      <c r="M103" s="44"/>
      <c r="N103" s="41">
        <f>N102+IF(AND(L103="Pago",OR(E103='PC Receitas'!$O$4,E103='PC Receitas'!$O$5,E103='PC Receitas'!$O$6)),K103,IF(AND(L103="Pago",OR(E103='PC Receitas'!$O$7,E103='PC Receitas'!$O$8,E103='PC Receitas'!$O$9,E103='PC Receitas'!$O$10,E103='PC Receitas'!$O$11,E103='PC Receitas'!$O$12,E103='PC Receitas'!$O$13,E103='PC Receitas'!$O$14)),-K103,0))</f>
        <v>56633.099999999824</v>
      </c>
      <c r="S103" s="112" t="str">
        <f t="shared" si="4"/>
        <v>Despesa</v>
      </c>
      <c r="T103" s="109" t="str">
        <f t="shared" si="5"/>
        <v/>
      </c>
      <c r="U103" s="109" t="str">
        <f t="shared" si="6"/>
        <v/>
      </c>
      <c r="V103" s="109" t="str">
        <f t="shared" si="7"/>
        <v>Despesa</v>
      </c>
      <c r="W103" s="113" t="str">
        <f>VLOOKUP(E103,'PC Receitas'!$O$4:$P$14,2,FALSE)</f>
        <v>Impostos</v>
      </c>
    </row>
    <row r="104" spans="1:23" ht="19.5" customHeight="1" thickTop="1" thickBot="1" x14ac:dyDescent="0.3">
      <c r="A104" s="164"/>
      <c r="C104" s="143">
        <v>11</v>
      </c>
      <c r="D104" s="145" t="str">
        <f>IF(C104&lt;&gt;"",TEXT(C104,"00")&amp;"/01/"&amp;'Configurações Básicas'!$E$5,"")</f>
        <v>11/01/2017</v>
      </c>
      <c r="E104" s="43" t="s">
        <v>1334</v>
      </c>
      <c r="F104" s="143" t="s">
        <v>2467</v>
      </c>
      <c r="G104" s="43" t="s">
        <v>1483</v>
      </c>
      <c r="H104" s="43" t="s">
        <v>1399</v>
      </c>
      <c r="I104" s="43"/>
      <c r="J104" s="219">
        <v>0</v>
      </c>
      <c r="K104" s="219">
        <v>92.66</v>
      </c>
      <c r="L104" s="44" t="s">
        <v>1356</v>
      </c>
      <c r="M104" s="44"/>
      <c r="N104" s="41">
        <f>N103+IF(AND(L104="Pago",OR(E104='PC Receitas'!$O$4,E104='PC Receitas'!$O$5,E104='PC Receitas'!$O$6)),K104,IF(AND(L104="Pago",OR(E104='PC Receitas'!$O$7,E104='PC Receitas'!$O$8,E104='PC Receitas'!$O$9,E104='PC Receitas'!$O$10,E104='PC Receitas'!$O$11,E104='PC Receitas'!$O$12,E104='PC Receitas'!$O$13,E104='PC Receitas'!$O$14)),-K104,0))</f>
        <v>56540.43999999982</v>
      </c>
      <c r="S104" s="112" t="str">
        <f t="shared" si="4"/>
        <v>Despesa</v>
      </c>
      <c r="T104" s="109" t="str">
        <f t="shared" si="5"/>
        <v/>
      </c>
      <c r="U104" s="109" t="str">
        <f t="shared" si="6"/>
        <v/>
      </c>
      <c r="V104" s="109" t="str">
        <f t="shared" si="7"/>
        <v>Despesa</v>
      </c>
      <c r="W104" s="113" t="str">
        <f>VLOOKUP(E104,'PC Receitas'!$O$4:$P$14,2,FALSE)</f>
        <v>Impostos</v>
      </c>
    </row>
    <row r="105" spans="1:23" ht="19.5" customHeight="1" thickTop="1" thickBot="1" x14ac:dyDescent="0.3">
      <c r="A105" s="164"/>
      <c r="C105" s="143">
        <v>10</v>
      </c>
      <c r="D105" s="145" t="str">
        <f>IF(C105&lt;&gt;"",TEXT(C105,"00")&amp;"/01/"&amp;'Configurações Básicas'!$E$5,"")</f>
        <v>10/01/2017</v>
      </c>
      <c r="E105" s="43" t="s">
        <v>1338</v>
      </c>
      <c r="F105" s="143" t="s">
        <v>2468</v>
      </c>
      <c r="G105" s="43" t="s">
        <v>1446</v>
      </c>
      <c r="H105" s="43" t="s">
        <v>1397</v>
      </c>
      <c r="I105" s="43"/>
      <c r="J105" s="219">
        <v>0</v>
      </c>
      <c r="K105" s="219">
        <v>1906.12</v>
      </c>
      <c r="L105" s="44" t="s">
        <v>1356</v>
      </c>
      <c r="M105" s="44"/>
      <c r="N105" s="41">
        <f>N104+IF(AND(L105="Pago",OR(E105='PC Receitas'!$O$4,E105='PC Receitas'!$O$5,E105='PC Receitas'!$O$6)),K105,IF(AND(L105="Pago",OR(E105='PC Receitas'!$O$7,E105='PC Receitas'!$O$8,E105='PC Receitas'!$O$9,E105='PC Receitas'!$O$10,E105='PC Receitas'!$O$11,E105='PC Receitas'!$O$12,E105='PC Receitas'!$O$13,E105='PC Receitas'!$O$14)),-K105,0))</f>
        <v>54634.319999999818</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143">
        <v>12</v>
      </c>
      <c r="D106" s="145" t="str">
        <f>IF(C106&lt;&gt;"",TEXT(C106,"00")&amp;"/01/"&amp;'Configurações Básicas'!$E$5,"")</f>
        <v>12/01/2017</v>
      </c>
      <c r="E106" s="43" t="s">
        <v>1337</v>
      </c>
      <c r="F106" s="143">
        <v>734</v>
      </c>
      <c r="G106" s="43" t="s">
        <v>1447</v>
      </c>
      <c r="H106" s="43" t="s">
        <v>1398</v>
      </c>
      <c r="I106" s="43"/>
      <c r="J106" s="219">
        <v>0</v>
      </c>
      <c r="K106" s="219">
        <v>1813.24</v>
      </c>
      <c r="L106" s="44" t="s">
        <v>1356</v>
      </c>
      <c r="M106" s="44"/>
      <c r="N106" s="41">
        <f>N105+IF(AND(L106="Pago",OR(E106='PC Receitas'!$O$4,E106='PC Receitas'!$O$5,E106='PC Receitas'!$O$6)),K106,IF(AND(L106="Pago",OR(E106='PC Receitas'!$O$7,E106='PC Receitas'!$O$8,E106='PC Receitas'!$O$9,E106='PC Receitas'!$O$10,E106='PC Receitas'!$O$11,E106='PC Receitas'!$O$12,E106='PC Receitas'!$O$13,E106='PC Receitas'!$O$14)),-K106,0))</f>
        <v>52821.07999999982</v>
      </c>
      <c r="S106" s="112" t="str">
        <f t="shared" si="4"/>
        <v/>
      </c>
      <c r="T106" s="109" t="str">
        <f t="shared" si="5"/>
        <v>Despesa</v>
      </c>
      <c r="U106" s="109" t="str">
        <f t="shared" si="6"/>
        <v/>
      </c>
      <c r="V106" s="109" t="str">
        <f t="shared" si="7"/>
        <v>Despesa</v>
      </c>
      <c r="W106" s="113" t="str">
        <f>VLOOKUP(E106,'PC Receitas'!$O$4:$P$14,2,FALSE)</f>
        <v>Despesas_com_Produtos</v>
      </c>
    </row>
    <row r="107" spans="1:23" ht="19.5" customHeight="1" thickTop="1" thickBot="1" x14ac:dyDescent="0.3">
      <c r="A107" s="164"/>
      <c r="C107" s="143">
        <v>11</v>
      </c>
      <c r="D107" s="145" t="str">
        <f>IF(C107&lt;&gt;"",TEXT(C107,"00")&amp;"/01/"&amp;'Configurações Básicas'!$E$5,"")</f>
        <v>11/01/2017</v>
      </c>
      <c r="E107" s="43" t="s">
        <v>1338</v>
      </c>
      <c r="F107" s="143" t="s">
        <v>2469</v>
      </c>
      <c r="G107" s="43" t="s">
        <v>1442</v>
      </c>
      <c r="H107" s="43" t="s">
        <v>1397</v>
      </c>
      <c r="I107" s="43"/>
      <c r="J107" s="219">
        <v>0</v>
      </c>
      <c r="K107" s="219">
        <v>2.1</v>
      </c>
      <c r="L107" s="44" t="s">
        <v>1356</v>
      </c>
      <c r="M107" s="44"/>
      <c r="N107" s="41">
        <f>N106+IF(AND(L107="Pago",OR(E107='PC Receitas'!$O$4,E107='PC Receitas'!$O$5,E107='PC Receitas'!$O$6)),K107,IF(AND(L107="Pago",OR(E107='PC Receitas'!$O$7,E107='PC Receitas'!$O$8,E107='PC Receitas'!$O$9,E107='PC Receitas'!$O$10,E107='PC Receitas'!$O$11,E107='PC Receitas'!$O$12,E107='PC Receitas'!$O$13,E107='PC Receitas'!$O$14)),-K107,0))</f>
        <v>52818.979999999821</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143">
        <v>11</v>
      </c>
      <c r="D108" s="145" t="str">
        <f>IF(C108&lt;&gt;"",TEXT(C108,"00")&amp;"/01/"&amp;'Configurações Básicas'!$E$5,"")</f>
        <v>11/01/2017</v>
      </c>
      <c r="E108" s="43" t="s">
        <v>1338</v>
      </c>
      <c r="F108" s="143" t="s">
        <v>2470</v>
      </c>
      <c r="G108" s="43" t="s">
        <v>1442</v>
      </c>
      <c r="H108" s="43" t="s">
        <v>1397</v>
      </c>
      <c r="I108" s="43"/>
      <c r="J108" s="219">
        <v>0</v>
      </c>
      <c r="K108" s="219">
        <v>2.1</v>
      </c>
      <c r="L108" s="44" t="s">
        <v>1356</v>
      </c>
      <c r="M108" s="44"/>
      <c r="N108" s="41">
        <f>N107+IF(AND(L108="Pago",OR(E108='PC Receitas'!$O$4,E108='PC Receitas'!$O$5,E108='PC Receitas'!$O$6)),K108,IF(AND(L108="Pago",OR(E108='PC Receitas'!$O$7,E108='PC Receitas'!$O$8,E108='PC Receitas'!$O$9,E108='PC Receitas'!$O$10,E108='PC Receitas'!$O$11,E108='PC Receitas'!$O$12,E108='PC Receitas'!$O$13,E108='PC Receitas'!$O$14)),-K108,0))</f>
        <v>52816.879999999823</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143">
        <v>11</v>
      </c>
      <c r="D109" s="145" t="str">
        <f>IF(C109&lt;&gt;"",TEXT(C109,"00")&amp;"/01/"&amp;'Configurações Básicas'!$E$5,"")</f>
        <v>11/01/2017</v>
      </c>
      <c r="E109" s="43" t="s">
        <v>1338</v>
      </c>
      <c r="F109" s="143">
        <v>14569</v>
      </c>
      <c r="G109" s="43" t="s">
        <v>1442</v>
      </c>
      <c r="H109" s="43" t="s">
        <v>1397</v>
      </c>
      <c r="I109" s="43"/>
      <c r="J109" s="219">
        <v>0</v>
      </c>
      <c r="K109" s="219">
        <v>2.1</v>
      </c>
      <c r="L109" s="44" t="s">
        <v>1356</v>
      </c>
      <c r="M109" s="44"/>
      <c r="N109" s="41">
        <f>N108+IF(AND(L109="Pago",OR(E109='PC Receitas'!$O$4,E109='PC Receitas'!$O$5,E109='PC Receitas'!$O$6)),K109,IF(AND(L109="Pago",OR(E109='PC Receitas'!$O$7,E109='PC Receitas'!$O$8,E109='PC Receitas'!$O$9,E109='PC Receitas'!$O$10,E109='PC Receitas'!$O$11,E109='PC Receitas'!$O$12,E109='PC Receitas'!$O$13,E109='PC Receitas'!$O$14)),-K109,0))</f>
        <v>52814.779999999824</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143">
        <v>11</v>
      </c>
      <c r="D110" s="145" t="str">
        <f>IF(C110&lt;&gt;"",TEXT(C110,"00")&amp;"/01/"&amp;'Configurações Básicas'!$E$5,"")</f>
        <v>11/01/2017</v>
      </c>
      <c r="E110" s="43" t="s">
        <v>1338</v>
      </c>
      <c r="F110" s="143">
        <v>14574</v>
      </c>
      <c r="G110" s="43" t="s">
        <v>1442</v>
      </c>
      <c r="H110" s="43" t="s">
        <v>1397</v>
      </c>
      <c r="I110" s="43"/>
      <c r="J110" s="219">
        <v>0</v>
      </c>
      <c r="K110" s="219">
        <v>2.1</v>
      </c>
      <c r="L110" s="44" t="s">
        <v>1356</v>
      </c>
      <c r="M110" s="44"/>
      <c r="N110" s="41">
        <f>N109+IF(AND(L110="Pago",OR(E110='PC Receitas'!$O$4,E110='PC Receitas'!$O$5,E110='PC Receitas'!$O$6)),K110,IF(AND(L110="Pago",OR(E110='PC Receitas'!$O$7,E110='PC Receitas'!$O$8,E110='PC Receitas'!$O$9,E110='PC Receitas'!$O$10,E110='PC Receitas'!$O$11,E110='PC Receitas'!$O$12,E110='PC Receitas'!$O$13,E110='PC Receitas'!$O$14)),-K110,0))</f>
        <v>52812.679999999826</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143">
        <v>11</v>
      </c>
      <c r="D111" s="145" t="str">
        <f>IF(C111&lt;&gt;"",TEXT(C111,"00")&amp;"/01/"&amp;'Configurações Básicas'!$E$5,"")</f>
        <v>11/01/2017</v>
      </c>
      <c r="E111" s="43" t="s">
        <v>1338</v>
      </c>
      <c r="F111" s="143">
        <v>14575</v>
      </c>
      <c r="G111" s="43" t="s">
        <v>1442</v>
      </c>
      <c r="H111" s="43" t="s">
        <v>1397</v>
      </c>
      <c r="I111" s="43"/>
      <c r="J111" s="219">
        <v>0</v>
      </c>
      <c r="K111" s="219">
        <v>2.1</v>
      </c>
      <c r="L111" s="44" t="s">
        <v>1356</v>
      </c>
      <c r="M111" s="44"/>
      <c r="N111" s="41">
        <f>N110+IF(AND(L111="Pago",OR(E111='PC Receitas'!$O$4,E111='PC Receitas'!$O$5,E111='PC Receitas'!$O$6)),K111,IF(AND(L111="Pago",OR(E111='PC Receitas'!$O$7,E111='PC Receitas'!$O$8,E111='PC Receitas'!$O$9,E111='PC Receitas'!$O$10,E111='PC Receitas'!$O$11,E111='PC Receitas'!$O$12,E111='PC Receitas'!$O$13,E111='PC Receitas'!$O$14)),-K111,0))</f>
        <v>52810.579999999827</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143">
        <v>11</v>
      </c>
      <c r="D112" s="145" t="str">
        <f>IF(C112&lt;&gt;"",TEXT(C112,"00")&amp;"/01/"&amp;'Configurações Básicas'!$E$5,"")</f>
        <v>11/01/2017</v>
      </c>
      <c r="E112" s="43" t="s">
        <v>1338</v>
      </c>
      <c r="F112" s="143">
        <v>14578</v>
      </c>
      <c r="G112" s="43" t="s">
        <v>1442</v>
      </c>
      <c r="H112" s="43" t="s">
        <v>1397</v>
      </c>
      <c r="I112" s="43"/>
      <c r="J112" s="219">
        <v>0</v>
      </c>
      <c r="K112" s="219">
        <v>2.1</v>
      </c>
      <c r="L112" s="44" t="s">
        <v>1356</v>
      </c>
      <c r="M112" s="44"/>
      <c r="N112" s="41">
        <f>N111+IF(AND(L112="Pago",OR(E112='PC Receitas'!$O$4,E112='PC Receitas'!$O$5,E112='PC Receitas'!$O$6)),K112,IF(AND(L112="Pago",OR(E112='PC Receitas'!$O$7,E112='PC Receitas'!$O$8,E112='PC Receitas'!$O$9,E112='PC Receitas'!$O$10,E112='PC Receitas'!$O$11,E112='PC Receitas'!$O$12,E112='PC Receitas'!$O$13,E112='PC Receitas'!$O$14)),-K112,0))</f>
        <v>52808.479999999829</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143">
        <v>12</v>
      </c>
      <c r="D113" s="145" t="str">
        <f>IF(C113&lt;&gt;"",TEXT(C113,"00")&amp;"/01/"&amp;'Configurações Básicas'!$E$5,"")</f>
        <v>12/01/2017</v>
      </c>
      <c r="E113" s="43" t="s">
        <v>1338</v>
      </c>
      <c r="F113" s="143">
        <v>14579</v>
      </c>
      <c r="G113" s="43" t="s">
        <v>1442</v>
      </c>
      <c r="H113" s="43" t="s">
        <v>1397</v>
      </c>
      <c r="I113" s="43"/>
      <c r="J113" s="219">
        <v>0</v>
      </c>
      <c r="K113" s="219">
        <v>2.1</v>
      </c>
      <c r="L113" s="44" t="s">
        <v>1356</v>
      </c>
      <c r="M113" s="44"/>
      <c r="N113" s="41">
        <f>N112+IF(AND(L113="Pago",OR(E113='PC Receitas'!$O$4,E113='PC Receitas'!$O$5,E113='PC Receitas'!$O$6)),K113,IF(AND(L113="Pago",OR(E113='PC Receitas'!$O$7,E113='PC Receitas'!$O$8,E113='PC Receitas'!$O$9,E113='PC Receitas'!$O$10,E113='PC Receitas'!$O$11,E113='PC Receitas'!$O$12,E113='PC Receitas'!$O$13,E113='PC Receitas'!$O$14)),-K113,0))</f>
        <v>52806.37999999983</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143">
        <v>12</v>
      </c>
      <c r="D114" s="145" t="str">
        <f>IF(C114&lt;&gt;"",TEXT(C114,"00")&amp;"/01/"&amp;'Configurações Básicas'!$E$5,"")</f>
        <v>12/01/2017</v>
      </c>
      <c r="E114" s="43" t="s">
        <v>1338</v>
      </c>
      <c r="F114" s="143">
        <v>14580</v>
      </c>
      <c r="G114" s="43" t="s">
        <v>1442</v>
      </c>
      <c r="H114" s="43" t="s">
        <v>1397</v>
      </c>
      <c r="I114" s="43"/>
      <c r="J114" s="219">
        <v>0</v>
      </c>
      <c r="K114" s="219">
        <v>2.1</v>
      </c>
      <c r="L114" s="44" t="s">
        <v>1356</v>
      </c>
      <c r="M114" s="44"/>
      <c r="N114" s="41">
        <f>N113+IF(AND(L114="Pago",OR(E114='PC Receitas'!$O$4,E114='PC Receitas'!$O$5,E114='PC Receitas'!$O$6)),K114,IF(AND(L114="Pago",OR(E114='PC Receitas'!$O$7,E114='PC Receitas'!$O$8,E114='PC Receitas'!$O$9,E114='PC Receitas'!$O$10,E114='PC Receitas'!$O$11,E114='PC Receitas'!$O$12,E114='PC Receitas'!$O$13,E114='PC Receitas'!$O$14)),-K114,0))</f>
        <v>52804.279999999831</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143">
        <v>12</v>
      </c>
      <c r="D115" s="145" t="str">
        <f>IF(C115&lt;&gt;"",TEXT(C115,"00")&amp;"/01/"&amp;'Configurações Básicas'!$E$5,"")</f>
        <v>12/01/2017</v>
      </c>
      <c r="E115" s="43" t="s">
        <v>1338</v>
      </c>
      <c r="F115" s="143" t="s">
        <v>2471</v>
      </c>
      <c r="G115" s="43" t="s">
        <v>1442</v>
      </c>
      <c r="H115" s="43" t="s">
        <v>1397</v>
      </c>
      <c r="I115" s="43"/>
      <c r="J115" s="219">
        <v>0</v>
      </c>
      <c r="K115" s="219">
        <v>2.1</v>
      </c>
      <c r="L115" s="44" t="s">
        <v>1356</v>
      </c>
      <c r="M115" s="44"/>
      <c r="N115" s="41">
        <f>N114+IF(AND(L115="Pago",OR(E115='PC Receitas'!$O$4,E115='PC Receitas'!$O$5,E115='PC Receitas'!$O$6)),K115,IF(AND(L115="Pago",OR(E115='PC Receitas'!$O$7,E115='PC Receitas'!$O$8,E115='PC Receitas'!$O$9,E115='PC Receitas'!$O$10,E115='PC Receitas'!$O$11,E115='PC Receitas'!$O$12,E115='PC Receitas'!$O$13,E115='PC Receitas'!$O$14)),-K115,0))</f>
        <v>52802.179999999833</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143">
        <v>12</v>
      </c>
      <c r="D116" s="145" t="str">
        <f>IF(C116&lt;&gt;"",TEXT(C116,"00")&amp;"/01/"&amp;'Configurações Básicas'!$E$5,"")</f>
        <v>12/01/2017</v>
      </c>
      <c r="E116" s="43" t="s">
        <v>1338</v>
      </c>
      <c r="F116" s="143" t="s">
        <v>2472</v>
      </c>
      <c r="G116" s="43" t="s">
        <v>1442</v>
      </c>
      <c r="H116" s="43" t="s">
        <v>1397</v>
      </c>
      <c r="I116" s="43"/>
      <c r="J116" s="219">
        <v>0</v>
      </c>
      <c r="K116" s="219">
        <v>2.1</v>
      </c>
      <c r="L116" s="44" t="s">
        <v>1356</v>
      </c>
      <c r="M116" s="44"/>
      <c r="N116" s="41">
        <f>N115+IF(AND(L116="Pago",OR(E116='PC Receitas'!$O$4,E116='PC Receitas'!$O$5,E116='PC Receitas'!$O$6)),K116,IF(AND(L116="Pago",OR(E116='PC Receitas'!$O$7,E116='PC Receitas'!$O$8,E116='PC Receitas'!$O$9,E116='PC Receitas'!$O$10,E116='PC Receitas'!$O$11,E116='PC Receitas'!$O$12,E116='PC Receitas'!$O$13,E116='PC Receitas'!$O$14)),-K116,0))</f>
        <v>52800.079999999834</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143">
        <v>12</v>
      </c>
      <c r="D117" s="145" t="str">
        <f>IF(C117&lt;&gt;"",TEXT(C117,"00")&amp;"/01/"&amp;'Configurações Básicas'!$E$5,"")</f>
        <v>12/01/2017</v>
      </c>
      <c r="E117" s="43" t="s">
        <v>1338</v>
      </c>
      <c r="F117" s="143">
        <v>14585</v>
      </c>
      <c r="G117" s="43" t="s">
        <v>1442</v>
      </c>
      <c r="H117" s="43" t="s">
        <v>1397</v>
      </c>
      <c r="I117" s="43"/>
      <c r="J117" s="219">
        <v>0</v>
      </c>
      <c r="K117" s="219">
        <v>2.1</v>
      </c>
      <c r="L117" s="44" t="s">
        <v>1356</v>
      </c>
      <c r="M117" s="44"/>
      <c r="N117" s="41">
        <f>N116+IF(AND(L117="Pago",OR(E117='PC Receitas'!$O$4,E117='PC Receitas'!$O$5,E117='PC Receitas'!$O$6)),K117,IF(AND(L117="Pago",OR(E117='PC Receitas'!$O$7,E117='PC Receitas'!$O$8,E117='PC Receitas'!$O$9,E117='PC Receitas'!$O$10,E117='PC Receitas'!$O$11,E117='PC Receitas'!$O$12,E117='PC Receitas'!$O$13,E117='PC Receitas'!$O$14)),-K117,0))</f>
        <v>52797.979999999836</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143">
        <v>4</v>
      </c>
      <c r="D118" s="145" t="str">
        <f>IF(C118&lt;&gt;"",TEXT(C118,"00")&amp;"/01/"&amp;'Configurações Básicas'!$E$5,"")</f>
        <v>04/01/2017</v>
      </c>
      <c r="E118" s="43" t="s">
        <v>1338</v>
      </c>
      <c r="F118" s="143">
        <v>14537</v>
      </c>
      <c r="G118" s="43" t="s">
        <v>1442</v>
      </c>
      <c r="H118" s="43" t="s">
        <v>1397</v>
      </c>
      <c r="I118" s="43"/>
      <c r="J118" s="219">
        <v>0</v>
      </c>
      <c r="K118" s="219">
        <v>2.1</v>
      </c>
      <c r="L118" s="44" t="s">
        <v>1356</v>
      </c>
      <c r="M118" s="44"/>
      <c r="N118" s="41">
        <f>N117+IF(AND(L118="Pago",OR(E118='PC Receitas'!$O$4,E118='PC Receitas'!$O$5,E118='PC Receitas'!$O$6)),K118,IF(AND(L118="Pago",OR(E118='PC Receitas'!$O$7,E118='PC Receitas'!$O$8,E118='PC Receitas'!$O$9,E118='PC Receitas'!$O$10,E118='PC Receitas'!$O$11,E118='PC Receitas'!$O$12,E118='PC Receitas'!$O$13,E118='PC Receitas'!$O$14)),-K118,0))</f>
        <v>52795.879999999837</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143">
        <v>13</v>
      </c>
      <c r="D119" s="145" t="str">
        <f>IF(C119&lt;&gt;"",TEXT(C119,"00")&amp;"/01/"&amp;'Configurações Básicas'!$E$5,"")</f>
        <v>13/01/2017</v>
      </c>
      <c r="E119" s="43" t="s">
        <v>150</v>
      </c>
      <c r="F119" s="143" t="s">
        <v>2473</v>
      </c>
      <c r="G119" s="43" t="s">
        <v>1443</v>
      </c>
      <c r="H119" s="43" t="s">
        <v>1398</v>
      </c>
      <c r="I119" s="43"/>
      <c r="J119" s="219">
        <v>0</v>
      </c>
      <c r="K119" s="219">
        <v>31</v>
      </c>
      <c r="L119" s="44" t="s">
        <v>1356</v>
      </c>
      <c r="M119" s="44"/>
      <c r="N119" s="41">
        <f>N118+IF(AND(L119="Pago",OR(E119='PC Receitas'!$O$4,E119='PC Receitas'!$O$5,E119='PC Receitas'!$O$6)),K119,IF(AND(L119="Pago",OR(E119='PC Receitas'!$O$7,E119='PC Receitas'!$O$8,E119='PC Receitas'!$O$9,E119='PC Receitas'!$O$10,E119='PC Receitas'!$O$11,E119='PC Receitas'!$O$12,E119='PC Receitas'!$O$13,E119='PC Receitas'!$O$14)),-K119,0))</f>
        <v>52764.879999999837</v>
      </c>
      <c r="S119" s="112" t="str">
        <f t="shared" si="4"/>
        <v>Despesa</v>
      </c>
      <c r="T119" s="109" t="str">
        <f t="shared" si="5"/>
        <v/>
      </c>
      <c r="U119" s="109" t="str">
        <f t="shared" si="6"/>
        <v/>
      </c>
      <c r="V119" s="109" t="str">
        <f t="shared" si="7"/>
        <v>Despesa</v>
      </c>
      <c r="W119" s="113" t="str">
        <f>VLOOKUP(E119,'PC Receitas'!$O$4:$P$14,2,FALSE)</f>
        <v>Despesas_com_RH</v>
      </c>
    </row>
    <row r="120" spans="1:23" ht="19.5" customHeight="1" thickTop="1" thickBot="1" x14ac:dyDescent="0.3">
      <c r="A120" s="164"/>
      <c r="C120" s="143">
        <v>15</v>
      </c>
      <c r="D120" s="145" t="str">
        <f>IF(C120&lt;&gt;"",TEXT(C120,"00")&amp;"/01/"&amp;'Configurações Básicas'!$E$5,"")</f>
        <v>15/01/2017</v>
      </c>
      <c r="E120" s="43" t="s">
        <v>1334</v>
      </c>
      <c r="F120" s="143" t="s">
        <v>2474</v>
      </c>
      <c r="G120" s="43" t="s">
        <v>1440</v>
      </c>
      <c r="H120" s="43" t="s">
        <v>1399</v>
      </c>
      <c r="I120" s="43"/>
      <c r="J120" s="219">
        <v>0</v>
      </c>
      <c r="K120" s="219">
        <v>2452.5700000000002</v>
      </c>
      <c r="L120" s="44" t="s">
        <v>1356</v>
      </c>
      <c r="M120" s="44"/>
      <c r="N120" s="41">
        <f>N119+IF(AND(L120="Pago",OR(E120='PC Receitas'!$O$4,E120='PC Receitas'!$O$5,E120='PC Receitas'!$O$6)),K120,IF(AND(L120="Pago",OR(E120='PC Receitas'!$O$7,E120='PC Receitas'!$O$8,E120='PC Receitas'!$O$9,E120='PC Receitas'!$O$10,E120='PC Receitas'!$O$11,E120='PC Receitas'!$O$12,E120='PC Receitas'!$O$13,E120='PC Receitas'!$O$14)),-K120,0))</f>
        <v>50312.309999999838</v>
      </c>
      <c r="S120" s="112" t="str">
        <f t="shared" si="4"/>
        <v>Despesa</v>
      </c>
      <c r="T120" s="109" t="str">
        <f t="shared" si="5"/>
        <v/>
      </c>
      <c r="U120" s="109" t="str">
        <f t="shared" si="6"/>
        <v/>
      </c>
      <c r="V120" s="109" t="str">
        <f t="shared" si="7"/>
        <v>Despesa</v>
      </c>
      <c r="W120" s="113" t="str">
        <f>VLOOKUP(E120,'PC Receitas'!$O$4:$P$14,2,FALSE)</f>
        <v>Impostos</v>
      </c>
    </row>
    <row r="121" spans="1:23" ht="19.5" customHeight="1" thickTop="1" thickBot="1" x14ac:dyDescent="0.3">
      <c r="A121" s="164"/>
      <c r="C121" s="143">
        <v>12</v>
      </c>
      <c r="D121" s="145" t="str">
        <f>IF(C121&lt;&gt;"",TEXT(C121,"00")&amp;"/01/"&amp;'Configurações Básicas'!$E$5,"")</f>
        <v>12/01/2017</v>
      </c>
      <c r="E121" s="43" t="s">
        <v>1338</v>
      </c>
      <c r="F121" s="143">
        <v>14589</v>
      </c>
      <c r="G121" s="43" t="s">
        <v>1442</v>
      </c>
      <c r="H121" s="43" t="s">
        <v>1397</v>
      </c>
      <c r="I121" s="43"/>
      <c r="J121" s="219">
        <v>0</v>
      </c>
      <c r="K121" s="219">
        <v>2.1</v>
      </c>
      <c r="L121" s="44" t="s">
        <v>1356</v>
      </c>
      <c r="M121" s="44"/>
      <c r="N121" s="41">
        <f>N120+IF(AND(L121="Pago",OR(E121='PC Receitas'!$O$4,E121='PC Receitas'!$O$5,E121='PC Receitas'!$O$6)),K121,IF(AND(L121="Pago",OR(E121='PC Receitas'!$O$7,E121='PC Receitas'!$O$8,E121='PC Receitas'!$O$9,E121='PC Receitas'!$O$10,E121='PC Receitas'!$O$11,E121='PC Receitas'!$O$12,E121='PC Receitas'!$O$13,E121='PC Receitas'!$O$14)),-K121,0))</f>
        <v>50310.209999999839</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143">
        <v>16</v>
      </c>
      <c r="D122" s="145" t="str">
        <f>IF(C122&lt;&gt;"",TEXT(C122,"00")&amp;"/01/"&amp;'Configurações Básicas'!$E$5,"")</f>
        <v>16/01/2017</v>
      </c>
      <c r="E122" s="43" t="s">
        <v>1338</v>
      </c>
      <c r="F122" s="143">
        <v>14594</v>
      </c>
      <c r="G122" s="43" t="s">
        <v>1442</v>
      </c>
      <c r="H122" s="43" t="s">
        <v>1397</v>
      </c>
      <c r="I122" s="43"/>
      <c r="J122" s="219">
        <v>0</v>
      </c>
      <c r="K122" s="219">
        <v>2.1</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50308.109999999841</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143">
        <v>20</v>
      </c>
      <c r="D123" s="145" t="str">
        <f>IF(C123&lt;&gt;"",TEXT(C123,"00")&amp;"/01/"&amp;'Configurações Básicas'!$E$5,"")</f>
        <v>20/01/2017</v>
      </c>
      <c r="E123" s="43" t="s">
        <v>1338</v>
      </c>
      <c r="F123" s="143">
        <v>14617</v>
      </c>
      <c r="G123" s="43" t="s">
        <v>1442</v>
      </c>
      <c r="H123" s="43" t="s">
        <v>1397</v>
      </c>
      <c r="I123" s="43"/>
      <c r="J123" s="219">
        <v>0</v>
      </c>
      <c r="K123" s="219">
        <v>2.1</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50306.009999999842</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143">
        <v>15</v>
      </c>
      <c r="D124" s="145" t="str">
        <f>IF(C124&lt;&gt;"",TEXT(C124,"00")&amp;"/01/"&amp;'Configurações Básicas'!$E$5,"")</f>
        <v>15/01/2017</v>
      </c>
      <c r="E124" s="43" t="s">
        <v>1338</v>
      </c>
      <c r="F124" s="143" t="s">
        <v>2475</v>
      </c>
      <c r="G124" s="43" t="s">
        <v>1448</v>
      </c>
      <c r="H124" s="43" t="s">
        <v>1397</v>
      </c>
      <c r="I124" s="43"/>
      <c r="J124" s="219">
        <v>0</v>
      </c>
      <c r="K124" s="219">
        <v>67</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50239.009999999842</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143">
        <v>16</v>
      </c>
      <c r="D125" s="145" t="str">
        <f>IF(C125&lt;&gt;"",TEXT(C125,"00")&amp;"/01/"&amp;'Configurações Básicas'!$E$5,"")</f>
        <v>16/01/2017</v>
      </c>
      <c r="E125" s="43" t="s">
        <v>1338</v>
      </c>
      <c r="F125" s="143">
        <v>780803</v>
      </c>
      <c r="G125" s="43" t="s">
        <v>1450</v>
      </c>
      <c r="H125" s="43" t="s">
        <v>1399</v>
      </c>
      <c r="I125" s="43"/>
      <c r="J125" s="219">
        <v>0</v>
      </c>
      <c r="K125" s="219">
        <v>290.01</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49948.99999999984</v>
      </c>
      <c r="S125" s="112" t="str">
        <f t="shared" ref="S125:S183" si="8">IF(W125="Despesas_com_RH","Despesa",IF(W125="Despesas_Operacionais","Despesa",IF(W125="Despesas_com_Marketing","Despesa",IF(W125="Impostos","Despesa",IF(W125="Investimentos","Despesa","")))))</f>
        <v>Despesa</v>
      </c>
      <c r="T125" s="109" t="str">
        <f t="shared" ref="T125:T183" si="9">IF(W125="Despesas_com_Produtos","Despesa",IF(W125="Despesas_com_Serviços","Despesa",IF(W125="Despesas_Não_Operacionais","Despesa","")))</f>
        <v/>
      </c>
      <c r="U125" s="109" t="str">
        <f t="shared" ref="U125:U183" si="10">IF(W125="Receitas_com_Produtos","Receita",IF(W125="Receitas_com_Serviços","Receita",IF(W125="Receitas_Não_Operacionais","Receita","")))</f>
        <v/>
      </c>
      <c r="V125" s="109" t="str">
        <f t="shared" ref="V125:V183" si="11">IF(S125&lt;&gt;"",S125,IF(T125&lt;&gt;"",T125,IF(U125&lt;&gt;"",U125,"")))</f>
        <v>Despesa</v>
      </c>
      <c r="W125" s="113" t="str">
        <f>VLOOKUP(E125,'PC Receitas'!$O$4:$P$14,2,FALSE)</f>
        <v>Despesas_Operacionais</v>
      </c>
    </row>
    <row r="126" spans="1:23" ht="19.5" customHeight="1" thickTop="1" thickBot="1" x14ac:dyDescent="0.3">
      <c r="A126" s="164"/>
      <c r="C126" s="143">
        <v>30</v>
      </c>
      <c r="D126" s="145" t="str">
        <f>IF(C126&lt;&gt;"",TEXT(C126,"00")&amp;"/01/"&amp;'Configurações Básicas'!$E$5,"")</f>
        <v>30/01/2017</v>
      </c>
      <c r="E126" s="43" t="s">
        <v>1338</v>
      </c>
      <c r="F126" s="143" t="s">
        <v>2476</v>
      </c>
      <c r="G126" s="43" t="s">
        <v>1442</v>
      </c>
      <c r="H126" s="43" t="s">
        <v>1399</v>
      </c>
      <c r="I126" s="43"/>
      <c r="J126" s="219">
        <v>0</v>
      </c>
      <c r="K126" s="219">
        <v>156.12</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49792.879999999837</v>
      </c>
      <c r="S126" s="112" t="str">
        <f t="shared" si="8"/>
        <v>Despesa</v>
      </c>
      <c r="T126" s="109" t="str">
        <f t="shared" si="9"/>
        <v/>
      </c>
      <c r="U126" s="109" t="str">
        <f t="shared" si="10"/>
        <v/>
      </c>
      <c r="V126" s="109" t="str">
        <f t="shared" si="11"/>
        <v>Despesa</v>
      </c>
      <c r="W126" s="113" t="str">
        <f>VLOOKUP(E126,'PC Receitas'!$O$4:$P$14,2,FALSE)</f>
        <v>Despesas_Operacionais</v>
      </c>
    </row>
    <row r="127" spans="1:23" ht="19.5" customHeight="1" thickTop="1" thickBot="1" x14ac:dyDescent="0.3">
      <c r="A127" s="164"/>
      <c r="C127" s="143">
        <v>31</v>
      </c>
      <c r="D127" s="145" t="str">
        <f>IF(C127&lt;&gt;"",TEXT(C127,"00")&amp;"/01/"&amp;'Configurações Básicas'!$E$5,"")</f>
        <v>31/01/2017</v>
      </c>
      <c r="E127" s="43" t="s">
        <v>1338</v>
      </c>
      <c r="F127" s="143" t="s">
        <v>2477</v>
      </c>
      <c r="G127" s="43" t="s">
        <v>1442</v>
      </c>
      <c r="H127" s="43" t="s">
        <v>1399</v>
      </c>
      <c r="I127" s="43"/>
      <c r="J127" s="219">
        <v>0</v>
      </c>
      <c r="K127" s="219">
        <v>1381.16</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48411.719999999834</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143">
        <v>16</v>
      </c>
      <c r="D128" s="145" t="str">
        <f>IF(C128&lt;&gt;"",TEXT(C128,"00")&amp;"/01/"&amp;'Configurações Básicas'!$E$5,"")</f>
        <v>16/01/2017</v>
      </c>
      <c r="E128" s="43" t="s">
        <v>150</v>
      </c>
      <c r="F128" s="143" t="s">
        <v>2478</v>
      </c>
      <c r="G128" s="43" t="s">
        <v>1443</v>
      </c>
      <c r="H128" s="43" t="s">
        <v>1398</v>
      </c>
      <c r="I128" s="43"/>
      <c r="J128" s="219">
        <v>0</v>
      </c>
      <c r="K128" s="219">
        <v>542</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47869.719999999834</v>
      </c>
      <c r="S128" s="112" t="str">
        <f t="shared" si="8"/>
        <v>Despesa</v>
      </c>
      <c r="T128" s="109" t="str">
        <f t="shared" si="9"/>
        <v/>
      </c>
      <c r="U128" s="109" t="str">
        <f t="shared" si="10"/>
        <v/>
      </c>
      <c r="V128" s="109" t="str">
        <f t="shared" si="11"/>
        <v>Despesa</v>
      </c>
      <c r="W128" s="113" t="str">
        <f>VLOOKUP(E128,'PC Receitas'!$O$4:$P$14,2,FALSE)</f>
        <v>Despesas_com_RH</v>
      </c>
    </row>
    <row r="129" spans="1:23" ht="19.5" customHeight="1" thickTop="1" thickBot="1" x14ac:dyDescent="0.3">
      <c r="A129" s="164"/>
      <c r="C129" s="143">
        <v>12</v>
      </c>
      <c r="D129" s="145" t="str">
        <f>IF(C129&lt;&gt;"",TEXT(C129,"00")&amp;"/01/"&amp;'Configurações Básicas'!$E$5,"")</f>
        <v>12/01/2017</v>
      </c>
      <c r="E129" s="43" t="s">
        <v>1338</v>
      </c>
      <c r="F129" s="143">
        <v>26</v>
      </c>
      <c r="G129" s="43" t="s">
        <v>1517</v>
      </c>
      <c r="H129" s="43" t="s">
        <v>1398</v>
      </c>
      <c r="I129" s="43"/>
      <c r="J129" s="219">
        <v>0</v>
      </c>
      <c r="K129" s="219">
        <v>600</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47269.719999999834</v>
      </c>
      <c r="S129" s="112" t="str">
        <f t="shared" si="8"/>
        <v>Despesa</v>
      </c>
      <c r="T129" s="109" t="str">
        <f t="shared" si="9"/>
        <v/>
      </c>
      <c r="U129" s="109" t="str">
        <f t="shared" si="10"/>
        <v/>
      </c>
      <c r="V129" s="109" t="str">
        <f t="shared" si="11"/>
        <v>Despesa</v>
      </c>
      <c r="W129" s="113" t="str">
        <f>VLOOKUP(E129,'PC Receitas'!$O$4:$P$14,2,FALSE)</f>
        <v>Despesas_Operacionais</v>
      </c>
    </row>
    <row r="130" spans="1:23" ht="19.5" customHeight="1" thickTop="1" thickBot="1" x14ac:dyDescent="0.3">
      <c r="A130" s="164"/>
      <c r="C130" s="143">
        <v>15</v>
      </c>
      <c r="D130" s="145" t="str">
        <f>IF(C130&lt;&gt;"",TEXT(C130,"00")&amp;"/01/"&amp;'Configurações Básicas'!$E$5,"")</f>
        <v>15/01/2017</v>
      </c>
      <c r="E130" s="43" t="s">
        <v>150</v>
      </c>
      <c r="F130" s="143" t="s">
        <v>2479</v>
      </c>
      <c r="G130" s="43" t="s">
        <v>1496</v>
      </c>
      <c r="H130" s="43" t="s">
        <v>1399</v>
      </c>
      <c r="I130" s="43"/>
      <c r="J130" s="219">
        <v>0</v>
      </c>
      <c r="K130" s="219">
        <v>1212.0899999999999</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46057.629999999837</v>
      </c>
      <c r="S130" s="112" t="str">
        <f t="shared" si="8"/>
        <v>Despesa</v>
      </c>
      <c r="T130" s="109" t="str">
        <f t="shared" si="9"/>
        <v/>
      </c>
      <c r="U130" s="109" t="str">
        <f t="shared" si="10"/>
        <v/>
      </c>
      <c r="V130" s="109" t="str">
        <f t="shared" si="11"/>
        <v>Despesa</v>
      </c>
      <c r="W130" s="113" t="str">
        <f>VLOOKUP(E130,'PC Receitas'!$O$4:$P$14,2,FALSE)</f>
        <v>Despesas_com_RH</v>
      </c>
    </row>
    <row r="131" spans="1:23" ht="19.5" customHeight="1" thickTop="1" thickBot="1" x14ac:dyDescent="0.3">
      <c r="A131" s="164"/>
      <c r="C131" s="143">
        <v>15</v>
      </c>
      <c r="D131" s="145" t="str">
        <f>IF(C131&lt;&gt;"",TEXT(C131,"00")&amp;"/01/"&amp;'Configurações Básicas'!$E$5,"")</f>
        <v>15/01/2017</v>
      </c>
      <c r="E131" s="43" t="s">
        <v>150</v>
      </c>
      <c r="F131" s="143" t="s">
        <v>2480</v>
      </c>
      <c r="G131" s="43" t="s">
        <v>1505</v>
      </c>
      <c r="H131" s="43" t="s">
        <v>1397</v>
      </c>
      <c r="I131" s="43"/>
      <c r="J131" s="219">
        <v>0</v>
      </c>
      <c r="K131" s="219">
        <v>519.54999999999995</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45538.079999999834</v>
      </c>
      <c r="S131" s="112" t="str">
        <f t="shared" si="8"/>
        <v>Despesa</v>
      </c>
      <c r="T131" s="109" t="str">
        <f t="shared" si="9"/>
        <v/>
      </c>
      <c r="U131" s="109" t="str">
        <f t="shared" si="10"/>
        <v/>
      </c>
      <c r="V131" s="109" t="str">
        <f t="shared" si="11"/>
        <v>Despesa</v>
      </c>
      <c r="W131" s="113" t="str">
        <f>VLOOKUP(E131,'PC Receitas'!$O$4:$P$14,2,FALSE)</f>
        <v>Despesas_com_RH</v>
      </c>
    </row>
    <row r="132" spans="1:23" ht="19.5" customHeight="1" thickTop="1" thickBot="1" x14ac:dyDescent="0.3">
      <c r="A132" s="164"/>
      <c r="C132" s="143">
        <v>16</v>
      </c>
      <c r="D132" s="145" t="str">
        <f>IF(C132&lt;&gt;"",TEXT(C132,"00")&amp;"/01/"&amp;'Configurações Básicas'!$E$5,"")</f>
        <v>16/01/2017</v>
      </c>
      <c r="E132" s="43" t="s">
        <v>1338</v>
      </c>
      <c r="F132" s="143">
        <v>1584</v>
      </c>
      <c r="G132" s="43" t="s">
        <v>1473</v>
      </c>
      <c r="H132" s="43" t="s">
        <v>1397</v>
      </c>
      <c r="I132" s="43"/>
      <c r="J132" s="219">
        <v>0</v>
      </c>
      <c r="K132" s="219">
        <v>162.9</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45375.179999999833</v>
      </c>
      <c r="S132" s="112" t="str">
        <f t="shared" si="8"/>
        <v>Despesa</v>
      </c>
      <c r="T132" s="109" t="str">
        <f t="shared" si="9"/>
        <v/>
      </c>
      <c r="U132" s="109" t="str">
        <f t="shared" si="10"/>
        <v/>
      </c>
      <c r="V132" s="109" t="str">
        <f t="shared" si="11"/>
        <v>Despesa</v>
      </c>
      <c r="W132" s="113" t="str">
        <f>VLOOKUP(E132,'PC Receitas'!$O$4:$P$14,2,FALSE)</f>
        <v>Despesas_Operacionais</v>
      </c>
    </row>
    <row r="133" spans="1:23" ht="19.5" customHeight="1" thickTop="1" thickBot="1" x14ac:dyDescent="0.3">
      <c r="A133" s="164"/>
      <c r="C133" s="143">
        <v>26</v>
      </c>
      <c r="D133" s="145" t="str">
        <f>IF(C133&lt;&gt;"",TEXT(C133,"00")&amp;"/01/"&amp;'Configurações Básicas'!$E$5,"")</f>
        <v>26/01/2017</v>
      </c>
      <c r="E133" s="43" t="s">
        <v>1338</v>
      </c>
      <c r="F133" s="143" t="s">
        <v>2481</v>
      </c>
      <c r="G133" s="43" t="s">
        <v>1473</v>
      </c>
      <c r="H133" s="43" t="s">
        <v>1399</v>
      </c>
      <c r="I133" s="43"/>
      <c r="J133" s="219">
        <v>0</v>
      </c>
      <c r="K133" s="219">
        <v>835.57</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44539.609999999833</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143">
        <v>15</v>
      </c>
      <c r="D134" s="145" t="str">
        <f>IF(C134&lt;&gt;"",TEXT(C134,"00")&amp;"/01/"&amp;'Configurações Básicas'!$E$5,"")</f>
        <v>15/01/2017</v>
      </c>
      <c r="E134" s="43" t="s">
        <v>1338</v>
      </c>
      <c r="F134" s="143" t="s">
        <v>2482</v>
      </c>
      <c r="G134" s="43" t="s">
        <v>1442</v>
      </c>
      <c r="H134" s="43" t="s">
        <v>1397</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44537.509999999835</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143">
        <v>16</v>
      </c>
      <c r="D135" s="145" t="str">
        <f>IF(C135&lt;&gt;"",TEXT(C135,"00")&amp;"/01/"&amp;'Configurações Básicas'!$E$5,"")</f>
        <v>16/01/2017</v>
      </c>
      <c r="E135" s="43" t="s">
        <v>1338</v>
      </c>
      <c r="F135" s="143" t="s">
        <v>2483</v>
      </c>
      <c r="G135" s="43" t="s">
        <v>1442</v>
      </c>
      <c r="H135" s="43" t="s">
        <v>1397</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44535.409999999836</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143">
        <v>14</v>
      </c>
      <c r="D136" s="145" t="str">
        <f>IF(C136&lt;&gt;"",TEXT(C136,"00")&amp;"/01/"&amp;'Configurações Básicas'!$E$5,"")</f>
        <v>14/01/2017</v>
      </c>
      <c r="E136" s="43" t="s">
        <v>1338</v>
      </c>
      <c r="F136" s="143">
        <v>14581</v>
      </c>
      <c r="G136" s="43" t="s">
        <v>1442</v>
      </c>
      <c r="H136" s="43" t="s">
        <v>1397</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44533.309999999838</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143">
        <v>14</v>
      </c>
      <c r="D137" s="145" t="str">
        <f>IF(C137&lt;&gt;"",TEXT(C137,"00")&amp;"/01/"&amp;'Configurações Básicas'!$E$5,"")</f>
        <v>14/01/2017</v>
      </c>
      <c r="E137" s="43" t="s">
        <v>1338</v>
      </c>
      <c r="F137" s="143">
        <v>14583</v>
      </c>
      <c r="G137" s="43" t="s">
        <v>1442</v>
      </c>
      <c r="H137" s="43" t="s">
        <v>1397</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44531.209999999839</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143">
        <v>12</v>
      </c>
      <c r="D138" s="145" t="str">
        <f>IF(C138&lt;&gt;"",TEXT(C138,"00")&amp;"/01/"&amp;'Configurações Básicas'!$E$5,"")</f>
        <v>12/01/2017</v>
      </c>
      <c r="E138" s="43" t="s">
        <v>1338</v>
      </c>
      <c r="F138" s="143">
        <v>14584</v>
      </c>
      <c r="G138" s="43" t="s">
        <v>1442</v>
      </c>
      <c r="H138" s="43" t="s">
        <v>1397</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44529.109999999841</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143">
        <v>16</v>
      </c>
      <c r="D139" s="145" t="str">
        <f>IF(C139&lt;&gt;"",TEXT(C139,"00")&amp;"/01/"&amp;'Configurações Básicas'!$E$5,"")</f>
        <v>16/01/2017</v>
      </c>
      <c r="E139" s="43" t="s">
        <v>1338</v>
      </c>
      <c r="F139" s="143">
        <v>14596</v>
      </c>
      <c r="G139" s="43" t="s">
        <v>1442</v>
      </c>
      <c r="H139" s="43" t="s">
        <v>1397</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44527.009999999842</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143">
        <v>16</v>
      </c>
      <c r="D140" s="145" t="str">
        <f>IF(C140&lt;&gt;"",TEXT(C140,"00")&amp;"/01/"&amp;'Configurações Básicas'!$E$5,"")</f>
        <v>16/01/2017</v>
      </c>
      <c r="E140" s="43" t="s">
        <v>1338</v>
      </c>
      <c r="F140" s="143">
        <v>14597</v>
      </c>
      <c r="G140" s="43" t="s">
        <v>1442</v>
      </c>
      <c r="H140" s="43" t="s">
        <v>1397</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44524.909999999843</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143">
        <v>16</v>
      </c>
      <c r="D141" s="145" t="str">
        <f>IF(C141&lt;&gt;"",TEXT(C141,"00")&amp;"/01/"&amp;'Configurações Básicas'!$E$5,"")</f>
        <v>16/01/2017</v>
      </c>
      <c r="E141" s="43" t="s">
        <v>1338</v>
      </c>
      <c r="F141" s="143">
        <v>14598</v>
      </c>
      <c r="G141" s="43" t="s">
        <v>1442</v>
      </c>
      <c r="H141" s="43" t="s">
        <v>1397</v>
      </c>
      <c r="I141" s="43"/>
      <c r="J141" s="219">
        <v>0</v>
      </c>
      <c r="K141" s="219">
        <v>2.1</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44522.809999999845</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143">
        <v>16</v>
      </c>
      <c r="D142" s="145" t="str">
        <f>IF(C142&lt;&gt;"",TEXT(C142,"00")&amp;"/01/"&amp;'Configurações Básicas'!$E$5,"")</f>
        <v>16/01/2017</v>
      </c>
      <c r="E142" s="43" t="s">
        <v>1338</v>
      </c>
      <c r="F142" s="143">
        <v>14599</v>
      </c>
      <c r="G142" s="43" t="s">
        <v>1442</v>
      </c>
      <c r="H142" s="43" t="s">
        <v>1397</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44520.709999999846</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143">
        <v>17</v>
      </c>
      <c r="D143" s="145" t="str">
        <f>IF(C143&lt;&gt;"",TEXT(C143,"00")&amp;"/01/"&amp;'Configurações Básicas'!$E$5,"")</f>
        <v>17/01/2017</v>
      </c>
      <c r="E143" s="43" t="s">
        <v>1338</v>
      </c>
      <c r="F143" s="143">
        <v>14600</v>
      </c>
      <c r="G143" s="43" t="s">
        <v>1442</v>
      </c>
      <c r="H143" s="43" t="s">
        <v>1397</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44518.609999999848</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143">
        <v>15</v>
      </c>
      <c r="D144" s="145" t="str">
        <f>IF(C144&lt;&gt;"",TEXT(C144,"00")&amp;"/01/"&amp;'Configurações Básicas'!$E$5,"")</f>
        <v>15/01/2017</v>
      </c>
      <c r="E144" s="43" t="s">
        <v>1338</v>
      </c>
      <c r="F144" s="143" t="s">
        <v>2484</v>
      </c>
      <c r="G144" s="43" t="s">
        <v>1442</v>
      </c>
      <c r="H144" s="43" t="s">
        <v>1397</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44516.509999999849</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143">
        <v>16</v>
      </c>
      <c r="D145" s="145" t="str">
        <f>IF(C145&lt;&gt;"",TEXT(C145,"00")&amp;"/01/"&amp;'Configurações Básicas'!$E$5,"")</f>
        <v>16/01/2017</v>
      </c>
      <c r="E145" s="43" t="s">
        <v>1338</v>
      </c>
      <c r="F145" s="143" t="s">
        <v>2485</v>
      </c>
      <c r="G145" s="43" t="s">
        <v>1442</v>
      </c>
      <c r="H145" s="43" t="s">
        <v>1397</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44514.409999999851</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143">
        <v>17</v>
      </c>
      <c r="D146" s="145" t="str">
        <f>IF(C146&lt;&gt;"",TEXT(C146,"00")&amp;"/01/"&amp;'Configurações Básicas'!$E$5,"")</f>
        <v>17/01/2017</v>
      </c>
      <c r="E146" s="43" t="s">
        <v>150</v>
      </c>
      <c r="F146" s="143" t="s">
        <v>2486</v>
      </c>
      <c r="G146" s="43" t="s">
        <v>1443</v>
      </c>
      <c r="H146" s="43" t="s">
        <v>1398</v>
      </c>
      <c r="I146" s="43"/>
      <c r="J146" s="219">
        <v>0</v>
      </c>
      <c r="K146" s="219">
        <v>38</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44476.409999999851</v>
      </c>
      <c r="S146" s="112" t="str">
        <f t="shared" si="8"/>
        <v>Despesa</v>
      </c>
      <c r="T146" s="109" t="str">
        <f t="shared" si="9"/>
        <v/>
      </c>
      <c r="U146" s="109" t="str">
        <f t="shared" si="10"/>
        <v/>
      </c>
      <c r="V146" s="109" t="str">
        <f t="shared" si="11"/>
        <v>Despesa</v>
      </c>
      <c r="W146" s="113" t="str">
        <f>VLOOKUP(E146,'PC Receitas'!$O$4:$P$14,2,FALSE)</f>
        <v>Despesas_com_RH</v>
      </c>
    </row>
    <row r="147" spans="1:23" ht="19.5" customHeight="1" thickTop="1" thickBot="1" x14ac:dyDescent="0.3">
      <c r="A147" s="164"/>
      <c r="C147" s="143">
        <v>17</v>
      </c>
      <c r="D147" s="145" t="str">
        <f>IF(C147&lt;&gt;"",TEXT(C147,"00")&amp;"/01/"&amp;'Configurações Básicas'!$E$5,"")</f>
        <v>17/01/2017</v>
      </c>
      <c r="E147" s="43" t="s">
        <v>1338</v>
      </c>
      <c r="F147" s="143" t="s">
        <v>2487</v>
      </c>
      <c r="G147" s="43" t="s">
        <v>1442</v>
      </c>
      <c r="H147" s="43" t="s">
        <v>1397</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44474.309999999852</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143">
        <v>17</v>
      </c>
      <c r="D148" s="145" t="str">
        <f>IF(C148&lt;&gt;"",TEXT(C148,"00")&amp;"/01/"&amp;'Configurações Básicas'!$E$5,"")</f>
        <v>17/01/2017</v>
      </c>
      <c r="E148" s="43" t="s">
        <v>1338</v>
      </c>
      <c r="F148" s="143" t="s">
        <v>2488</v>
      </c>
      <c r="G148" s="43" t="s">
        <v>1442</v>
      </c>
      <c r="H148" s="43" t="s">
        <v>1397</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44472.209999999854</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143">
        <v>17</v>
      </c>
      <c r="D149" s="145" t="str">
        <f>IF(C149&lt;&gt;"",TEXT(C149,"00")&amp;"/01/"&amp;'Configurações Básicas'!$E$5,"")</f>
        <v>17/01/2017</v>
      </c>
      <c r="E149" s="43" t="s">
        <v>1338</v>
      </c>
      <c r="F149" s="143">
        <v>14697</v>
      </c>
      <c r="G149" s="43" t="s">
        <v>1442</v>
      </c>
      <c r="H149" s="43" t="s">
        <v>1397</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44470.109999999855</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143">
        <v>2</v>
      </c>
      <c r="D150" s="145" t="str">
        <f>IF(C150&lt;&gt;"",TEXT(C150,"00")&amp;"/01/"&amp;'Configurações Básicas'!$E$5,"")</f>
        <v>02/01/2017</v>
      </c>
      <c r="E150" s="43" t="s">
        <v>1338</v>
      </c>
      <c r="F150" s="143">
        <v>14717</v>
      </c>
      <c r="G150" s="43" t="s">
        <v>1442</v>
      </c>
      <c r="H150" s="43" t="s">
        <v>1397</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44468.009999999857</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143">
        <v>18</v>
      </c>
      <c r="D151" s="145" t="str">
        <f>IF(C151&lt;&gt;"",TEXT(C151,"00")&amp;"/01/"&amp;'Configurações Básicas'!$E$5,"")</f>
        <v>18/01/2017</v>
      </c>
      <c r="E151" s="43" t="s">
        <v>1338</v>
      </c>
      <c r="F151" s="143">
        <v>128964</v>
      </c>
      <c r="G151" s="43" t="s">
        <v>1517</v>
      </c>
      <c r="H151" s="43" t="s">
        <v>1398</v>
      </c>
      <c r="I151" s="43"/>
      <c r="J151" s="219">
        <v>0</v>
      </c>
      <c r="K151" s="219">
        <v>10</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44458.009999999857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143">
        <v>16</v>
      </c>
      <c r="D152" s="145" t="str">
        <f>IF(C152&lt;&gt;"",TEXT(C152,"00")&amp;"/01/"&amp;'Configurações Básicas'!$E$5,"")</f>
        <v>16/01/2017</v>
      </c>
      <c r="E152" s="43" t="s">
        <v>1337</v>
      </c>
      <c r="F152" s="143">
        <v>729</v>
      </c>
      <c r="G152" s="43" t="s">
        <v>1447</v>
      </c>
      <c r="H152" s="43" t="s">
        <v>1398</v>
      </c>
      <c r="I152" s="43"/>
      <c r="J152" s="219">
        <v>0</v>
      </c>
      <c r="K152" s="219">
        <v>1813.24</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42644.769999999859</v>
      </c>
      <c r="S152" s="112" t="str">
        <f t="shared" si="8"/>
        <v/>
      </c>
      <c r="T152" s="109" t="str">
        <f t="shared" si="9"/>
        <v>Despesa</v>
      </c>
      <c r="U152" s="109" t="str">
        <f t="shared" si="10"/>
        <v/>
      </c>
      <c r="V152" s="109" t="str">
        <f t="shared" si="11"/>
        <v>Despesa</v>
      </c>
      <c r="W152" s="113" t="str">
        <f>VLOOKUP(E152,'PC Receitas'!$O$4:$P$14,2,FALSE)</f>
        <v>Despesas_com_Produtos</v>
      </c>
    </row>
    <row r="153" spans="1:23" ht="19.5" customHeight="1" thickTop="1" thickBot="1" x14ac:dyDescent="0.3">
      <c r="A153" s="164"/>
      <c r="C153" s="143">
        <v>18</v>
      </c>
      <c r="D153" s="145" t="str">
        <f>IF(C153&lt;&gt;"",TEXT(C153,"00")&amp;"/01/"&amp;'Configurações Básicas'!$E$5,"")</f>
        <v>18/01/2017</v>
      </c>
      <c r="E153" s="43" t="s">
        <v>1338</v>
      </c>
      <c r="F153" s="143">
        <v>1586</v>
      </c>
      <c r="G153" s="43" t="s">
        <v>1473</v>
      </c>
      <c r="H153" s="43" t="s">
        <v>1397</v>
      </c>
      <c r="I153" s="43"/>
      <c r="J153" s="219">
        <v>0</v>
      </c>
      <c r="K153" s="219">
        <v>162</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42482.769999999859</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143">
        <v>18</v>
      </c>
      <c r="D154" s="145" t="str">
        <f>IF(C154&lt;&gt;"",TEXT(C154,"00")&amp;"/01/"&amp;'Configurações Básicas'!$E$5,"")</f>
        <v>18/01/2017</v>
      </c>
      <c r="E154" s="43" t="s">
        <v>1338</v>
      </c>
      <c r="F154" s="143" t="s">
        <v>2489</v>
      </c>
      <c r="G154" s="43" t="s">
        <v>1442</v>
      </c>
      <c r="H154" s="43" t="s">
        <v>1397</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42480.66999999986</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143">
        <v>18</v>
      </c>
      <c r="D155" s="145" t="str">
        <f>IF(C155&lt;&gt;"",TEXT(C155,"00")&amp;"/01/"&amp;'Configurações Básicas'!$E$5,"")</f>
        <v>18/01/2017</v>
      </c>
      <c r="E155" s="43" t="s">
        <v>1338</v>
      </c>
      <c r="F155" s="143" t="s">
        <v>2490</v>
      </c>
      <c r="G155" s="43" t="s">
        <v>1442</v>
      </c>
      <c r="H155" s="43" t="s">
        <v>1397</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42478.569999999861</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143">
        <v>24</v>
      </c>
      <c r="D156" s="145" t="str">
        <f>IF(C156&lt;&gt;"",TEXT(C156,"00")&amp;"/01/"&amp;'Configurações Básicas'!$E$5,"")</f>
        <v>24/01/2017</v>
      </c>
      <c r="E156" s="43" t="s">
        <v>1338</v>
      </c>
      <c r="F156" s="143">
        <v>14636</v>
      </c>
      <c r="G156" s="43" t="s">
        <v>1442</v>
      </c>
      <c r="H156" s="43" t="s">
        <v>1397</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42476.469999999863</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143">
        <v>19</v>
      </c>
      <c r="D157" s="145" t="str">
        <f>IF(C157&lt;&gt;"",TEXT(C157,"00")&amp;"/01/"&amp;'Configurações Básicas'!$E$5,"")</f>
        <v>19/01/2017</v>
      </c>
      <c r="E157" s="43" t="s">
        <v>1338</v>
      </c>
      <c r="F157" s="143">
        <v>782603</v>
      </c>
      <c r="G157" s="43" t="s">
        <v>1450</v>
      </c>
      <c r="H157" s="43" t="s">
        <v>1399</v>
      </c>
      <c r="I157" s="43"/>
      <c r="J157" s="219">
        <v>0</v>
      </c>
      <c r="K157" s="219">
        <v>372.01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42104.459999999861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143">
        <v>19</v>
      </c>
      <c r="D158" s="145" t="str">
        <f>IF(C158&lt;&gt;"",TEXT(C158,"00")&amp;"/01/"&amp;'Configurações Básicas'!$E$5,"")</f>
        <v>19/01/2017</v>
      </c>
      <c r="E158" s="43" t="s">
        <v>1338</v>
      </c>
      <c r="F158" s="143">
        <v>14611</v>
      </c>
      <c r="G158" s="43" t="s">
        <v>1442</v>
      </c>
      <c r="H158" s="43" t="s">
        <v>1397</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42102.359999999862</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143">
        <v>20</v>
      </c>
      <c r="D159" s="145" t="str">
        <f>IF(C159&lt;&gt;"",TEXT(C159,"00")&amp;"/01/"&amp;'Configurações Básicas'!$E$5,"")</f>
        <v>20/01/2017</v>
      </c>
      <c r="E159" s="43" t="s">
        <v>1338</v>
      </c>
      <c r="F159" s="143" t="s">
        <v>2491</v>
      </c>
      <c r="G159" s="43" t="s">
        <v>1437</v>
      </c>
      <c r="H159" s="43" t="s">
        <v>1397</v>
      </c>
      <c r="I159" s="43"/>
      <c r="J159" s="219">
        <v>0</v>
      </c>
      <c r="K159" s="219">
        <v>301.75</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41800.609999999862</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143">
        <v>20</v>
      </c>
      <c r="D160" s="145" t="str">
        <f>IF(C160&lt;&gt;"",TEXT(C160,"00")&amp;"/01/"&amp;'Configurações Básicas'!$E$5,"")</f>
        <v>20/01/2017</v>
      </c>
      <c r="E160" s="43" t="s">
        <v>1338</v>
      </c>
      <c r="F160" s="143">
        <v>783010</v>
      </c>
      <c r="G160" s="43" t="s">
        <v>1450</v>
      </c>
      <c r="H160" s="43" t="s">
        <v>1399</v>
      </c>
      <c r="I160" s="43"/>
      <c r="J160" s="219">
        <v>0</v>
      </c>
      <c r="K160" s="219">
        <v>139.99</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41660.619999999864</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143">
        <v>20</v>
      </c>
      <c r="D161" s="145" t="str">
        <f>IF(C161&lt;&gt;"",TEXT(C161,"00")&amp;"/01/"&amp;'Configurações Básicas'!$E$5,"")</f>
        <v>20/01/2017</v>
      </c>
      <c r="E161" s="43" t="s">
        <v>1334</v>
      </c>
      <c r="F161" s="143" t="s">
        <v>2492</v>
      </c>
      <c r="G161" s="43" t="s">
        <v>1486</v>
      </c>
      <c r="H161" s="43" t="s">
        <v>1397</v>
      </c>
      <c r="I161" s="43"/>
      <c r="J161" s="219">
        <v>0</v>
      </c>
      <c r="K161" s="219">
        <v>29.51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41631.109999999862</v>
      </c>
      <c r="S161" s="112" t="str">
        <f t="shared" si="8"/>
        <v>Despesa</v>
      </c>
      <c r="T161" s="109" t="str">
        <f t="shared" si="9"/>
        <v/>
      </c>
      <c r="U161" s="109" t="str">
        <f t="shared" si="10"/>
        <v/>
      </c>
      <c r="V161" s="109" t="str">
        <f t="shared" si="11"/>
        <v>Despesa</v>
      </c>
      <c r="W161" s="113" t="str">
        <f>VLOOKUP(E161,'PC Receitas'!$O$4:$P$14,2,FALSE)</f>
        <v>Impostos</v>
      </c>
    </row>
    <row r="162" spans="1:23" ht="19.5" customHeight="1" thickTop="1" thickBot="1" x14ac:dyDescent="0.3">
      <c r="A162" s="164"/>
      <c r="C162" s="143">
        <v>20</v>
      </c>
      <c r="D162" s="145" t="str">
        <f>IF(C162&lt;&gt;"",TEXT(C162,"00")&amp;"/01/"&amp;'Configurações Básicas'!$E$5,"")</f>
        <v>20/01/2017</v>
      </c>
      <c r="E162" s="43" t="s">
        <v>150</v>
      </c>
      <c r="F162" s="143" t="s">
        <v>2493</v>
      </c>
      <c r="G162" s="43" t="s">
        <v>1478</v>
      </c>
      <c r="H162" s="43" t="s">
        <v>1397</v>
      </c>
      <c r="I162" s="43"/>
      <c r="J162" s="219">
        <v>0</v>
      </c>
      <c r="K162" s="219">
        <v>1205.29</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40425.819999999861</v>
      </c>
      <c r="S162" s="112" t="str">
        <f t="shared" si="8"/>
        <v>Despesa</v>
      </c>
      <c r="T162" s="109" t="str">
        <f t="shared" si="9"/>
        <v/>
      </c>
      <c r="U162" s="109" t="str">
        <f t="shared" si="10"/>
        <v/>
      </c>
      <c r="V162" s="109" t="str">
        <f t="shared" si="11"/>
        <v>Despesa</v>
      </c>
      <c r="W162" s="113" t="str">
        <f>VLOOKUP(E162,'PC Receitas'!$O$4:$P$14,2,FALSE)</f>
        <v>Despesas_com_RH</v>
      </c>
    </row>
    <row r="163" spans="1:23" ht="19.5" customHeight="1" thickTop="1" thickBot="1" x14ac:dyDescent="0.3">
      <c r="A163" s="164"/>
      <c r="C163" s="143">
        <v>11</v>
      </c>
      <c r="D163" s="145" t="str">
        <f>IF(C163&lt;&gt;"",TEXT(C163,"00")&amp;"/01/"&amp;'Configurações Básicas'!$E$5,"")</f>
        <v>11/01/2017</v>
      </c>
      <c r="E163" s="43" t="s">
        <v>1338</v>
      </c>
      <c r="F163" s="143" t="s">
        <v>2494</v>
      </c>
      <c r="G163" s="43" t="s">
        <v>1442</v>
      </c>
      <c r="H163" s="43" t="s">
        <v>1397</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40423.719999999863</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143">
        <v>12</v>
      </c>
      <c r="D164" s="145" t="str">
        <f>IF(C164&lt;&gt;"",TEXT(C164,"00")&amp;"/01/"&amp;'Configurações Básicas'!$E$5,"")</f>
        <v>12/01/2017</v>
      </c>
      <c r="E164" s="43" t="s">
        <v>1338</v>
      </c>
      <c r="F164" s="143" t="s">
        <v>2495</v>
      </c>
      <c r="G164" s="43" t="s">
        <v>1442</v>
      </c>
      <c r="H164" s="43" t="s">
        <v>1397</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40421.619999999864</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143">
        <v>20</v>
      </c>
      <c r="D165" s="145" t="str">
        <f>IF(C165&lt;&gt;"",TEXT(C165,"00")&amp;"/01/"&amp;'Configurações Básicas'!$E$5,"")</f>
        <v>20/01/2017</v>
      </c>
      <c r="E165" s="43" t="s">
        <v>1338</v>
      </c>
      <c r="F165" s="143">
        <v>14719</v>
      </c>
      <c r="G165" s="43" t="s">
        <v>1442</v>
      </c>
      <c r="H165" s="43" t="s">
        <v>1397</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40419.519999999866</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143">
        <v>19</v>
      </c>
      <c r="D166" s="145" t="str">
        <f>IF(C166&lt;&gt;"",TEXT(C166,"00")&amp;"/01/"&amp;'Configurações Básicas'!$E$5,"")</f>
        <v>19/01/2017</v>
      </c>
      <c r="E166" s="43" t="s">
        <v>1338</v>
      </c>
      <c r="F166" s="143" t="s">
        <v>2496</v>
      </c>
      <c r="G166" s="43" t="s">
        <v>1442</v>
      </c>
      <c r="H166" s="43" t="s">
        <v>1397</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40417.419999999867</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143">
        <v>20</v>
      </c>
      <c r="D167" s="145" t="str">
        <f>IF(C167&lt;&gt;"",TEXT(C167,"00")&amp;"/01/"&amp;'Configurações Básicas'!$E$5,"")</f>
        <v>20/01/2017</v>
      </c>
      <c r="E167" s="43" t="s">
        <v>1334</v>
      </c>
      <c r="F167" s="143" t="s">
        <v>2497</v>
      </c>
      <c r="G167" s="43" t="s">
        <v>1461</v>
      </c>
      <c r="H167" s="43" t="s">
        <v>1397</v>
      </c>
      <c r="I167" s="43"/>
      <c r="J167" s="219">
        <v>0</v>
      </c>
      <c r="K167" s="219">
        <v>10020.950000000001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30396.469999999867</v>
      </c>
      <c r="S167" s="112" t="str">
        <f t="shared" si="8"/>
        <v>Despesa</v>
      </c>
      <c r="T167" s="109" t="str">
        <f t="shared" si="9"/>
        <v/>
      </c>
      <c r="U167" s="109" t="str">
        <f t="shared" si="10"/>
        <v/>
      </c>
      <c r="V167" s="109" t="str">
        <f t="shared" si="11"/>
        <v>Despesa</v>
      </c>
      <c r="W167" s="113" t="str">
        <f>VLOOKUP(E167,'PC Receitas'!$O$4:$P$14,2,FALSE)</f>
        <v>Impostos</v>
      </c>
    </row>
    <row r="168" spans="1:23" ht="19.5" customHeight="1" thickTop="1" thickBot="1" x14ac:dyDescent="0.3">
      <c r="A168" s="164"/>
      <c r="C168" s="143">
        <v>22</v>
      </c>
      <c r="D168" s="145" t="str">
        <f>IF(C168&lt;&gt;"",TEXT(C168,"00")&amp;"/01/"&amp;'Configurações Básicas'!$E$5,"")</f>
        <v>22/01/2017</v>
      </c>
      <c r="E168" s="43" t="s">
        <v>1338</v>
      </c>
      <c r="F168" s="143" t="s">
        <v>2498</v>
      </c>
      <c r="G168" s="43" t="s">
        <v>1460</v>
      </c>
      <c r="H168" s="43" t="s">
        <v>1397</v>
      </c>
      <c r="I168" s="43"/>
      <c r="J168" s="219">
        <v>0</v>
      </c>
      <c r="K168" s="219">
        <v>63.97</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30332.499999999865</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143">
        <v>22</v>
      </c>
      <c r="D169" s="145" t="str">
        <f>IF(C169&lt;&gt;"",TEXT(C169,"00")&amp;"/01/"&amp;'Configurações Básicas'!$E$5,"")</f>
        <v>22/01/2017</v>
      </c>
      <c r="E169" s="43" t="s">
        <v>1338</v>
      </c>
      <c r="F169" s="143" t="s">
        <v>2499</v>
      </c>
      <c r="G169" s="43" t="s">
        <v>1460</v>
      </c>
      <c r="H169" s="43" t="s">
        <v>1397</v>
      </c>
      <c r="I169" s="43"/>
      <c r="J169" s="219">
        <v>0</v>
      </c>
      <c r="K169" s="219">
        <v>57.61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30274.889999999865</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143">
        <v>23</v>
      </c>
      <c r="D170" s="145" t="str">
        <f>IF(C170&lt;&gt;"",TEXT(C170,"00")&amp;"/01/"&amp;'Configurações Básicas'!$E$5,"")</f>
        <v>23/01/2017</v>
      </c>
      <c r="E170" s="43" t="s">
        <v>1338</v>
      </c>
      <c r="F170" s="143" t="s">
        <v>2500</v>
      </c>
      <c r="G170" s="43" t="s">
        <v>1442</v>
      </c>
      <c r="H170" s="43" t="s">
        <v>1397</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30272.789999999866</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143">
        <v>22</v>
      </c>
      <c r="D171" s="145" t="str">
        <f>IF(C171&lt;&gt;"",TEXT(C171,"00")&amp;"/01/"&amp;'Configurações Básicas'!$E$5,"")</f>
        <v>22/01/2017</v>
      </c>
      <c r="E171" s="43" t="s">
        <v>1338</v>
      </c>
      <c r="F171" s="143" t="s">
        <v>2501</v>
      </c>
      <c r="G171" s="43" t="s">
        <v>1442</v>
      </c>
      <c r="H171" s="43" t="s">
        <v>1397</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30270.689999999868</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143">
        <v>23</v>
      </c>
      <c r="D172" s="145" t="str">
        <f>IF(C172&lt;&gt;"",TEXT(C172,"00")&amp;"/01/"&amp;'Configurações Básicas'!$E$5,"")</f>
        <v>23/01/2017</v>
      </c>
      <c r="E172" s="43" t="s">
        <v>1338</v>
      </c>
      <c r="F172" s="143">
        <v>14621</v>
      </c>
      <c r="G172" s="43" t="s">
        <v>1442</v>
      </c>
      <c r="H172" s="43" t="s">
        <v>1397</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30268.589999999869</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143">
        <v>23</v>
      </c>
      <c r="D173" s="145" t="str">
        <f>IF(C173&lt;&gt;"",TEXT(C173,"00")&amp;"/01/"&amp;'Configurações Básicas'!$E$5,"")</f>
        <v>23/01/2017</v>
      </c>
      <c r="E173" s="43" t="s">
        <v>1338</v>
      </c>
      <c r="F173" s="143" t="s">
        <v>2502</v>
      </c>
      <c r="G173" s="43" t="s">
        <v>1442</v>
      </c>
      <c r="H173" s="43" t="s">
        <v>1397</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30266.489999999871</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143">
        <v>21</v>
      </c>
      <c r="D174" s="145" t="str">
        <f>IF(C174&lt;&gt;"",TEXT(C174,"00")&amp;"/01/"&amp;'Configurações Básicas'!$E$5,"")</f>
        <v>21/01/2017</v>
      </c>
      <c r="E174" s="43" t="s">
        <v>1338</v>
      </c>
      <c r="F174" s="143">
        <v>14758</v>
      </c>
      <c r="G174" s="43" t="s">
        <v>1442</v>
      </c>
      <c r="H174" s="43" t="s">
        <v>1397</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30264.389999999872</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143">
        <v>21</v>
      </c>
      <c r="D175" s="145" t="str">
        <f>IF(C175&lt;&gt;"",TEXT(C175,"00")&amp;"/01/"&amp;'Configurações Básicas'!$E$5,"")</f>
        <v>21/01/2017</v>
      </c>
      <c r="E175" s="43" t="s">
        <v>1338</v>
      </c>
      <c r="F175" s="143">
        <v>14763</v>
      </c>
      <c r="G175" s="43" t="s">
        <v>1442</v>
      </c>
      <c r="H175" s="43" t="s">
        <v>1397</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30262.289999999874</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143">
        <v>30</v>
      </c>
      <c r="D176" s="145" t="str">
        <f>IF(C176&lt;&gt;"",TEXT(C176,"00")&amp;"/01/"&amp;'Configurações Básicas'!$E$5,"")</f>
        <v>30/01/2017</v>
      </c>
      <c r="E176" s="43" t="s">
        <v>1338</v>
      </c>
      <c r="F176" s="143">
        <v>14655</v>
      </c>
      <c r="G176" s="43" t="s">
        <v>1442</v>
      </c>
      <c r="H176" s="43" t="s">
        <v>1397</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30260.189999999875</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143">
        <v>24</v>
      </c>
      <c r="D177" s="145" t="str">
        <f>IF(C177&lt;&gt;"",TEXT(C177,"00")&amp;"/01/"&amp;'Configurações Básicas'!$E$5,"")</f>
        <v>24/01/2017</v>
      </c>
      <c r="E177" s="43" t="s">
        <v>1338</v>
      </c>
      <c r="F177" s="143">
        <v>14633</v>
      </c>
      <c r="G177" s="43" t="s">
        <v>1442</v>
      </c>
      <c r="H177" s="43" t="s">
        <v>1397</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30258.089999999876</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143">
        <v>23</v>
      </c>
      <c r="D178" s="145" t="str">
        <f>IF(C178&lt;&gt;"",TEXT(C178,"00")&amp;"/01/"&amp;'Configurações Básicas'!$E$5,"")</f>
        <v>23/01/2017</v>
      </c>
      <c r="E178" s="43" t="s">
        <v>1338</v>
      </c>
      <c r="F178" s="143">
        <v>14628</v>
      </c>
      <c r="G178" s="43" t="s">
        <v>1442</v>
      </c>
      <c r="H178" s="43" t="s">
        <v>1397</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30255.989999999878</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143">
        <v>24</v>
      </c>
      <c r="D179" s="145" t="str">
        <f>IF(C179&lt;&gt;"",TEXT(C179,"00")&amp;"/01/"&amp;'Configurações Básicas'!$E$5,"")</f>
        <v>24/01/2017</v>
      </c>
      <c r="E179" s="43" t="s">
        <v>1338</v>
      </c>
      <c r="F179" s="143" t="s">
        <v>2503</v>
      </c>
      <c r="G179" s="43" t="s">
        <v>1442</v>
      </c>
      <c r="H179" s="43" t="s">
        <v>1397</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30253.889999999879</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143">
        <v>23</v>
      </c>
      <c r="D180" s="145" t="str">
        <f>IF(C180&lt;&gt;"",TEXT(C180,"00")&amp;"/01/"&amp;'Configurações Básicas'!$E$5,"")</f>
        <v>23/01/2017</v>
      </c>
      <c r="E180" s="43" t="s">
        <v>1338</v>
      </c>
      <c r="F180" s="143">
        <v>14608</v>
      </c>
      <c r="G180" s="43" t="s">
        <v>1442</v>
      </c>
      <c r="H180" s="43" t="s">
        <v>1397</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30251.789999999881</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143">
        <v>30</v>
      </c>
      <c r="D181" s="145" t="str">
        <f>IF(C181&lt;&gt;"",TEXT(C181,"00")&amp;"/01/"&amp;'Configurações Básicas'!$E$5,"")</f>
        <v>30/01/2017</v>
      </c>
      <c r="E181" s="43" t="s">
        <v>1337</v>
      </c>
      <c r="F181" s="143">
        <v>735</v>
      </c>
      <c r="G181" s="43" t="s">
        <v>1447</v>
      </c>
      <c r="H181" s="43" t="s">
        <v>1398</v>
      </c>
      <c r="I181" s="43"/>
      <c r="J181" s="219">
        <v>0</v>
      </c>
      <c r="K181" s="219">
        <v>1972.74</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28279.049999999879</v>
      </c>
      <c r="S181" s="112" t="str">
        <f t="shared" si="8"/>
        <v/>
      </c>
      <c r="T181" s="109" t="str">
        <f t="shared" si="9"/>
        <v>Despesa</v>
      </c>
      <c r="U181" s="109" t="str">
        <f t="shared" si="10"/>
        <v/>
      </c>
      <c r="V181" s="109" t="str">
        <f t="shared" si="11"/>
        <v>Despesa</v>
      </c>
      <c r="W181" s="113" t="str">
        <f>VLOOKUP(E181,'PC Receitas'!$O$4:$P$14,2,FALSE)</f>
        <v>Despesas_com_Produtos</v>
      </c>
    </row>
    <row r="182" spans="1:23" ht="19.5" customHeight="1" thickTop="1" thickBot="1" x14ac:dyDescent="0.3">
      <c r="A182" s="164"/>
      <c r="C182" s="143">
        <v>24</v>
      </c>
      <c r="D182" s="145" t="str">
        <f>IF(C182&lt;&gt;"",TEXT(C182,"00")&amp;"/01/"&amp;'Configurações Básicas'!$E$5,"")</f>
        <v>24/01/2017</v>
      </c>
      <c r="E182" s="43" t="s">
        <v>1338</v>
      </c>
      <c r="F182" s="143">
        <v>14736</v>
      </c>
      <c r="G182" s="43" t="s">
        <v>1442</v>
      </c>
      <c r="H182" s="43" t="s">
        <v>1397</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28276.949999999881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143">
        <v>24</v>
      </c>
      <c r="D183" s="145" t="str">
        <f>IF(C183&lt;&gt;"",TEXT(C183,"00")&amp;"/01/"&amp;'Configurações Básicas'!$E$5,"")</f>
        <v>24/01/2017</v>
      </c>
      <c r="E183" s="43" t="s">
        <v>1338</v>
      </c>
      <c r="F183" s="143">
        <v>14634</v>
      </c>
      <c r="G183" s="43" t="s">
        <v>1442</v>
      </c>
      <c r="H183" s="43" t="s">
        <v>1397</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28274.849999999882</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143">
        <v>24</v>
      </c>
      <c r="D184" s="145" t="str">
        <f>IF(C184&lt;&gt;"",TEXT(C184,"00")&amp;"/01/"&amp;'Configurações Básicas'!$E$5,"")</f>
        <v>24/01/2017</v>
      </c>
      <c r="E184" s="43" t="s">
        <v>1338</v>
      </c>
      <c r="F184" s="143">
        <v>14632</v>
      </c>
      <c r="G184" s="43" t="s">
        <v>1442</v>
      </c>
      <c r="H184" s="43" t="s">
        <v>1397</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28272.749999999884</v>
      </c>
      <c r="S184" s="112" t="str">
        <f t="shared" ref="S184:S242" si="12">IF(W184="Despesas_com_RH","Despesa",IF(W184="Despesas_Operacionais","Despesa",IF(W184="Despesas_com_Marketing","Despesa",IF(W184="Impostos","Despesa",IF(W184="Investimentos","Despesa","")))))</f>
        <v>Despesa</v>
      </c>
      <c r="T184" s="109" t="str">
        <f t="shared" ref="T184:T242" si="13">IF(W184="Despesas_com_Produtos","Despesa",IF(W184="Despesas_com_Serviços","Despesa",IF(W184="Despesas_Não_Operacionais","Despesa","")))</f>
        <v/>
      </c>
      <c r="U184" s="109" t="str">
        <f t="shared" ref="U184:U242" si="14">IF(W184="Receitas_com_Produtos","Receita",IF(W184="Receitas_com_Serviços","Receita",IF(W184="Receitas_Não_Operacionais","Receita","")))</f>
        <v/>
      </c>
      <c r="V184" s="109" t="str">
        <f t="shared" ref="V184:V242" si="15">IF(S184&lt;&gt;"",S184,IF(T184&lt;&gt;"",T184,IF(U184&lt;&gt;"",U184,"")))</f>
        <v>Despesa</v>
      </c>
      <c r="W184" s="113" t="str">
        <f>VLOOKUP(E184,'PC Receitas'!$O$4:$P$14,2,FALSE)</f>
        <v>Despesas_Operacionais</v>
      </c>
    </row>
    <row r="185" spans="1:23" ht="19.5" customHeight="1" thickTop="1" thickBot="1" x14ac:dyDescent="0.3">
      <c r="A185" s="164"/>
      <c r="C185" s="143">
        <v>25</v>
      </c>
      <c r="D185" s="145" t="str">
        <f>IF(C185&lt;&gt;"",TEXT(C185,"00")&amp;"/01/"&amp;'Configurações Básicas'!$E$5,"")</f>
        <v>25/01/2017</v>
      </c>
      <c r="E185" s="43" t="s">
        <v>150</v>
      </c>
      <c r="F185" s="143" t="s">
        <v>2504</v>
      </c>
      <c r="G185" s="43" t="s">
        <v>1443</v>
      </c>
      <c r="H185" s="43" t="s">
        <v>1398</v>
      </c>
      <c r="I185" s="43"/>
      <c r="J185" s="219">
        <v>0</v>
      </c>
      <c r="K185" s="219">
        <v>19</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28253.749999999884</v>
      </c>
      <c r="S185" s="112" t="str">
        <f t="shared" si="12"/>
        <v>Despesa</v>
      </c>
      <c r="T185" s="109" t="str">
        <f t="shared" si="13"/>
        <v/>
      </c>
      <c r="U185" s="109" t="str">
        <f t="shared" si="14"/>
        <v/>
      </c>
      <c r="V185" s="109" t="str">
        <f t="shared" si="15"/>
        <v>Despesa</v>
      </c>
      <c r="W185" s="113" t="str">
        <f>VLOOKUP(E185,'PC Receitas'!$O$4:$P$14,2,FALSE)</f>
        <v>Despesas_com_RH</v>
      </c>
    </row>
    <row r="186" spans="1:23" ht="19.5" customHeight="1" thickTop="1" thickBot="1" x14ac:dyDescent="0.3">
      <c r="A186" s="164"/>
      <c r="C186" s="143">
        <v>24</v>
      </c>
      <c r="D186" s="145" t="str">
        <f>IF(C186&lt;&gt;"",TEXT(C186,"00")&amp;"/01/"&amp;'Configurações Básicas'!$E$5,"")</f>
        <v>24/01/2017</v>
      </c>
      <c r="E186" s="43" t="s">
        <v>1337</v>
      </c>
      <c r="F186" s="143">
        <v>19933</v>
      </c>
      <c r="G186" s="43" t="s">
        <v>1447</v>
      </c>
      <c r="H186" s="43" t="s">
        <v>1399</v>
      </c>
      <c r="I186" s="43"/>
      <c r="J186" s="219">
        <v>0</v>
      </c>
      <c r="K186" s="219">
        <v>7427.01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20826.739999999882</v>
      </c>
      <c r="S186" s="112" t="str">
        <f t="shared" si="12"/>
        <v/>
      </c>
      <c r="T186" s="109" t="str">
        <f t="shared" si="13"/>
        <v>Despesa</v>
      </c>
      <c r="U186" s="109" t="str">
        <f t="shared" si="14"/>
        <v/>
      </c>
      <c r="V186" s="109" t="str">
        <f t="shared" si="15"/>
        <v>Despesa</v>
      </c>
      <c r="W186" s="113" t="str">
        <f>VLOOKUP(E186,'PC Receitas'!$O$4:$P$14,2,FALSE)</f>
        <v>Despesas_com_Produtos</v>
      </c>
    </row>
    <row r="187" spans="1:23" ht="19.5" customHeight="1" thickTop="1" thickBot="1" x14ac:dyDescent="0.3">
      <c r="A187" s="164"/>
      <c r="C187" s="143">
        <v>19</v>
      </c>
      <c r="D187" s="145" t="str">
        <f>IF(C187&lt;&gt;"",TEXT(C187,"00")&amp;"/01/"&amp;'Configurações Básicas'!$E$5,"")</f>
        <v>19/01/2017</v>
      </c>
      <c r="E187" s="43" t="s">
        <v>1337</v>
      </c>
      <c r="F187" s="143">
        <v>2509</v>
      </c>
      <c r="G187" s="43" t="s">
        <v>1447</v>
      </c>
      <c r="H187" s="43" t="s">
        <v>1397</v>
      </c>
      <c r="I187" s="43"/>
      <c r="J187" s="219">
        <v>0</v>
      </c>
      <c r="K187" s="219">
        <v>9439.5</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11387.239999999882</v>
      </c>
      <c r="S187" s="112" t="str">
        <f t="shared" si="12"/>
        <v/>
      </c>
      <c r="T187" s="109" t="str">
        <f t="shared" si="13"/>
        <v>Despesa</v>
      </c>
      <c r="U187" s="109" t="str">
        <f t="shared" si="14"/>
        <v/>
      </c>
      <c r="V187" s="109" t="str">
        <f t="shared" si="15"/>
        <v>Despesa</v>
      </c>
      <c r="W187" s="113" t="str">
        <f>VLOOKUP(E187,'PC Receitas'!$O$4:$P$14,2,FALSE)</f>
        <v>Despesas_com_Produtos</v>
      </c>
    </row>
    <row r="188" spans="1:23" ht="19.5" customHeight="1" thickTop="1" thickBot="1" x14ac:dyDescent="0.3">
      <c r="A188" s="164"/>
      <c r="C188" s="143">
        <v>24</v>
      </c>
      <c r="D188" s="145" t="str">
        <f>IF(C188&lt;&gt;"",TEXT(C188,"00")&amp;"/01/"&amp;'Configurações Básicas'!$E$5,"")</f>
        <v>24/01/2017</v>
      </c>
      <c r="E188" s="43" t="s">
        <v>1337</v>
      </c>
      <c r="F188" s="143">
        <v>5749</v>
      </c>
      <c r="G188" s="43" t="s">
        <v>1447</v>
      </c>
      <c r="H188" s="43" t="s">
        <v>1399</v>
      </c>
      <c r="I188" s="43"/>
      <c r="J188" s="219">
        <v>0</v>
      </c>
      <c r="K188" s="219">
        <v>740.61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10646.629999999881</v>
      </c>
      <c r="S188" s="112" t="str">
        <f t="shared" si="12"/>
        <v/>
      </c>
      <c r="T188" s="109" t="str">
        <f t="shared" si="13"/>
        <v>Despesa</v>
      </c>
      <c r="U188" s="109" t="str">
        <f t="shared" si="14"/>
        <v/>
      </c>
      <c r="V188" s="109" t="str">
        <f t="shared" si="15"/>
        <v>Despesa</v>
      </c>
      <c r="W188" s="113" t="str">
        <f>VLOOKUP(E188,'PC Receitas'!$O$4:$P$14,2,FALSE)</f>
        <v>Despesas_com_Produtos</v>
      </c>
    </row>
    <row r="189" spans="1:23" ht="19.5" customHeight="1" thickTop="1" thickBot="1" x14ac:dyDescent="0.3">
      <c r="A189" s="164"/>
      <c r="C189" s="143">
        <v>23</v>
      </c>
      <c r="D189" s="145" t="str">
        <f>IF(C189&lt;&gt;"",TEXT(C189,"00")&amp;"/01/"&amp;'Configurações Básicas'!$E$5,"")</f>
        <v>23/01/2017</v>
      </c>
      <c r="E189" s="43" t="s">
        <v>1338</v>
      </c>
      <c r="F189" s="143" t="s">
        <v>2505</v>
      </c>
      <c r="G189" s="43" t="s">
        <v>1442</v>
      </c>
      <c r="H189" s="43" t="s">
        <v>1397</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10644.529999999881</v>
      </c>
      <c r="S189" s="112" t="str">
        <f t="shared" si="12"/>
        <v>Despesa</v>
      </c>
      <c r="T189" s="109" t="str">
        <f t="shared" si="13"/>
        <v/>
      </c>
      <c r="U189" s="109" t="str">
        <f t="shared" si="14"/>
        <v/>
      </c>
      <c r="V189" s="109" t="str">
        <f t="shared" si="15"/>
        <v>Despesa</v>
      </c>
      <c r="W189" s="113" t="str">
        <f>VLOOKUP(E189,'PC Receitas'!$O$4:$P$14,2,FALSE)</f>
        <v>Despesas_Operacionais</v>
      </c>
    </row>
    <row r="190" spans="1:23" ht="19.5" customHeight="1" thickTop="1" thickBot="1" x14ac:dyDescent="0.3">
      <c r="A190" s="164"/>
      <c r="C190" s="143">
        <v>25</v>
      </c>
      <c r="D190" s="145" t="str">
        <f>IF(C190&lt;&gt;"",TEXT(C190,"00")&amp;"/01/"&amp;'Configurações Básicas'!$E$5,"")</f>
        <v>25/01/2017</v>
      </c>
      <c r="E190" s="43" t="s">
        <v>1338</v>
      </c>
      <c r="F190" s="143" t="s">
        <v>2506</v>
      </c>
      <c r="G190" s="43" t="s">
        <v>1442</v>
      </c>
      <c r="H190" s="43" t="s">
        <v>1397</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10642.42999999988</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143">
        <v>25</v>
      </c>
      <c r="D191" s="145" t="str">
        <f>IF(C191&lt;&gt;"",TEXT(C191,"00")&amp;"/01/"&amp;'Configurações Básicas'!$E$5,"")</f>
        <v>25/01/2017</v>
      </c>
      <c r="E191" s="43" t="s">
        <v>1338</v>
      </c>
      <c r="F191" s="143" t="s">
        <v>2507</v>
      </c>
      <c r="G191" s="43" t="s">
        <v>1442</v>
      </c>
      <c r="H191" s="43" t="s">
        <v>1397</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10640.32999999988</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143">
        <v>31</v>
      </c>
      <c r="D192" s="145" t="str">
        <f>IF(C192&lt;&gt;"",TEXT(C192,"00")&amp;"/01/"&amp;'Configurações Básicas'!$E$5,"")</f>
        <v>31/01/2017</v>
      </c>
      <c r="E192" s="43" t="s">
        <v>1337</v>
      </c>
      <c r="F192" s="143">
        <v>736</v>
      </c>
      <c r="G192" s="43" t="s">
        <v>1447</v>
      </c>
      <c r="H192" s="43" t="s">
        <v>1398</v>
      </c>
      <c r="I192" s="43"/>
      <c r="J192" s="219">
        <v>0</v>
      </c>
      <c r="K192" s="219">
        <v>1838.97</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8801.3599999998805</v>
      </c>
      <c r="S192" s="112" t="str">
        <f t="shared" si="12"/>
        <v/>
      </c>
      <c r="T192" s="109" t="str">
        <f t="shared" si="13"/>
        <v>Despesa</v>
      </c>
      <c r="U192" s="109" t="str">
        <f t="shared" si="14"/>
        <v/>
      </c>
      <c r="V192" s="109" t="str">
        <f t="shared" si="15"/>
        <v>Despesa</v>
      </c>
      <c r="W192" s="113" t="str">
        <f>VLOOKUP(E192,'PC Receitas'!$O$4:$P$14,2,FALSE)</f>
        <v>Despesas_com_Produtos</v>
      </c>
    </row>
    <row r="193" spans="1:23" ht="19.5" customHeight="1" thickTop="1" thickBot="1" x14ac:dyDescent="0.3">
      <c r="A193" s="164"/>
      <c r="C193" s="143">
        <v>26</v>
      </c>
      <c r="D193" s="145" t="str">
        <f>IF(C193&lt;&gt;"",TEXT(C193,"00")&amp;"/01/"&amp;'Configurações Básicas'!$E$5,"")</f>
        <v>26/01/2017</v>
      </c>
      <c r="E193" s="43" t="s">
        <v>1338</v>
      </c>
      <c r="F193" s="143" t="s">
        <v>2508</v>
      </c>
      <c r="G193" s="43" t="s">
        <v>1442</v>
      </c>
      <c r="H193" s="43" t="s">
        <v>1397</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8799.2599999998802</v>
      </c>
      <c r="S193" s="112" t="str">
        <f t="shared" si="12"/>
        <v>Despesa</v>
      </c>
      <c r="T193" s="109" t="str">
        <f t="shared" si="13"/>
        <v/>
      </c>
      <c r="U193" s="109" t="str">
        <f t="shared" si="14"/>
        <v/>
      </c>
      <c r="V193" s="109" t="str">
        <f t="shared" si="15"/>
        <v>Despesa</v>
      </c>
      <c r="W193" s="113" t="str">
        <f>VLOOKUP(E193,'PC Receitas'!$O$4:$P$14,2,FALSE)</f>
        <v>Despesas_Operacionais</v>
      </c>
    </row>
    <row r="194" spans="1:23" ht="19.5" customHeight="1" thickTop="1" thickBot="1" x14ac:dyDescent="0.3">
      <c r="A194" s="164"/>
      <c r="C194" s="143">
        <v>27</v>
      </c>
      <c r="D194" s="145" t="str">
        <f>IF(C194&lt;&gt;"",TEXT(C194,"00")&amp;"/01/"&amp;'Configurações Básicas'!$E$5,"")</f>
        <v>27/01/2017</v>
      </c>
      <c r="E194" s="43" t="s">
        <v>1338</v>
      </c>
      <c r="F194" s="143">
        <v>554384</v>
      </c>
      <c r="G194" s="43" t="s">
        <v>1517</v>
      </c>
      <c r="H194" s="43" t="s">
        <v>1398</v>
      </c>
      <c r="I194" s="43"/>
      <c r="J194" s="219">
        <v>0</v>
      </c>
      <c r="K194" s="219">
        <v>20</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8779.2599999998802</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143">
        <v>27</v>
      </c>
      <c r="D195" s="145" t="str">
        <f>IF(C195&lt;&gt;"",TEXT(C195,"00")&amp;"/01/"&amp;'Configurações Básicas'!$E$5,"")</f>
        <v>27/01/2017</v>
      </c>
      <c r="E195" s="43" t="s">
        <v>1338</v>
      </c>
      <c r="F195" s="143" t="s">
        <v>2509</v>
      </c>
      <c r="G195" s="43" t="s">
        <v>1442</v>
      </c>
      <c r="H195" s="43" t="s">
        <v>1397</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8777.1599999998798</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143">
        <v>27</v>
      </c>
      <c r="D196" s="145" t="str">
        <f>IF(C196&lt;&gt;"",TEXT(C196,"00")&amp;"/01/"&amp;'Configurações Básicas'!$E$5,"")</f>
        <v>27/01/2017</v>
      </c>
      <c r="E196" s="43" t="s">
        <v>1338</v>
      </c>
      <c r="F196" s="143" t="s">
        <v>2510</v>
      </c>
      <c r="G196" s="43" t="s">
        <v>1442</v>
      </c>
      <c r="H196" s="43" t="s">
        <v>1397</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8775.0599999998794</v>
      </c>
      <c r="S196" s="112" t="str">
        <f t="shared" si="12"/>
        <v>Despesa</v>
      </c>
      <c r="T196" s="109" t="str">
        <f t="shared" si="13"/>
        <v/>
      </c>
      <c r="U196" s="109" t="str">
        <f t="shared" si="14"/>
        <v/>
      </c>
      <c r="V196" s="109" t="str">
        <f t="shared" si="15"/>
        <v>Despesa</v>
      </c>
      <c r="W196" s="113" t="str">
        <f>VLOOKUP(E196,'PC Receitas'!$O$4:$P$14,2,FALSE)</f>
        <v>Despesas_Operacionais</v>
      </c>
    </row>
    <row r="197" spans="1:23" ht="19.5" customHeight="1" thickTop="1" thickBot="1" x14ac:dyDescent="0.3">
      <c r="A197" s="164"/>
      <c r="C197" s="143">
        <v>27</v>
      </c>
      <c r="D197" s="145" t="str">
        <f>IF(C197&lt;&gt;"",TEXT(C197,"00")&amp;"/01/"&amp;'Configurações Básicas'!$E$5,"")</f>
        <v>27/01/2017</v>
      </c>
      <c r="E197" s="43" t="s">
        <v>1338</v>
      </c>
      <c r="F197" s="143" t="s">
        <v>2511</v>
      </c>
      <c r="G197" s="43" t="s">
        <v>1442</v>
      </c>
      <c r="H197" s="43" t="s">
        <v>1397</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8772.9599999998791</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143">
        <v>27</v>
      </c>
      <c r="D198" s="145" t="str">
        <f>IF(C198&lt;&gt;"",TEXT(C198,"00")&amp;"/01/"&amp;'Configurações Básicas'!$E$5,"")</f>
        <v>27/01/2017</v>
      </c>
      <c r="E198" s="43" t="s">
        <v>1338</v>
      </c>
      <c r="F198" s="143" t="s">
        <v>2512</v>
      </c>
      <c r="G198" s="43" t="s">
        <v>1442</v>
      </c>
      <c r="H198" s="43" t="s">
        <v>1397</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8770.8599999998787</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143">
        <v>27</v>
      </c>
      <c r="D199" s="145" t="str">
        <f>IF(C199&lt;&gt;"",TEXT(C199,"00")&amp;"/01/"&amp;'Configurações Básicas'!$E$5,"")</f>
        <v>27/01/2017</v>
      </c>
      <c r="E199" s="43" t="s">
        <v>1338</v>
      </c>
      <c r="F199" s="143">
        <v>14641</v>
      </c>
      <c r="G199" s="43" t="s">
        <v>1442</v>
      </c>
      <c r="H199" s="43" t="s">
        <v>1397</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8768.7599999998783</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143">
        <v>27</v>
      </c>
      <c r="D200" s="145" t="str">
        <f>IF(C200&lt;&gt;"",TEXT(C200,"00")&amp;"/01/"&amp;'Configurações Básicas'!$E$5,"")</f>
        <v>27/01/2017</v>
      </c>
      <c r="E200" s="43" t="s">
        <v>1338</v>
      </c>
      <c r="F200" s="143">
        <v>14644</v>
      </c>
      <c r="G200" s="43" t="s">
        <v>1442</v>
      </c>
      <c r="H200" s="43" t="s">
        <v>1397</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8766.659999999878</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143">
        <v>10</v>
      </c>
      <c r="D201" s="145" t="str">
        <f>IF(C201&lt;&gt;"",TEXT(C201,"00")&amp;"/01/"&amp;'Configurações Básicas'!$E$5,"")</f>
        <v>10/01/2017</v>
      </c>
      <c r="E201" s="43" t="s">
        <v>1338</v>
      </c>
      <c r="F201" s="143" t="s">
        <v>2513</v>
      </c>
      <c r="G201" s="43" t="s">
        <v>1522</v>
      </c>
      <c r="H201" s="43" t="s">
        <v>1397</v>
      </c>
      <c r="I201" s="43"/>
      <c r="J201" s="219">
        <v>0</v>
      </c>
      <c r="K201" s="219">
        <v>1302</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7464.659999999878</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143">
        <v>30</v>
      </c>
      <c r="D202" s="145" t="str">
        <f>IF(C202&lt;&gt;"",TEXT(C202,"00")&amp;"/01/"&amp;'Configurações Básicas'!$E$5,"")</f>
        <v>30/01/2017</v>
      </c>
      <c r="E202" s="43" t="s">
        <v>1338</v>
      </c>
      <c r="F202" s="143">
        <v>50969</v>
      </c>
      <c r="G202" s="43" t="s">
        <v>1517</v>
      </c>
      <c r="H202" s="43" t="s">
        <v>1398</v>
      </c>
      <c r="I202" s="43"/>
      <c r="J202" s="219">
        <v>0</v>
      </c>
      <c r="K202" s="219">
        <v>59.7</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7404.9599999998782</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143">
        <v>29</v>
      </c>
      <c r="D203" s="145" t="str">
        <f>IF(C203&lt;&gt;"",TEXT(C203,"00")&amp;"/01/"&amp;'Configurações Básicas'!$E$5,"")</f>
        <v>29/01/2017</v>
      </c>
      <c r="E203" s="43" t="s">
        <v>1338</v>
      </c>
      <c r="F203" s="143" t="s">
        <v>2514</v>
      </c>
      <c r="G203" s="43" t="s">
        <v>1442</v>
      </c>
      <c r="H203" s="43" t="s">
        <v>1397</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7402.8599999998778</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143">
        <v>29</v>
      </c>
      <c r="D204" s="145" t="str">
        <f>IF(C204&lt;&gt;"",TEXT(C204,"00")&amp;"/01/"&amp;'Configurações Básicas'!$E$5,"")</f>
        <v>29/01/2017</v>
      </c>
      <c r="E204" s="43" t="s">
        <v>1338</v>
      </c>
      <c r="F204" s="143">
        <v>14499</v>
      </c>
      <c r="G204" s="43" t="s">
        <v>1442</v>
      </c>
      <c r="H204" s="43" t="s">
        <v>1397</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7400.7599999998774</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143">
        <v>30</v>
      </c>
      <c r="D205" s="145" t="str">
        <f>IF(C205&lt;&gt;"",TEXT(C205,"00")&amp;"/01/"&amp;'Configurações Básicas'!$E$5,"")</f>
        <v>30/01/2017</v>
      </c>
      <c r="E205" s="43" t="s">
        <v>1338</v>
      </c>
      <c r="F205" s="143">
        <v>14663</v>
      </c>
      <c r="G205" s="43" t="s">
        <v>1442</v>
      </c>
      <c r="H205" s="43" t="s">
        <v>1397</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7398.6599999998771</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143">
        <v>30</v>
      </c>
      <c r="D206" s="145" t="str">
        <f>IF(C206&lt;&gt;"",TEXT(C206,"00")&amp;"/01/"&amp;'Configurações Básicas'!$E$5,"")</f>
        <v>30/01/2017</v>
      </c>
      <c r="E206" s="43" t="s">
        <v>1338</v>
      </c>
      <c r="F206" s="143">
        <v>14653</v>
      </c>
      <c r="G206" s="43" t="s">
        <v>1442</v>
      </c>
      <c r="H206" s="43" t="s">
        <v>1397</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7396.5599999998767</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143">
        <v>30</v>
      </c>
      <c r="D207" s="145" t="str">
        <f>IF(C207&lt;&gt;"",TEXT(C207,"00")&amp;"/01/"&amp;'Configurações Básicas'!$E$5,"")</f>
        <v>30/01/2017</v>
      </c>
      <c r="E207" s="43" t="s">
        <v>1338</v>
      </c>
      <c r="F207" s="143">
        <v>14654</v>
      </c>
      <c r="G207" s="43" t="s">
        <v>1442</v>
      </c>
      <c r="H207" s="43" t="s">
        <v>1397</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7394.4599999998763</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143">
        <v>28</v>
      </c>
      <c r="D208" s="145" t="str">
        <f>IF(C208&lt;&gt;"",TEXT(C208,"00")&amp;"/01/"&amp;'Configurações Básicas'!$E$5,"")</f>
        <v>28/01/2017</v>
      </c>
      <c r="E208" s="43" t="s">
        <v>1338</v>
      </c>
      <c r="F208" s="143">
        <v>14723</v>
      </c>
      <c r="G208" s="43" t="s">
        <v>1442</v>
      </c>
      <c r="H208" s="43" t="s">
        <v>1397</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7392.359999999876</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143">
        <v>29</v>
      </c>
      <c r="D209" s="145" t="str">
        <f>IF(C209&lt;&gt;"",TEXT(C209,"00")&amp;"/01/"&amp;'Configurações Básicas'!$E$5,"")</f>
        <v>29/01/2017</v>
      </c>
      <c r="E209" s="43" t="s">
        <v>1334</v>
      </c>
      <c r="F209" s="143" t="s">
        <v>2515</v>
      </c>
      <c r="G209" s="43" t="s">
        <v>1461</v>
      </c>
      <c r="H209" s="43" t="s">
        <v>1399</v>
      </c>
      <c r="I209" s="43"/>
      <c r="J209" s="219">
        <v>0</v>
      </c>
      <c r="K209" s="219">
        <v>1487.27</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5905.0899999998765</v>
      </c>
      <c r="S209" s="112" t="str">
        <f t="shared" si="12"/>
        <v>Despesa</v>
      </c>
      <c r="T209" s="109" t="str">
        <f t="shared" si="13"/>
        <v/>
      </c>
      <c r="U209" s="109" t="str">
        <f t="shared" si="14"/>
        <v/>
      </c>
      <c r="V209" s="109" t="str">
        <f t="shared" si="15"/>
        <v>Despesa</v>
      </c>
      <c r="W209" s="113" t="str">
        <f>VLOOKUP(E209,'PC Receitas'!$O$4:$P$14,2,FALSE)</f>
        <v>Impostos</v>
      </c>
    </row>
    <row r="210" spans="1:23" ht="19.5" customHeight="1" thickTop="1" thickBot="1" x14ac:dyDescent="0.3">
      <c r="A210" s="164"/>
      <c r="C210" s="143">
        <v>24</v>
      </c>
      <c r="D210" s="145" t="str">
        <f>IF(C210&lt;&gt;"",TEXT(C210,"00")&amp;"/01/"&amp;'Configurações Básicas'!$E$5,"")</f>
        <v>24/01/2017</v>
      </c>
      <c r="E210" s="43" t="s">
        <v>1337</v>
      </c>
      <c r="F210" s="143">
        <v>5748</v>
      </c>
      <c r="G210" s="43" t="s">
        <v>1447</v>
      </c>
      <c r="H210" s="43" t="s">
        <v>1399</v>
      </c>
      <c r="I210" s="43"/>
      <c r="J210" s="219">
        <v>0</v>
      </c>
      <c r="K210" s="219">
        <v>5886.19</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18.899999999876854</v>
      </c>
      <c r="S210" s="112" t="str">
        <f t="shared" si="12"/>
        <v/>
      </c>
      <c r="T210" s="109" t="str">
        <f t="shared" si="13"/>
        <v>Despesa</v>
      </c>
      <c r="U210" s="109" t="str">
        <f t="shared" si="14"/>
        <v/>
      </c>
      <c r="V210" s="109" t="str">
        <f t="shared" si="15"/>
        <v>Despesa</v>
      </c>
      <c r="W210" s="113" t="str">
        <f>VLOOKUP(E210,'PC Receitas'!$O$4:$P$14,2,FALSE)</f>
        <v>Despesas_com_Produtos</v>
      </c>
    </row>
    <row r="211" spans="1:23" ht="19.5" customHeight="1" thickTop="1" thickBot="1" x14ac:dyDescent="0.3">
      <c r="A211" s="164"/>
      <c r="C211" s="143">
        <v>31</v>
      </c>
      <c r="D211" s="145" t="str">
        <f>IF(C211&lt;&gt;"",TEXT(C211,"00")&amp;"/01/"&amp;'Configurações Básicas'!$E$5,"")</f>
        <v>31/01/2017</v>
      </c>
      <c r="E211" s="43" t="s">
        <v>1338</v>
      </c>
      <c r="F211" s="143">
        <v>14729</v>
      </c>
      <c r="G211" s="43" t="s">
        <v>1442</v>
      </c>
      <c r="H211" s="43" t="s">
        <v>1397</v>
      </c>
      <c r="I211" s="43"/>
      <c r="J211" s="219">
        <v>0</v>
      </c>
      <c r="K211" s="219">
        <v>2.1</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16.799999999876853</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143">
        <v>31</v>
      </c>
      <c r="D212" s="145" t="str">
        <f>IF(C212&lt;&gt;"",TEXT(C212,"00")&amp;"/01/"&amp;'Configurações Básicas'!$E$5,"")</f>
        <v>31/01/2017</v>
      </c>
      <c r="E212" s="43" t="s">
        <v>1338</v>
      </c>
      <c r="F212" s="143" t="s">
        <v>2516</v>
      </c>
      <c r="G212" s="43" t="s">
        <v>1442</v>
      </c>
      <c r="H212" s="43" t="s">
        <v>1397</v>
      </c>
      <c r="I212" s="43"/>
      <c r="J212" s="219">
        <v>0</v>
      </c>
      <c r="K212" s="219">
        <v>2.1</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14.699999999876853</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143">
        <v>30</v>
      </c>
      <c r="D213" s="145" t="str">
        <f>IF(C213&lt;&gt;"",TEXT(C213,"00")&amp;"/01/"&amp;'Configurações Básicas'!$E$5,"")</f>
        <v>30/01/2017</v>
      </c>
      <c r="E213" s="43" t="s">
        <v>1338</v>
      </c>
      <c r="F213" s="143" t="s">
        <v>2517</v>
      </c>
      <c r="G213" s="43" t="s">
        <v>1442</v>
      </c>
      <c r="H213" s="43" t="s">
        <v>1397</v>
      </c>
      <c r="I213" s="43"/>
      <c r="J213" s="219">
        <v>0</v>
      </c>
      <c r="K213" s="219">
        <v>2.1</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12.599999999876854</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143">
        <v>31</v>
      </c>
      <c r="D214" s="145" t="str">
        <f>IF(C214&lt;&gt;"",TEXT(C214,"00")&amp;"/01/"&amp;'Configurações Básicas'!$E$5,"")</f>
        <v>31/01/2017</v>
      </c>
      <c r="E214" s="43" t="s">
        <v>1338</v>
      </c>
      <c r="F214" s="143" t="s">
        <v>2518</v>
      </c>
      <c r="G214" s="43" t="s">
        <v>1442</v>
      </c>
      <c r="H214" s="43" t="s">
        <v>1397</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10.499999999876854</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143">
        <v>30</v>
      </c>
      <c r="D215" s="145" t="str">
        <f>IF(C215&lt;&gt;"",TEXT(C215,"00")&amp;"/01/"&amp;'Configurações Básicas'!$E$5,"")</f>
        <v>30/01/2017</v>
      </c>
      <c r="E215" s="43" t="s">
        <v>1338</v>
      </c>
      <c r="F215" s="143" t="s">
        <v>2519</v>
      </c>
      <c r="G215" s="43" t="s">
        <v>1442</v>
      </c>
      <c r="H215" s="43" t="s">
        <v>1397</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8.3999999998768544</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143">
        <v>31</v>
      </c>
      <c r="D216" s="145" t="str">
        <f>IF(C216&lt;&gt;"",TEXT(C216,"00")&amp;"/01/"&amp;'Configurações Básicas'!$E$5,"")</f>
        <v>31/01/2017</v>
      </c>
      <c r="E216" s="43" t="s">
        <v>1338</v>
      </c>
      <c r="F216" s="143" t="s">
        <v>2520</v>
      </c>
      <c r="G216" s="43" t="s">
        <v>1442</v>
      </c>
      <c r="H216" s="43" t="s">
        <v>1397</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6.2999999998768548</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143">
        <v>31</v>
      </c>
      <c r="D217" s="145" t="str">
        <f>IF(C217&lt;&gt;"",TEXT(C217,"00")&amp;"/01/"&amp;'Configurações Básicas'!$E$5,"")</f>
        <v>31/01/2017</v>
      </c>
      <c r="E217" s="43" t="s">
        <v>1338</v>
      </c>
      <c r="F217" s="143">
        <v>14669</v>
      </c>
      <c r="G217" s="43" t="s">
        <v>1442</v>
      </c>
      <c r="H217" s="43" t="s">
        <v>1397</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4.1999999998768551</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143">
        <v>31</v>
      </c>
      <c r="D218" s="145" t="str">
        <f>IF(C218&lt;&gt;"",TEXT(C218,"00")&amp;"/01/"&amp;'Configurações Básicas'!$E$5,"")</f>
        <v>31/01/2017</v>
      </c>
      <c r="E218" s="43" t="s">
        <v>1338</v>
      </c>
      <c r="F218" s="143">
        <v>146585960</v>
      </c>
      <c r="G218" s="43" t="s">
        <v>1442</v>
      </c>
      <c r="H218" s="43" t="s">
        <v>1397</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2.099999999876855</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143">
        <v>31</v>
      </c>
      <c r="D219" s="145" t="str">
        <f>IF(C219&lt;&gt;"",TEXT(C219,"00")&amp;"/01/"&amp;'Configurações Básicas'!$E$5,"")</f>
        <v>31/01/2017</v>
      </c>
      <c r="E219" s="43" t="s">
        <v>1338</v>
      </c>
      <c r="F219" s="143" t="s">
        <v>2521</v>
      </c>
      <c r="G219" s="43" t="s">
        <v>1442</v>
      </c>
      <c r="H219" s="43" t="s">
        <v>1397</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-1.2314504971300266E-10</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143">
        <v>1</v>
      </c>
      <c r="D220" s="145" t="str">
        <f>IF(C220&lt;&gt;"",TEXT(C220,"00")&amp;"/01/"&amp;'Configurações Básicas'!$E$5,"")</f>
        <v>01/01/2017</v>
      </c>
      <c r="E220" s="43" t="s">
        <v>1332</v>
      </c>
      <c r="F220" s="143" t="s">
        <v>2234</v>
      </c>
      <c r="G220" s="43" t="s">
        <v>1454</v>
      </c>
      <c r="H220" s="43"/>
      <c r="I220" s="43"/>
      <c r="J220" s="219">
        <v>838.36</v>
      </c>
      <c r="K220" s="219">
        <v>0</v>
      </c>
      <c r="L220" s="44" t="s">
        <v>1374</v>
      </c>
      <c r="M220" s="44"/>
      <c r="N220" s="41">
        <f>N219+IF(AND(L220="Pago",OR(E220='PC Receitas'!$O$4,E220='PC Receitas'!$O$5,E220='PC Receitas'!$O$6)),K220,IF(AND(L220="Pago",OR(E220='PC Receitas'!$O$7,E220='PC Receitas'!$O$8,E220='PC Receitas'!$O$9,E220='PC Receitas'!$O$10,E220='PC Receitas'!$O$11,E220='PC Receitas'!$O$12,E220='PC Receitas'!$O$13,E220='PC Receitas'!$O$14)),-K220,0))</f>
        <v>-1.2314504971300266E-10</v>
      </c>
      <c r="S220" s="112" t="str">
        <f t="shared" si="12"/>
        <v/>
      </c>
      <c r="T220" s="109" t="str">
        <f t="shared" si="13"/>
        <v/>
      </c>
      <c r="U220" s="109" t="str">
        <f t="shared" si="14"/>
        <v>Receita</v>
      </c>
      <c r="V220" s="109" t="str">
        <f t="shared" si="15"/>
        <v>Receita</v>
      </c>
      <c r="W220" s="113" t="str">
        <f>VLOOKUP(E220,'PC Receitas'!$O$4:$P$14,2,FALSE)</f>
        <v>Receitas_com_Produtos</v>
      </c>
    </row>
    <row r="221" spans="1:23" ht="19.5" customHeight="1" thickTop="1" thickBot="1" x14ac:dyDescent="0.3">
      <c r="A221" s="164"/>
      <c r="C221" s="143">
        <v>1</v>
      </c>
      <c r="D221" s="145" t="str">
        <f>IF(C221&lt;&gt;"",TEXT(C221,"00")&amp;"/01/"&amp;'Configurações Básicas'!$E$5,"")</f>
        <v>01/01/2017</v>
      </c>
      <c r="E221" s="43" t="s">
        <v>1332</v>
      </c>
      <c r="F221" s="143" t="s">
        <v>2235</v>
      </c>
      <c r="G221" s="43" t="s">
        <v>1454</v>
      </c>
      <c r="H221" s="43"/>
      <c r="I221" s="43"/>
      <c r="J221" s="219">
        <v>1000</v>
      </c>
      <c r="K221" s="219">
        <v>0</v>
      </c>
      <c r="L221" s="44" t="s">
        <v>1374</v>
      </c>
      <c r="M221" s="44"/>
      <c r="N221" s="41">
        <f>N220+IF(AND(L221="Pago",OR(E221='PC Receitas'!$O$4,E221='PC Receitas'!$O$5,E221='PC Receitas'!$O$6)),K221,IF(AND(L221="Pago",OR(E221='PC Receitas'!$O$7,E221='PC Receitas'!$O$8,E221='PC Receitas'!$O$9,E221='PC Receitas'!$O$10,E221='PC Receitas'!$O$11,E221='PC Receitas'!$O$12,E221='PC Receitas'!$O$13,E221='PC Receitas'!$O$14)),-K221,0))</f>
        <v>-1.2314504971300266E-10</v>
      </c>
      <c r="S221" s="112" t="str">
        <f t="shared" si="12"/>
        <v/>
      </c>
      <c r="T221" s="109" t="str">
        <f t="shared" si="13"/>
        <v/>
      </c>
      <c r="U221" s="109" t="str">
        <f t="shared" si="14"/>
        <v>Receita</v>
      </c>
      <c r="V221" s="109" t="str">
        <f t="shared" si="15"/>
        <v>Receita</v>
      </c>
      <c r="W221" s="113" t="str">
        <f>VLOOKUP(E221,'PC Receitas'!$O$4:$P$14,2,FALSE)</f>
        <v>Receitas_com_Produtos</v>
      </c>
    </row>
    <row r="222" spans="1:23" ht="19.5" customHeight="1" thickTop="1" thickBot="1" x14ac:dyDescent="0.3">
      <c r="A222" s="164"/>
      <c r="C222" s="143">
        <v>1</v>
      </c>
      <c r="D222" s="145" t="str">
        <f>IF(C222&lt;&gt;"",TEXT(C222,"00")&amp;"/01/"&amp;'Configurações Básicas'!$E$5,"")</f>
        <v>01/01/2017</v>
      </c>
      <c r="E222" s="43" t="s">
        <v>1332</v>
      </c>
      <c r="F222" s="143" t="s">
        <v>2236</v>
      </c>
      <c r="G222" s="43" t="s">
        <v>1454</v>
      </c>
      <c r="H222" s="43"/>
      <c r="I222" s="43"/>
      <c r="J222" s="219">
        <v>623.33000000000004</v>
      </c>
      <c r="K222" s="219">
        <v>0</v>
      </c>
      <c r="L222" s="44" t="s">
        <v>1374</v>
      </c>
      <c r="M222" s="44"/>
      <c r="N222" s="41">
        <f>N221+IF(AND(L222="Pago",OR(E222='PC Receitas'!$O$4,E222='PC Receitas'!$O$5,E222='PC Receitas'!$O$6)),K222,IF(AND(L222="Pago",OR(E222='PC Receitas'!$O$7,E222='PC Receitas'!$O$8,E222='PC Receitas'!$O$9,E222='PC Receitas'!$O$10,E222='PC Receitas'!$O$11,E222='PC Receitas'!$O$12,E222='PC Receitas'!$O$13,E222='PC Receitas'!$O$14)),-K222,0))</f>
        <v>-1.2314504971300266E-10</v>
      </c>
      <c r="S222" s="112" t="str">
        <f t="shared" si="12"/>
        <v/>
      </c>
      <c r="T222" s="109" t="str">
        <f t="shared" si="13"/>
        <v/>
      </c>
      <c r="U222" s="109" t="str">
        <f t="shared" si="14"/>
        <v>Receita</v>
      </c>
      <c r="V222" s="109" t="str">
        <f t="shared" si="15"/>
        <v>Receita</v>
      </c>
      <c r="W222" s="113" t="str">
        <f>VLOOKUP(E222,'PC Receitas'!$O$4:$P$14,2,FALSE)</f>
        <v>Receitas_com_Produtos</v>
      </c>
    </row>
    <row r="223" spans="1:23" ht="19.5" customHeight="1" thickTop="1" thickBot="1" x14ac:dyDescent="0.3">
      <c r="A223" s="164"/>
      <c r="C223" s="143">
        <v>1</v>
      </c>
      <c r="D223" s="145" t="str">
        <f>IF(C223&lt;&gt;"",TEXT(C223,"00")&amp;"/01/"&amp;'Configurações Básicas'!$E$5,"")</f>
        <v>01/01/2017</v>
      </c>
      <c r="E223" s="43" t="s">
        <v>1332</v>
      </c>
      <c r="F223" s="143" t="s">
        <v>2237</v>
      </c>
      <c r="G223" s="43" t="s">
        <v>1454</v>
      </c>
      <c r="H223" s="43"/>
      <c r="I223" s="43"/>
      <c r="J223" s="219">
        <v>632.66</v>
      </c>
      <c r="K223" s="219">
        <v>0</v>
      </c>
      <c r="L223" s="44" t="s">
        <v>1374</v>
      </c>
      <c r="M223" s="44"/>
      <c r="N223" s="41">
        <f>N222+IF(AND(L223="Pago",OR(E223='PC Receitas'!$O$4,E223='PC Receitas'!$O$5,E223='PC Receitas'!$O$6)),K223,IF(AND(L223="Pago",OR(E223='PC Receitas'!$O$7,E223='PC Receitas'!$O$8,E223='PC Receitas'!$O$9,E223='PC Receitas'!$O$10,E223='PC Receitas'!$O$11,E223='PC Receitas'!$O$12,E223='PC Receitas'!$O$13,E223='PC Receitas'!$O$14)),-K223,0))</f>
        <v>-1.2314504971300266E-10</v>
      </c>
      <c r="S223" s="112" t="str">
        <f t="shared" si="12"/>
        <v/>
      </c>
      <c r="T223" s="109" t="str">
        <f t="shared" si="13"/>
        <v/>
      </c>
      <c r="U223" s="109" t="str">
        <f t="shared" si="14"/>
        <v>Receita</v>
      </c>
      <c r="V223" s="109" t="str">
        <f t="shared" si="15"/>
        <v>Receita</v>
      </c>
      <c r="W223" s="113" t="str">
        <f>VLOOKUP(E223,'PC Receitas'!$O$4:$P$14,2,FALSE)</f>
        <v>Receitas_com_Produtos</v>
      </c>
    </row>
    <row r="224" spans="1:23" ht="19.5" customHeight="1" thickTop="1" thickBot="1" x14ac:dyDescent="0.3">
      <c r="A224" s="164"/>
      <c r="C224" s="143">
        <v>1</v>
      </c>
      <c r="D224" s="145" t="str">
        <f>IF(C224&lt;&gt;"",TEXT(C224,"00")&amp;"/01/"&amp;'Configurações Básicas'!$E$5,"")</f>
        <v>01/01/2017</v>
      </c>
      <c r="E224" s="43" t="s">
        <v>1332</v>
      </c>
      <c r="F224" s="143" t="s">
        <v>2238</v>
      </c>
      <c r="G224" s="43" t="s">
        <v>1454</v>
      </c>
      <c r="H224" s="43"/>
      <c r="I224" s="43"/>
      <c r="J224" s="219">
        <v>448.5</v>
      </c>
      <c r="K224" s="219">
        <v>0</v>
      </c>
      <c r="L224" s="44" t="s">
        <v>1374</v>
      </c>
      <c r="M224" s="44"/>
      <c r="N224" s="41">
        <f>N223+IF(AND(L224="Pago",OR(E224='PC Receitas'!$O$4,E224='PC Receitas'!$O$5,E224='PC Receitas'!$O$6)),K224,IF(AND(L224="Pago",OR(E224='PC Receitas'!$O$7,E224='PC Receitas'!$O$8,E224='PC Receitas'!$O$9,E224='PC Receitas'!$O$10,E224='PC Receitas'!$O$11,E224='PC Receitas'!$O$12,E224='PC Receitas'!$O$13,E224='PC Receitas'!$O$14)),-K224,0))</f>
        <v>-1.2314504971300266E-10</v>
      </c>
      <c r="S224" s="112" t="str">
        <f t="shared" si="12"/>
        <v/>
      </c>
      <c r="T224" s="109" t="str">
        <f t="shared" si="13"/>
        <v/>
      </c>
      <c r="U224" s="109" t="str">
        <f t="shared" si="14"/>
        <v>Receita</v>
      </c>
      <c r="V224" s="109" t="str">
        <f t="shared" si="15"/>
        <v>Receita</v>
      </c>
      <c r="W224" s="113" t="str">
        <f>VLOOKUP(E224,'PC Receitas'!$O$4:$P$14,2,FALSE)</f>
        <v>Receitas_com_Produtos</v>
      </c>
    </row>
    <row r="225" spans="1:23" ht="19.5" customHeight="1" thickTop="1" thickBot="1" x14ac:dyDescent="0.3">
      <c r="A225" s="164"/>
      <c r="C225" s="143">
        <v>1</v>
      </c>
      <c r="D225" s="145" t="str">
        <f>IF(C225&lt;&gt;"",TEXT(C225,"00")&amp;"/01/"&amp;'Configurações Básicas'!$E$5,"")</f>
        <v>01/01/2017</v>
      </c>
      <c r="E225" s="43" t="s">
        <v>1332</v>
      </c>
      <c r="F225" s="143" t="s">
        <v>2239</v>
      </c>
      <c r="G225" s="43" t="s">
        <v>1457</v>
      </c>
      <c r="H225" s="43"/>
      <c r="I225" s="43"/>
      <c r="J225" s="219">
        <v>143</v>
      </c>
      <c r="K225" s="219">
        <v>0</v>
      </c>
      <c r="L225" s="44" t="s">
        <v>1374</v>
      </c>
      <c r="M225" s="44"/>
      <c r="N225" s="41">
        <f>N224+IF(AND(L225="Pago",OR(E225='PC Receitas'!$O$4,E225='PC Receitas'!$O$5,E225='PC Receitas'!$O$6)),K225,IF(AND(L225="Pago",OR(E225='PC Receitas'!$O$7,E225='PC Receitas'!$O$8,E225='PC Receitas'!$O$9,E225='PC Receitas'!$O$10,E225='PC Receitas'!$O$11,E225='PC Receitas'!$O$12,E225='PC Receitas'!$O$13,E225='PC Receitas'!$O$14)),-K225,0))</f>
        <v>-1.2314504971300266E-10</v>
      </c>
      <c r="S225" s="112" t="str">
        <f t="shared" si="12"/>
        <v/>
      </c>
      <c r="T225" s="109" t="str">
        <f t="shared" si="13"/>
        <v/>
      </c>
      <c r="U225" s="109" t="str">
        <f t="shared" si="14"/>
        <v>Receita</v>
      </c>
      <c r="V225" s="109" t="str">
        <f t="shared" si="15"/>
        <v>Receita</v>
      </c>
      <c r="W225" s="113" t="str">
        <f>VLOOKUP(E225,'PC Receitas'!$O$4:$P$14,2,FALSE)</f>
        <v>Receitas_com_Produtos</v>
      </c>
    </row>
    <row r="226" spans="1:23" ht="19.5" customHeight="1" thickTop="1" thickBot="1" x14ac:dyDescent="0.3">
      <c r="A226" s="164"/>
      <c r="C226" s="143">
        <v>1</v>
      </c>
      <c r="D226" s="145" t="str">
        <f>IF(C226&lt;&gt;"",TEXT(C226,"00")&amp;"/01/"&amp;'Configurações Básicas'!$E$5,"")</f>
        <v>01/01/2017</v>
      </c>
      <c r="E226" s="43" t="s">
        <v>1332</v>
      </c>
      <c r="F226" s="143" t="s">
        <v>2240</v>
      </c>
      <c r="G226" s="43" t="s">
        <v>1457</v>
      </c>
      <c r="H226" s="43"/>
      <c r="I226" s="43"/>
      <c r="J226" s="219">
        <v>507.5</v>
      </c>
      <c r="K226" s="219">
        <v>0</v>
      </c>
      <c r="L226" s="44" t="s">
        <v>1374</v>
      </c>
      <c r="M226" s="44"/>
      <c r="N226" s="41">
        <f>N225+IF(AND(L226="Pago",OR(E226='PC Receitas'!$O$4,E226='PC Receitas'!$O$5,E226='PC Receitas'!$O$6)),K226,IF(AND(L226="Pago",OR(E226='PC Receitas'!$O$7,E226='PC Receitas'!$O$8,E226='PC Receitas'!$O$9,E226='PC Receitas'!$O$10,E226='PC Receitas'!$O$11,E226='PC Receitas'!$O$12,E226='PC Receitas'!$O$13,E226='PC Receitas'!$O$14)),-K226,0))</f>
        <v>-1.2314504971300266E-10</v>
      </c>
      <c r="S226" s="112" t="str">
        <f t="shared" si="12"/>
        <v/>
      </c>
      <c r="T226" s="109" t="str">
        <f t="shared" si="13"/>
        <v/>
      </c>
      <c r="U226" s="109" t="str">
        <f t="shared" si="14"/>
        <v>Receita</v>
      </c>
      <c r="V226" s="109" t="str">
        <f t="shared" si="15"/>
        <v>Receita</v>
      </c>
      <c r="W226" s="113" t="str">
        <f>VLOOKUP(E226,'PC Receitas'!$O$4:$P$14,2,FALSE)</f>
        <v>Receitas_com_Produtos</v>
      </c>
    </row>
    <row r="227" spans="1:23" ht="19.5" customHeight="1" thickTop="1" thickBot="1" x14ac:dyDescent="0.3">
      <c r="A227" s="164"/>
      <c r="C227" s="143">
        <v>1</v>
      </c>
      <c r="D227" s="145" t="str">
        <f>IF(C227&lt;&gt;"",TEXT(C227,"00")&amp;"/01/"&amp;'Configurações Básicas'!$E$5,"")</f>
        <v>01/01/2017</v>
      </c>
      <c r="E227" s="43" t="s">
        <v>1332</v>
      </c>
      <c r="F227" s="143" t="s">
        <v>2241</v>
      </c>
      <c r="G227" s="43" t="s">
        <v>1457</v>
      </c>
      <c r="H227" s="43"/>
      <c r="I227" s="43"/>
      <c r="J227" s="219">
        <v>1172</v>
      </c>
      <c r="K227" s="219">
        <v>0</v>
      </c>
      <c r="L227" s="44" t="s">
        <v>1374</v>
      </c>
      <c r="M227" s="44"/>
      <c r="N227" s="41">
        <f>N226+IF(AND(L227="Pago",OR(E227='PC Receitas'!$O$4,E227='PC Receitas'!$O$5,E227='PC Receitas'!$O$6)),K227,IF(AND(L227="Pago",OR(E227='PC Receitas'!$O$7,E227='PC Receitas'!$O$8,E227='PC Receitas'!$O$9,E227='PC Receitas'!$O$10,E227='PC Receitas'!$O$11,E227='PC Receitas'!$O$12,E227='PC Receitas'!$O$13,E227='PC Receitas'!$O$14)),-K227,0))</f>
        <v>-1.2314504971300266E-10</v>
      </c>
      <c r="S227" s="112" t="str">
        <f t="shared" si="12"/>
        <v/>
      </c>
      <c r="T227" s="109" t="str">
        <f t="shared" si="13"/>
        <v/>
      </c>
      <c r="U227" s="109" t="str">
        <f t="shared" si="14"/>
        <v>Receita</v>
      </c>
      <c r="V227" s="109" t="str">
        <f t="shared" si="15"/>
        <v>Receita</v>
      </c>
      <c r="W227" s="113" t="str">
        <f>VLOOKUP(E227,'PC Receitas'!$O$4:$P$14,2,FALSE)</f>
        <v>Receitas_com_Produtos</v>
      </c>
    </row>
    <row r="228" spans="1:23" ht="19.5" customHeight="1" thickTop="1" thickBot="1" x14ac:dyDescent="0.3">
      <c r="A228" s="164"/>
      <c r="C228" s="143">
        <v>1</v>
      </c>
      <c r="D228" s="145" t="str">
        <f>IF(C228&lt;&gt;"",TEXT(C228,"00")&amp;"/01/"&amp;'Configurações Básicas'!$E$5,"")</f>
        <v>01/01/2017</v>
      </c>
      <c r="E228" s="43" t="s">
        <v>1335</v>
      </c>
      <c r="F228" s="143" t="s">
        <v>2242</v>
      </c>
      <c r="G228" s="43" t="s">
        <v>1452</v>
      </c>
      <c r="H228" s="43"/>
      <c r="I228" s="43"/>
      <c r="J228" s="219">
        <v>7102.43</v>
      </c>
      <c r="K228" s="219">
        <v>0</v>
      </c>
      <c r="L228" s="44" t="s">
        <v>1374</v>
      </c>
      <c r="M228" s="44"/>
      <c r="N228" s="41">
        <f>N227+IF(AND(L228="Pago",OR(E228='PC Receitas'!$O$4,E228='PC Receitas'!$O$5,E228='PC Receitas'!$O$6)),K228,IF(AND(L228="Pago",OR(E228='PC Receitas'!$O$7,E228='PC Receitas'!$O$8,E228='PC Receitas'!$O$9,E228='PC Receitas'!$O$10,E228='PC Receitas'!$O$11,E228='PC Receitas'!$O$12,E228='PC Receitas'!$O$13,E228='PC Receitas'!$O$14)),-K228,0))</f>
        <v>-1.2314504971300266E-10</v>
      </c>
      <c r="S228" s="112" t="str">
        <f t="shared" si="12"/>
        <v/>
      </c>
      <c r="T228" s="109" t="str">
        <f t="shared" si="13"/>
        <v/>
      </c>
      <c r="U228" s="109" t="str">
        <f t="shared" si="14"/>
        <v>Receita</v>
      </c>
      <c r="V228" s="109" t="str">
        <f t="shared" si="15"/>
        <v>Receita</v>
      </c>
      <c r="W228" s="113" t="str">
        <f>VLOOKUP(E228,'PC Receitas'!$O$4:$P$14,2,FALSE)</f>
        <v>Receitas_com_Serviços</v>
      </c>
    </row>
    <row r="229" spans="1:23" ht="19.5" customHeight="1" thickTop="1" thickBot="1" x14ac:dyDescent="0.3">
      <c r="A229" s="164"/>
      <c r="C229" s="143">
        <v>1</v>
      </c>
      <c r="D229" s="145" t="str">
        <f>IF(C229&lt;&gt;"",TEXT(C229,"00")&amp;"/01/"&amp;'Configurações Básicas'!$E$5,"")</f>
        <v>01/01/2017</v>
      </c>
      <c r="E229" s="43" t="s">
        <v>1335</v>
      </c>
      <c r="F229" s="143" t="s">
        <v>2243</v>
      </c>
      <c r="G229" s="43" t="s">
        <v>1452</v>
      </c>
      <c r="H229" s="43"/>
      <c r="I229" s="43"/>
      <c r="J229" s="219">
        <v>184.11</v>
      </c>
      <c r="K229" s="219">
        <v>0</v>
      </c>
      <c r="L229" s="44" t="s">
        <v>1374</v>
      </c>
      <c r="M229" s="44"/>
      <c r="N229" s="41">
        <f>N228+IF(AND(L229="Pago",OR(E229='PC Receitas'!$O$4,E229='PC Receitas'!$O$5,E229='PC Receitas'!$O$6)),K229,IF(AND(L229="Pago",OR(E229='PC Receitas'!$O$7,E229='PC Receitas'!$O$8,E229='PC Receitas'!$O$9,E229='PC Receitas'!$O$10,E229='PC Receitas'!$O$11,E229='PC Receitas'!$O$12,E229='PC Receitas'!$O$13,E229='PC Receitas'!$O$14)),-K229,0))</f>
        <v>-1.2314504971300266E-10</v>
      </c>
      <c r="S229" s="112" t="str">
        <f t="shared" si="12"/>
        <v/>
      </c>
      <c r="T229" s="109" t="str">
        <f t="shared" si="13"/>
        <v/>
      </c>
      <c r="U229" s="109" t="str">
        <f t="shared" si="14"/>
        <v>Receita</v>
      </c>
      <c r="V229" s="109" t="str">
        <f t="shared" si="15"/>
        <v>Receita</v>
      </c>
      <c r="W229" s="113" t="str">
        <f>VLOOKUP(E229,'PC Receitas'!$O$4:$P$14,2,FALSE)</f>
        <v>Receitas_com_Serviços</v>
      </c>
    </row>
    <row r="230" spans="1:23" ht="19.5" customHeight="1" thickTop="1" thickBot="1" x14ac:dyDescent="0.3">
      <c r="A230" s="164"/>
      <c r="C230" s="143">
        <v>1</v>
      </c>
      <c r="D230" s="145" t="str">
        <f>IF(C230&lt;&gt;"",TEXT(C230,"00")&amp;"/01/"&amp;'Configurações Básicas'!$E$5,"")</f>
        <v>01/01/2017</v>
      </c>
      <c r="E230" s="43" t="s">
        <v>1335</v>
      </c>
      <c r="F230" s="143" t="s">
        <v>2244</v>
      </c>
      <c r="G230" s="43" t="s">
        <v>1452</v>
      </c>
      <c r="H230" s="43"/>
      <c r="I230" s="43"/>
      <c r="J230" s="219">
        <v>236</v>
      </c>
      <c r="K230" s="219">
        <v>0</v>
      </c>
      <c r="L230" s="44" t="s">
        <v>1374</v>
      </c>
      <c r="M230" s="44"/>
      <c r="N230" s="41">
        <f>N229+IF(AND(L230="Pago",OR(E230='PC Receitas'!$O$4,E230='PC Receitas'!$O$5,E230='PC Receitas'!$O$6)),K230,IF(AND(L230="Pago",OR(E230='PC Receitas'!$O$7,E230='PC Receitas'!$O$8,E230='PC Receitas'!$O$9,E230='PC Receitas'!$O$10,E230='PC Receitas'!$O$11,E230='PC Receitas'!$O$12,E230='PC Receitas'!$O$13,E230='PC Receitas'!$O$14)),-K230,0))</f>
        <v>-1.2314504971300266E-10</v>
      </c>
      <c r="S230" s="112" t="str">
        <f t="shared" si="12"/>
        <v/>
      </c>
      <c r="T230" s="109" t="str">
        <f t="shared" si="13"/>
        <v/>
      </c>
      <c r="U230" s="109" t="str">
        <f t="shared" si="14"/>
        <v>Receita</v>
      </c>
      <c r="V230" s="109" t="str">
        <f t="shared" si="15"/>
        <v>Receita</v>
      </c>
      <c r="W230" s="113" t="str">
        <f>VLOOKUP(E230,'PC Receitas'!$O$4:$P$14,2,FALSE)</f>
        <v>Receitas_com_Serviços</v>
      </c>
    </row>
    <row r="231" spans="1:23" ht="19.5" customHeight="1" thickTop="1" thickBot="1" x14ac:dyDescent="0.3">
      <c r="A231" s="164"/>
      <c r="C231" s="143">
        <v>1</v>
      </c>
      <c r="D231" s="145" t="str">
        <f>IF(C231&lt;&gt;"",TEXT(C231,"00")&amp;"/01/"&amp;'Configurações Básicas'!$E$5,"")</f>
        <v>01/01/2017</v>
      </c>
      <c r="E231" s="43" t="s">
        <v>1335</v>
      </c>
      <c r="F231" s="143" t="s">
        <v>2245</v>
      </c>
      <c r="G231" s="43" t="s">
        <v>1452</v>
      </c>
      <c r="H231" s="43"/>
      <c r="I231" s="43"/>
      <c r="J231" s="219">
        <v>119.26</v>
      </c>
      <c r="K231" s="219">
        <v>0</v>
      </c>
      <c r="L231" s="44" t="s">
        <v>1374</v>
      </c>
      <c r="M231" s="44"/>
      <c r="N231" s="41">
        <f>N230+IF(AND(L231="Pago",OR(E231='PC Receitas'!$O$4,E231='PC Receitas'!$O$5,E231='PC Receitas'!$O$6)),K231,IF(AND(L231="Pago",OR(E231='PC Receitas'!$O$7,E231='PC Receitas'!$O$8,E231='PC Receitas'!$O$9,E231='PC Receitas'!$O$10,E231='PC Receitas'!$O$11,E231='PC Receitas'!$O$12,E231='PC Receitas'!$O$13,E231='PC Receitas'!$O$14)),-K231,0))</f>
        <v>-1.2314504971300266E-10</v>
      </c>
      <c r="S231" s="112" t="str">
        <f t="shared" si="12"/>
        <v/>
      </c>
      <c r="T231" s="109" t="str">
        <f t="shared" si="13"/>
        <v/>
      </c>
      <c r="U231" s="109" t="str">
        <f t="shared" si="14"/>
        <v>Receita</v>
      </c>
      <c r="V231" s="109" t="str">
        <f t="shared" si="15"/>
        <v>Receita</v>
      </c>
      <c r="W231" s="113" t="str">
        <f>VLOOKUP(E231,'PC Receitas'!$O$4:$P$14,2,FALSE)</f>
        <v>Receitas_com_Serviços</v>
      </c>
    </row>
    <row r="232" spans="1:23" ht="19.5" customHeight="1" thickTop="1" thickBot="1" x14ac:dyDescent="0.3">
      <c r="A232" s="164"/>
      <c r="C232" s="143">
        <v>1</v>
      </c>
      <c r="D232" s="145" t="str">
        <f>IF(C232&lt;&gt;"",TEXT(C232,"00")&amp;"/01/"&amp;'Configurações Básicas'!$E$5,"")</f>
        <v>01/01/2017</v>
      </c>
      <c r="E232" s="43" t="s">
        <v>1336</v>
      </c>
      <c r="F232" s="143" t="s">
        <v>2246</v>
      </c>
      <c r="G232" s="43" t="s">
        <v>1453</v>
      </c>
      <c r="H232" s="43"/>
      <c r="I232" s="43"/>
      <c r="J232" s="219">
        <v>237.7</v>
      </c>
      <c r="K232" s="219">
        <v>0</v>
      </c>
      <c r="L232" s="44" t="s">
        <v>1374</v>
      </c>
      <c r="M232" s="44"/>
      <c r="N232" s="41">
        <f>N231+IF(AND(L232="Pago",OR(E232='PC Receitas'!$O$4,E232='PC Receitas'!$O$5,E232='PC Receitas'!$O$6)),K232,IF(AND(L232="Pago",OR(E232='PC Receitas'!$O$7,E232='PC Receitas'!$O$8,E232='PC Receitas'!$O$9,E232='PC Receitas'!$O$10,E232='PC Receitas'!$O$11,E232='PC Receitas'!$O$12,E232='PC Receitas'!$O$13,E232='PC Receitas'!$O$14)),-K232,0))</f>
        <v>-1.2314504971300266E-10</v>
      </c>
      <c r="S232" s="112" t="str">
        <f t="shared" si="12"/>
        <v/>
      </c>
      <c r="T232" s="109" t="str">
        <f t="shared" si="13"/>
        <v/>
      </c>
      <c r="U232" s="109" t="str">
        <f t="shared" si="14"/>
        <v>Receita</v>
      </c>
      <c r="V232" s="109" t="str">
        <f t="shared" si="15"/>
        <v>Receita</v>
      </c>
      <c r="W232" s="113" t="str">
        <f>VLOOKUP(E232,'PC Receitas'!$O$4:$P$14,2,FALSE)</f>
        <v>Receitas_Não_Operacionais</v>
      </c>
    </row>
    <row r="233" spans="1:23" ht="19.5" customHeight="1" thickTop="1" thickBot="1" x14ac:dyDescent="0.3">
      <c r="A233" s="164"/>
      <c r="C233" s="143">
        <v>1</v>
      </c>
      <c r="D233" s="145" t="str">
        <f>IF(C233&lt;&gt;"",TEXT(C233,"00")&amp;"/01/"&amp;'Configurações Básicas'!$E$5,"")</f>
        <v>01/01/2017</v>
      </c>
      <c r="E233" s="43" t="s">
        <v>1336</v>
      </c>
      <c r="F233" s="143" t="s">
        <v>2247</v>
      </c>
      <c r="G233" s="43" t="s">
        <v>1453</v>
      </c>
      <c r="H233" s="43"/>
      <c r="I233" s="43"/>
      <c r="J233" s="219">
        <v>339.29</v>
      </c>
      <c r="K233" s="219">
        <v>0</v>
      </c>
      <c r="L233" s="44" t="s">
        <v>1374</v>
      </c>
      <c r="M233" s="44"/>
      <c r="N233" s="41">
        <f>N232+IF(AND(L233="Pago",OR(E233='PC Receitas'!$O$4,E233='PC Receitas'!$O$5,E233='PC Receitas'!$O$6)),K233,IF(AND(L233="Pago",OR(E233='PC Receitas'!$O$7,E233='PC Receitas'!$O$8,E233='PC Receitas'!$O$9,E233='PC Receitas'!$O$10,E233='PC Receitas'!$O$11,E233='PC Receitas'!$O$12,E233='PC Receitas'!$O$13,E233='PC Receitas'!$O$14)),-K233,0))</f>
        <v>-1.2314504971300266E-10</v>
      </c>
      <c r="S233" s="112" t="str">
        <f t="shared" si="12"/>
        <v/>
      </c>
      <c r="T233" s="109" t="str">
        <f t="shared" si="13"/>
        <v/>
      </c>
      <c r="U233" s="109" t="str">
        <f t="shared" si="14"/>
        <v>Receita</v>
      </c>
      <c r="V233" s="109" t="str">
        <f t="shared" si="15"/>
        <v>Receita</v>
      </c>
      <c r="W233" s="113" t="str">
        <f>VLOOKUP(E233,'PC Receitas'!$O$4:$P$14,2,FALSE)</f>
        <v>Receitas_Não_Operacionais</v>
      </c>
    </row>
    <row r="234" spans="1:23" ht="19.5" customHeight="1" thickTop="1" thickBot="1" x14ac:dyDescent="0.3">
      <c r="A234" s="164"/>
      <c r="C234" s="143">
        <v>1</v>
      </c>
      <c r="D234" s="145" t="str">
        <f>IF(C234&lt;&gt;"",TEXT(C234,"00")&amp;"/01/"&amp;'Configurações Básicas'!$E$5,"")</f>
        <v>01/01/2017</v>
      </c>
      <c r="E234" s="43" t="s">
        <v>1336</v>
      </c>
      <c r="F234" s="143" t="s">
        <v>2248</v>
      </c>
      <c r="G234" s="43" t="s">
        <v>1453</v>
      </c>
      <c r="H234" s="43"/>
      <c r="I234" s="43"/>
      <c r="J234" s="219">
        <v>879</v>
      </c>
      <c r="K234" s="219">
        <v>0</v>
      </c>
      <c r="L234" s="44" t="s">
        <v>1374</v>
      </c>
      <c r="M234" s="44"/>
      <c r="N234" s="41">
        <f>N233+IF(AND(L234="Pago",OR(E234='PC Receitas'!$O$4,E234='PC Receitas'!$O$5,E234='PC Receitas'!$O$6)),K234,IF(AND(L234="Pago",OR(E234='PC Receitas'!$O$7,E234='PC Receitas'!$O$8,E234='PC Receitas'!$O$9,E234='PC Receitas'!$O$10,E234='PC Receitas'!$O$11,E234='PC Receitas'!$O$12,E234='PC Receitas'!$O$13,E234='PC Receitas'!$O$14)),-K234,0))</f>
        <v>-1.2314504971300266E-10</v>
      </c>
      <c r="S234" s="112" t="str">
        <f t="shared" si="12"/>
        <v/>
      </c>
      <c r="T234" s="109" t="str">
        <f t="shared" si="13"/>
        <v/>
      </c>
      <c r="U234" s="109" t="str">
        <f t="shared" si="14"/>
        <v>Receita</v>
      </c>
      <c r="V234" s="109" t="str">
        <f t="shared" si="15"/>
        <v>Receita</v>
      </c>
      <c r="W234" s="113" t="str">
        <f>VLOOKUP(E234,'PC Receitas'!$O$4:$P$14,2,FALSE)</f>
        <v>Receitas_Não_Operacionais</v>
      </c>
    </row>
    <row r="235" spans="1:23" ht="19.5" customHeight="1" thickTop="1" thickBot="1" x14ac:dyDescent="0.3">
      <c r="A235" s="164"/>
      <c r="C235" s="143">
        <v>1</v>
      </c>
      <c r="D235" s="145" t="str">
        <f>IF(C235&lt;&gt;"",TEXT(C235,"00")&amp;"/01/"&amp;'Configurações Básicas'!$E$5,"")</f>
        <v>01/01/2017</v>
      </c>
      <c r="E235" s="43" t="s">
        <v>1336</v>
      </c>
      <c r="F235" s="143" t="s">
        <v>2249</v>
      </c>
      <c r="G235" s="43" t="s">
        <v>1453</v>
      </c>
      <c r="H235" s="43"/>
      <c r="I235" s="43"/>
      <c r="J235" s="219">
        <v>117.92</v>
      </c>
      <c r="K235" s="219">
        <v>0</v>
      </c>
      <c r="L235" s="44" t="s">
        <v>1374</v>
      </c>
      <c r="M235" s="44"/>
      <c r="N235" s="41">
        <f>N234+IF(AND(L235="Pago",OR(E235='PC Receitas'!$O$4,E235='PC Receitas'!$O$5,E235='PC Receitas'!$O$6)),K235,IF(AND(L235="Pago",OR(E235='PC Receitas'!$O$7,E235='PC Receitas'!$O$8,E235='PC Receitas'!$O$9,E235='PC Receitas'!$O$10,E235='PC Receitas'!$O$11,E235='PC Receitas'!$O$12,E235='PC Receitas'!$O$13,E235='PC Receitas'!$O$14)),-K235,0))</f>
        <v>-1.2314504971300266E-10</v>
      </c>
      <c r="S235" s="112" t="str">
        <f t="shared" si="12"/>
        <v/>
      </c>
      <c r="T235" s="109" t="str">
        <f t="shared" si="13"/>
        <v/>
      </c>
      <c r="U235" s="109" t="str">
        <f t="shared" si="14"/>
        <v>Receita</v>
      </c>
      <c r="V235" s="109" t="str">
        <f t="shared" si="15"/>
        <v>Receita</v>
      </c>
      <c r="W235" s="113" t="str">
        <f>VLOOKUP(E235,'PC Receitas'!$O$4:$P$14,2,FALSE)</f>
        <v>Receitas_Não_Operacionais</v>
      </c>
    </row>
    <row r="236" spans="1:23" ht="19.5" customHeight="1" thickTop="1" thickBot="1" x14ac:dyDescent="0.3">
      <c r="A236" s="164"/>
      <c r="C236" s="143">
        <v>1</v>
      </c>
      <c r="D236" s="145" t="str">
        <f>IF(C236&lt;&gt;"",TEXT(C236,"00")&amp;"/01/"&amp;'Configurações Básicas'!$E$5,"")</f>
        <v>01/01/2017</v>
      </c>
      <c r="E236" s="43" t="s">
        <v>1336</v>
      </c>
      <c r="F236" s="143" t="s">
        <v>2250</v>
      </c>
      <c r="G236" s="43" t="s">
        <v>1453</v>
      </c>
      <c r="H236" s="43"/>
      <c r="I236" s="43"/>
      <c r="J236" s="219">
        <v>316.83999999999997</v>
      </c>
      <c r="K236" s="219">
        <v>0</v>
      </c>
      <c r="L236" s="44" t="s">
        <v>1374</v>
      </c>
      <c r="M236" s="44"/>
      <c r="N236" s="41">
        <f>N235+IF(AND(L236="Pago",OR(E236='PC Receitas'!$O$4,E236='PC Receitas'!$O$5,E236='PC Receitas'!$O$6)),K236,IF(AND(L236="Pago",OR(E236='PC Receitas'!$O$7,E236='PC Receitas'!$O$8,E236='PC Receitas'!$O$9,E236='PC Receitas'!$O$10,E236='PC Receitas'!$O$11,E236='PC Receitas'!$O$12,E236='PC Receitas'!$O$13,E236='PC Receitas'!$O$14)),-K236,0))</f>
        <v>-1.2314504971300266E-10</v>
      </c>
      <c r="S236" s="112" t="str">
        <f t="shared" si="12"/>
        <v/>
      </c>
      <c r="T236" s="109" t="str">
        <f t="shared" si="13"/>
        <v/>
      </c>
      <c r="U236" s="109" t="str">
        <f t="shared" si="14"/>
        <v>Receita</v>
      </c>
      <c r="V236" s="109" t="str">
        <f t="shared" si="15"/>
        <v>Receita</v>
      </c>
      <c r="W236" s="113" t="str">
        <f>VLOOKUP(E236,'PC Receitas'!$O$4:$P$14,2,FALSE)</f>
        <v>Receitas_Não_Operacionais</v>
      </c>
    </row>
    <row r="237" spans="1:23" ht="19.5" customHeight="1" thickTop="1" thickBot="1" x14ac:dyDescent="0.3">
      <c r="A237" s="164"/>
      <c r="C237" s="143">
        <v>1</v>
      </c>
      <c r="D237" s="145" t="str">
        <f>IF(C237&lt;&gt;"",TEXT(C237,"00")&amp;"/01/"&amp;'Configurações Básicas'!$E$5,"")</f>
        <v>01/01/2017</v>
      </c>
      <c r="E237" s="43" t="s">
        <v>1336</v>
      </c>
      <c r="F237" s="143" t="s">
        <v>2251</v>
      </c>
      <c r="G237" s="43" t="s">
        <v>1453</v>
      </c>
      <c r="H237" s="43"/>
      <c r="I237" s="43"/>
      <c r="J237" s="219">
        <v>185.38</v>
      </c>
      <c r="K237" s="219">
        <v>0</v>
      </c>
      <c r="L237" s="44" t="s">
        <v>1374</v>
      </c>
      <c r="M237" s="44"/>
      <c r="N237" s="41">
        <f>N236+IF(AND(L237="Pago",OR(E237='PC Receitas'!$O$4,E237='PC Receitas'!$O$5,E237='PC Receitas'!$O$6)),K237,IF(AND(L237="Pago",OR(E237='PC Receitas'!$O$7,E237='PC Receitas'!$O$8,E237='PC Receitas'!$O$9,E237='PC Receitas'!$O$10,E237='PC Receitas'!$O$11,E237='PC Receitas'!$O$12,E237='PC Receitas'!$O$13,E237='PC Receitas'!$O$14)),-K237,0))</f>
        <v>-1.2314504971300266E-10</v>
      </c>
      <c r="S237" s="112" t="str">
        <f t="shared" si="12"/>
        <v/>
      </c>
      <c r="T237" s="109" t="str">
        <f t="shared" si="13"/>
        <v/>
      </c>
      <c r="U237" s="109" t="str">
        <f t="shared" si="14"/>
        <v>Receita</v>
      </c>
      <c r="V237" s="109" t="str">
        <f t="shared" si="15"/>
        <v>Receita</v>
      </c>
      <c r="W237" s="113" t="str">
        <f>VLOOKUP(E237,'PC Receitas'!$O$4:$P$14,2,FALSE)</f>
        <v>Receitas_Não_Operacionais</v>
      </c>
    </row>
    <row r="238" spans="1:23" ht="19.5" customHeight="1" thickTop="1" thickBot="1" x14ac:dyDescent="0.3">
      <c r="A238" s="164"/>
      <c r="C238" s="143">
        <v>1</v>
      </c>
      <c r="D238" s="145" t="str">
        <f>IF(C238&lt;&gt;"",TEXT(C238,"00")&amp;"/01/"&amp;'Configurações Básicas'!$E$5,"")</f>
        <v>01/01/2017</v>
      </c>
      <c r="E238" s="43" t="s">
        <v>1336</v>
      </c>
      <c r="F238" s="143" t="s">
        <v>2252</v>
      </c>
      <c r="G238" s="43" t="s">
        <v>1453</v>
      </c>
      <c r="H238" s="43"/>
      <c r="I238" s="43"/>
      <c r="J238" s="219">
        <v>306.85000000000002</v>
      </c>
      <c r="K238" s="219">
        <v>0</v>
      </c>
      <c r="L238" s="44" t="s">
        <v>1374</v>
      </c>
      <c r="M238" s="44"/>
      <c r="N238" s="41">
        <f>N237+IF(AND(L238="Pago",OR(E238='PC Receitas'!$O$4,E238='PC Receitas'!$O$5,E238='PC Receitas'!$O$6)),K238,IF(AND(L238="Pago",OR(E238='PC Receitas'!$O$7,E238='PC Receitas'!$O$8,E238='PC Receitas'!$O$9,E238='PC Receitas'!$O$10,E238='PC Receitas'!$O$11,E238='PC Receitas'!$O$12,E238='PC Receitas'!$O$13,E238='PC Receitas'!$O$14)),-K238,0))</f>
        <v>-1.2314504971300266E-10</v>
      </c>
      <c r="S238" s="112" t="str">
        <f t="shared" si="12"/>
        <v/>
      </c>
      <c r="T238" s="109" t="str">
        <f t="shared" si="13"/>
        <v/>
      </c>
      <c r="U238" s="109" t="str">
        <f t="shared" si="14"/>
        <v>Receita</v>
      </c>
      <c r="V238" s="109" t="str">
        <f t="shared" si="15"/>
        <v>Receita</v>
      </c>
      <c r="W238" s="113" t="str">
        <f>VLOOKUP(E238,'PC Receitas'!$O$4:$P$14,2,FALSE)</f>
        <v>Receitas_Não_Operacionais</v>
      </c>
    </row>
    <row r="239" spans="1:23" ht="19.5" customHeight="1" thickTop="1" thickBot="1" x14ac:dyDescent="0.3">
      <c r="A239" s="164"/>
      <c r="C239" s="143">
        <v>1</v>
      </c>
      <c r="D239" s="145" t="str">
        <f>IF(C239&lt;&gt;"",TEXT(C239,"00")&amp;"/01/"&amp;'Configurações Básicas'!$E$5,"")</f>
        <v>01/01/2017</v>
      </c>
      <c r="E239" s="43" t="s">
        <v>1336</v>
      </c>
      <c r="F239" s="143" t="s">
        <v>2253</v>
      </c>
      <c r="G239" s="43" t="s">
        <v>1455</v>
      </c>
      <c r="H239" s="43"/>
      <c r="I239" s="43"/>
      <c r="J239" s="219">
        <v>738.3</v>
      </c>
      <c r="K239" s="219">
        <v>0</v>
      </c>
      <c r="L239" s="44" t="s">
        <v>1374</v>
      </c>
      <c r="M239" s="44"/>
      <c r="N239" s="41">
        <f>N238+IF(AND(L239="Pago",OR(E239='PC Receitas'!$O$4,E239='PC Receitas'!$O$5,E239='PC Receitas'!$O$6)),K239,IF(AND(L239="Pago",OR(E239='PC Receitas'!$O$7,E239='PC Receitas'!$O$8,E239='PC Receitas'!$O$9,E239='PC Receitas'!$O$10,E239='PC Receitas'!$O$11,E239='PC Receitas'!$O$12,E239='PC Receitas'!$O$13,E239='PC Receitas'!$O$14)),-K239,0))</f>
        <v>-1.2314504971300266E-10</v>
      </c>
      <c r="S239" s="112" t="str">
        <f t="shared" si="12"/>
        <v/>
      </c>
      <c r="T239" s="109" t="str">
        <f t="shared" si="13"/>
        <v/>
      </c>
      <c r="U239" s="109" t="str">
        <f t="shared" si="14"/>
        <v>Receita</v>
      </c>
      <c r="V239" s="109" t="str">
        <f t="shared" si="15"/>
        <v>Receita</v>
      </c>
      <c r="W239" s="113" t="str">
        <f>VLOOKUP(E239,'PC Receitas'!$O$4:$P$14,2,FALSE)</f>
        <v>Receitas_Não_Operacionais</v>
      </c>
    </row>
    <row r="240" spans="1:23" ht="19.5" customHeight="1" thickTop="1" thickBot="1" x14ac:dyDescent="0.3">
      <c r="A240" s="164"/>
      <c r="C240" s="143">
        <v>1</v>
      </c>
      <c r="D240" s="145" t="str">
        <f>IF(C240&lt;&gt;"",TEXT(C240,"00")&amp;"/01/"&amp;'Configurações Básicas'!$E$5,"")</f>
        <v>01/01/2017</v>
      </c>
      <c r="E240" s="43" t="s">
        <v>1336</v>
      </c>
      <c r="F240" s="143" t="s">
        <v>2254</v>
      </c>
      <c r="G240" s="43" t="s">
        <v>1455</v>
      </c>
      <c r="H240" s="43"/>
      <c r="I240" s="43"/>
      <c r="J240" s="219">
        <v>294.60000000000002</v>
      </c>
      <c r="K240" s="219">
        <v>0</v>
      </c>
      <c r="L240" s="44" t="s">
        <v>1374</v>
      </c>
      <c r="M240" s="44"/>
      <c r="N240" s="41">
        <f>N239+IF(AND(L240="Pago",OR(E240='PC Receitas'!$O$4,E240='PC Receitas'!$O$5,E240='PC Receitas'!$O$6)),K240,IF(AND(L240="Pago",OR(E240='PC Receitas'!$O$7,E240='PC Receitas'!$O$8,E240='PC Receitas'!$O$9,E240='PC Receitas'!$O$10,E240='PC Receitas'!$O$11,E240='PC Receitas'!$O$12,E240='PC Receitas'!$O$13,E240='PC Receitas'!$O$14)),-K240,0))</f>
        <v>-1.2314504971300266E-10</v>
      </c>
      <c r="S240" s="112" t="str">
        <f t="shared" si="12"/>
        <v/>
      </c>
      <c r="T240" s="109" t="str">
        <f t="shared" si="13"/>
        <v/>
      </c>
      <c r="U240" s="109" t="str">
        <f t="shared" si="14"/>
        <v>Receita</v>
      </c>
      <c r="V240" s="109" t="str">
        <f t="shared" si="15"/>
        <v>Receita</v>
      </c>
      <c r="W240" s="113" t="str">
        <f>VLOOKUP(E240,'PC Receitas'!$O$4:$P$14,2,FALSE)</f>
        <v>Receitas_Não_Operacionais</v>
      </c>
    </row>
    <row r="241" spans="1:23" ht="19.5" customHeight="1" thickTop="1" thickBot="1" x14ac:dyDescent="0.3">
      <c r="A241" s="164"/>
      <c r="C241" s="143">
        <v>1</v>
      </c>
      <c r="D241" s="145" t="str">
        <f>IF(C241&lt;&gt;"",TEXT(C241,"00")&amp;"/01/"&amp;'Configurações Básicas'!$E$5,"")</f>
        <v>01/01/2017</v>
      </c>
      <c r="E241" s="43" t="s">
        <v>1336</v>
      </c>
      <c r="F241" s="143" t="s">
        <v>2255</v>
      </c>
      <c r="G241" s="43" t="s">
        <v>1455</v>
      </c>
      <c r="H241" s="43"/>
      <c r="I241" s="43"/>
      <c r="J241" s="219">
        <v>250.1</v>
      </c>
      <c r="K241" s="219">
        <v>0</v>
      </c>
      <c r="L241" s="44" t="s">
        <v>1374</v>
      </c>
      <c r="M241" s="44"/>
      <c r="N241" s="41">
        <f>N240+IF(AND(L241="Pago",OR(E241='PC Receitas'!$O$4,E241='PC Receitas'!$O$5,E241='PC Receitas'!$O$6)),K241,IF(AND(L241="Pago",OR(E241='PC Receitas'!$O$7,E241='PC Receitas'!$O$8,E241='PC Receitas'!$O$9,E241='PC Receitas'!$O$10,E241='PC Receitas'!$O$11,E241='PC Receitas'!$O$12,E241='PC Receitas'!$O$13,E241='PC Receitas'!$O$14)),-K241,0))</f>
        <v>-1.2314504971300266E-10</v>
      </c>
      <c r="S241" s="112" t="str">
        <f t="shared" si="12"/>
        <v/>
      </c>
      <c r="T241" s="109" t="str">
        <f t="shared" si="13"/>
        <v/>
      </c>
      <c r="U241" s="109" t="str">
        <f t="shared" si="14"/>
        <v>Receita</v>
      </c>
      <c r="V241" s="109" t="str">
        <f t="shared" si="15"/>
        <v>Receita</v>
      </c>
      <c r="W241" s="113" t="str">
        <f>VLOOKUP(E241,'PC Receitas'!$O$4:$P$14,2,FALSE)</f>
        <v>Receitas_Não_Operacionais</v>
      </c>
    </row>
    <row r="242" spans="1:23" ht="19.5" customHeight="1" thickTop="1" thickBot="1" x14ac:dyDescent="0.3">
      <c r="A242" s="164"/>
      <c r="C242" s="143">
        <v>1</v>
      </c>
      <c r="D242" s="145" t="str">
        <f>IF(C242&lt;&gt;"",TEXT(C242,"00")&amp;"/01/"&amp;'Configurações Básicas'!$E$5,"")</f>
        <v>01/01/2017</v>
      </c>
      <c r="E242" s="43" t="s">
        <v>1336</v>
      </c>
      <c r="F242" s="143" t="s">
        <v>2256</v>
      </c>
      <c r="G242" s="43" t="s">
        <v>1455</v>
      </c>
      <c r="H242" s="43"/>
      <c r="I242" s="43"/>
      <c r="J242" s="219">
        <v>139.19999999999999</v>
      </c>
      <c r="K242" s="219">
        <v>0</v>
      </c>
      <c r="L242" s="44" t="s">
        <v>1374</v>
      </c>
      <c r="M242" s="44"/>
      <c r="N242" s="41">
        <f>N241+IF(AND(L242="Pago",OR(E242='PC Receitas'!$O$4,E242='PC Receitas'!$O$5,E242='PC Receitas'!$O$6)),K242,IF(AND(L242="Pago",OR(E242='PC Receitas'!$O$7,E242='PC Receitas'!$O$8,E242='PC Receitas'!$O$9,E242='PC Receitas'!$O$10,E242='PC Receitas'!$O$11,E242='PC Receitas'!$O$12,E242='PC Receitas'!$O$13,E242='PC Receitas'!$O$14)),-K242,0))</f>
        <v>-1.2314504971300266E-10</v>
      </c>
      <c r="S242" s="112" t="str">
        <f t="shared" si="12"/>
        <v/>
      </c>
      <c r="T242" s="109" t="str">
        <f t="shared" si="13"/>
        <v/>
      </c>
      <c r="U242" s="109" t="str">
        <f t="shared" si="14"/>
        <v>Receita</v>
      </c>
      <c r="V242" s="109" t="str">
        <f t="shared" si="15"/>
        <v>Receita</v>
      </c>
      <c r="W242" s="113" t="str">
        <f>VLOOKUP(E242,'PC Receitas'!$O$4:$P$14,2,FALSE)</f>
        <v>Receitas_Não_Operacionais</v>
      </c>
    </row>
    <row r="243" spans="1:23" ht="19.5" customHeight="1" thickTop="1" thickBot="1" x14ac:dyDescent="0.3">
      <c r="A243" s="164"/>
      <c r="C243" s="143">
        <v>1</v>
      </c>
      <c r="D243" s="145" t="str">
        <f>IF(C243&lt;&gt;"",TEXT(C243,"00")&amp;"/01/"&amp;'Configurações Básicas'!$E$5,"")</f>
        <v>01/01/2017</v>
      </c>
      <c r="E243" s="43" t="s">
        <v>1332</v>
      </c>
      <c r="F243" s="143" t="s">
        <v>2257</v>
      </c>
      <c r="G243" s="43" t="s">
        <v>1454</v>
      </c>
      <c r="H243" s="43"/>
      <c r="I243" s="43"/>
      <c r="J243" s="219">
        <v>469.5</v>
      </c>
      <c r="K243" s="219">
        <v>0</v>
      </c>
      <c r="L243" s="44" t="s">
        <v>1374</v>
      </c>
      <c r="M243" s="44"/>
      <c r="N243" s="41">
        <f>N242+IF(AND(L243="Pago",OR(E243='PC Receitas'!$O$4,E243='PC Receitas'!$O$5,E243='PC Receitas'!$O$6)),K243,IF(AND(L243="Pago",OR(E243='PC Receitas'!$O$7,E243='PC Receitas'!$O$8,E243='PC Receitas'!$O$9,E243='PC Receitas'!$O$10,E243='PC Receitas'!$O$11,E243='PC Receitas'!$O$12,E243='PC Receitas'!$O$13,E243='PC Receitas'!$O$14)),-K243,0))</f>
        <v>-1.2314504971300266E-10</v>
      </c>
      <c r="S243" s="112" t="str">
        <f t="shared" ref="S243:S306" si="16">IF(W243="Despesas_com_RH","Despesa",IF(W243="Despesas_Operacionais","Despesa",IF(W243="Despesas_com_Marketing","Despesa",IF(W243="Impostos","Despesa",IF(W243="Investimentos","Despesa","")))))</f>
        <v/>
      </c>
      <c r="T243" s="109" t="str">
        <f t="shared" ref="T243:T306" si="17">IF(W243="Despesas_com_Produtos","Despesa",IF(W243="Despesas_com_Serviços","Despesa",IF(W243="Despesas_Não_Operacionais","Despesa","")))</f>
        <v/>
      </c>
      <c r="U243" s="109" t="str">
        <f t="shared" ref="U243:U306" si="18">IF(W243="Receitas_com_Produtos","Receita",IF(W243="Receitas_com_Serviços","Receita",IF(W243="Receitas_Não_Operacionais","Receita","")))</f>
        <v>Receita</v>
      </c>
      <c r="V243" s="109" t="str">
        <f t="shared" ref="V243:V306" si="19">IF(S243&lt;&gt;"",S243,IF(T243&lt;&gt;"",T243,IF(U243&lt;&gt;"",U243,"")))</f>
        <v>Receita</v>
      </c>
      <c r="W243" s="113" t="str">
        <f>VLOOKUP(E243,'PC Receitas'!$O$4:$P$14,2,FALSE)</f>
        <v>Receitas_com_Produtos</v>
      </c>
    </row>
    <row r="244" spans="1:23" ht="19.5" customHeight="1" thickTop="1" thickBot="1" x14ac:dyDescent="0.3">
      <c r="A244" s="164"/>
      <c r="C244" s="143">
        <v>1</v>
      </c>
      <c r="D244" s="145" t="str">
        <f>IF(C244&lt;&gt;"",TEXT(C244,"00")&amp;"/01/"&amp;'Configurações Básicas'!$E$5,"")</f>
        <v>01/01/2017</v>
      </c>
      <c r="E244" s="43" t="s">
        <v>1336</v>
      </c>
      <c r="F244" s="143" t="s">
        <v>2258</v>
      </c>
      <c r="G244" s="43" t="s">
        <v>1455</v>
      </c>
      <c r="H244" s="43"/>
      <c r="I244" s="43"/>
      <c r="J244" s="219">
        <v>281.07</v>
      </c>
      <c r="K244" s="219">
        <v>0</v>
      </c>
      <c r="L244" s="44" t="s">
        <v>1374</v>
      </c>
      <c r="M244" s="44"/>
      <c r="N244" s="41">
        <f>N243+IF(AND(L244="Pago",OR(E244='PC Receitas'!$O$4,E244='PC Receitas'!$O$5,E244='PC Receitas'!$O$6)),K244,IF(AND(L244="Pago",OR(E244='PC Receitas'!$O$7,E244='PC Receitas'!$O$8,E244='PC Receitas'!$O$9,E244='PC Receitas'!$O$10,E244='PC Receitas'!$O$11,E244='PC Receitas'!$O$12,E244='PC Receitas'!$O$13,E244='PC Receitas'!$O$14)),-K244,0))</f>
        <v>-1.2314504971300266E-10</v>
      </c>
      <c r="S244" s="112" t="str">
        <f t="shared" si="16"/>
        <v/>
      </c>
      <c r="T244" s="109" t="str">
        <f t="shared" si="17"/>
        <v/>
      </c>
      <c r="U244" s="109" t="str">
        <f t="shared" si="18"/>
        <v>Receita</v>
      </c>
      <c r="V244" s="109" t="str">
        <f t="shared" si="19"/>
        <v>Receita</v>
      </c>
      <c r="W244" s="113" t="str">
        <f>VLOOKUP(E244,'PC Receitas'!$O$4:$P$14,2,FALSE)</f>
        <v>Receitas_Não_Operacionais</v>
      </c>
    </row>
    <row r="245" spans="1:23" ht="19.5" customHeight="1" thickTop="1" thickBot="1" x14ac:dyDescent="0.3">
      <c r="A245" s="164"/>
      <c r="C245" s="143">
        <v>1</v>
      </c>
      <c r="D245" s="145" t="str">
        <f>IF(C245&lt;&gt;"",TEXT(C245,"00")&amp;"/01/"&amp;'Configurações Básicas'!$E$5,"")</f>
        <v>01/01/2017</v>
      </c>
      <c r="E245" s="43" t="s">
        <v>1336</v>
      </c>
      <c r="F245" s="143" t="s">
        <v>2259</v>
      </c>
      <c r="G245" s="43" t="s">
        <v>1455</v>
      </c>
      <c r="H245" s="43"/>
      <c r="I245" s="43"/>
      <c r="J245" s="219">
        <v>160.65</v>
      </c>
      <c r="K245" s="219">
        <v>0</v>
      </c>
      <c r="L245" s="44" t="s">
        <v>1374</v>
      </c>
      <c r="M245" s="44"/>
      <c r="N245" s="41">
        <f>N244+IF(AND(L245="Pago",OR(E245='PC Receitas'!$O$4,E245='PC Receitas'!$O$5,E245='PC Receitas'!$O$6)),K245,IF(AND(L245="Pago",OR(E245='PC Receitas'!$O$7,E245='PC Receitas'!$O$8,E245='PC Receitas'!$O$9,E245='PC Receitas'!$O$10,E245='PC Receitas'!$O$11,E245='PC Receitas'!$O$12,E245='PC Receitas'!$O$13,E245='PC Receitas'!$O$14)),-K245,0))</f>
        <v>-1.2314504971300266E-10</v>
      </c>
      <c r="S245" s="112" t="str">
        <f t="shared" si="16"/>
        <v/>
      </c>
      <c r="T245" s="109" t="str">
        <f t="shared" si="17"/>
        <v/>
      </c>
      <c r="U245" s="109" t="str">
        <f t="shared" si="18"/>
        <v>Receita</v>
      </c>
      <c r="V245" s="109" t="str">
        <f t="shared" si="19"/>
        <v>Receita</v>
      </c>
      <c r="W245" s="113" t="str">
        <f>VLOOKUP(E245,'PC Receitas'!$O$4:$P$14,2,FALSE)</f>
        <v>Receitas_Não_Operacionais</v>
      </c>
    </row>
    <row r="246" spans="1:23" ht="19.5" customHeight="1" thickTop="1" thickBot="1" x14ac:dyDescent="0.3">
      <c r="A246" s="164"/>
      <c r="C246" s="143">
        <v>1</v>
      </c>
      <c r="D246" s="145" t="str">
        <f>IF(C246&lt;&gt;"",TEXT(C246,"00")&amp;"/01/"&amp;'Configurações Básicas'!$E$5,"")</f>
        <v>01/01/2017</v>
      </c>
      <c r="E246" s="43" t="s">
        <v>1336</v>
      </c>
      <c r="F246" s="143" t="s">
        <v>2260</v>
      </c>
      <c r="G246" s="43" t="s">
        <v>1455</v>
      </c>
      <c r="H246" s="43"/>
      <c r="I246" s="43"/>
      <c r="J246" s="219">
        <v>171.6</v>
      </c>
      <c r="K246" s="219">
        <v>0</v>
      </c>
      <c r="L246" s="44" t="s">
        <v>1374</v>
      </c>
      <c r="M246" s="44"/>
      <c r="N246" s="41">
        <f>N245+IF(AND(L246="Pago",OR(E246='PC Receitas'!$O$4,E246='PC Receitas'!$O$5,E246='PC Receitas'!$O$6)),K246,IF(AND(L246="Pago",OR(E246='PC Receitas'!$O$7,E246='PC Receitas'!$O$8,E246='PC Receitas'!$O$9,E246='PC Receitas'!$O$10,E246='PC Receitas'!$O$11,E246='PC Receitas'!$O$12,E246='PC Receitas'!$O$13,E246='PC Receitas'!$O$14)),-K246,0))</f>
        <v>-1.2314504971300266E-10</v>
      </c>
      <c r="S246" s="112" t="str">
        <f t="shared" si="16"/>
        <v/>
      </c>
      <c r="T246" s="109" t="str">
        <f t="shared" si="17"/>
        <v/>
      </c>
      <c r="U246" s="109" t="str">
        <f t="shared" si="18"/>
        <v>Receita</v>
      </c>
      <c r="V246" s="109" t="str">
        <f t="shared" si="19"/>
        <v>Receita</v>
      </c>
      <c r="W246" s="113" t="str">
        <f>VLOOKUP(E246,'PC Receitas'!$O$4:$P$14,2,FALSE)</f>
        <v>Receitas_Não_Operacionais</v>
      </c>
    </row>
    <row r="247" spans="1:23" ht="19.5" customHeight="1" thickTop="1" thickBot="1" x14ac:dyDescent="0.3">
      <c r="A247" s="164"/>
      <c r="C247" s="143">
        <v>1</v>
      </c>
      <c r="D247" s="145" t="str">
        <f>IF(C247&lt;&gt;"",TEXT(C247,"00")&amp;"/01/"&amp;'Configurações Básicas'!$E$5,"")</f>
        <v>01/01/2017</v>
      </c>
      <c r="E247" s="43" t="s">
        <v>1336</v>
      </c>
      <c r="F247" s="143" t="s">
        <v>2261</v>
      </c>
      <c r="G247" s="43" t="s">
        <v>1455</v>
      </c>
      <c r="H247" s="43"/>
      <c r="I247" s="43"/>
      <c r="J247" s="219">
        <v>133.76</v>
      </c>
      <c r="K247" s="219">
        <v>0</v>
      </c>
      <c r="L247" s="44" t="s">
        <v>1374</v>
      </c>
      <c r="M247" s="44"/>
      <c r="N247" s="41">
        <f>N246+IF(AND(L247="Pago",OR(E247='PC Receitas'!$O$4,E247='PC Receitas'!$O$5,E247='PC Receitas'!$O$6)),K247,IF(AND(L247="Pago",OR(E247='PC Receitas'!$O$7,E247='PC Receitas'!$O$8,E247='PC Receitas'!$O$9,E247='PC Receitas'!$O$10,E247='PC Receitas'!$O$11,E247='PC Receitas'!$O$12,E247='PC Receitas'!$O$13,E247='PC Receitas'!$O$14)),-K247,0))</f>
        <v>-1.2314504971300266E-10</v>
      </c>
      <c r="S247" s="112" t="str">
        <f t="shared" si="16"/>
        <v/>
      </c>
      <c r="T247" s="109" t="str">
        <f t="shared" si="17"/>
        <v/>
      </c>
      <c r="U247" s="109" t="str">
        <f t="shared" si="18"/>
        <v>Receita</v>
      </c>
      <c r="V247" s="109" t="str">
        <f t="shared" si="19"/>
        <v>Receita</v>
      </c>
      <c r="W247" s="113" t="str">
        <f>VLOOKUP(E247,'PC Receitas'!$O$4:$P$14,2,FALSE)</f>
        <v>Receitas_Não_Operacionais</v>
      </c>
    </row>
    <row r="248" spans="1:23" ht="19.5" customHeight="1" thickTop="1" thickBot="1" x14ac:dyDescent="0.3">
      <c r="A248" s="164"/>
      <c r="C248" s="143">
        <v>1</v>
      </c>
      <c r="D248" s="145" t="str">
        <f>IF(C248&lt;&gt;"",TEXT(C248,"00")&amp;"/01/"&amp;'Configurações Básicas'!$E$5,"")</f>
        <v>01/01/2017</v>
      </c>
      <c r="E248" s="43" t="s">
        <v>1332</v>
      </c>
      <c r="F248" s="143" t="s">
        <v>2262</v>
      </c>
      <c r="G248" s="43" t="s">
        <v>1458</v>
      </c>
      <c r="H248" s="43"/>
      <c r="I248" s="43"/>
      <c r="J248" s="219">
        <v>3000</v>
      </c>
      <c r="K248" s="219">
        <v>0</v>
      </c>
      <c r="L248" s="44" t="s">
        <v>1374</v>
      </c>
      <c r="M248" s="44"/>
      <c r="N248" s="41">
        <f>N247+IF(AND(L248="Pago",OR(E248='PC Receitas'!$O$4,E248='PC Receitas'!$O$5,E248='PC Receitas'!$O$6)),K248,IF(AND(L248="Pago",OR(E248='PC Receitas'!$O$7,E248='PC Receitas'!$O$8,E248='PC Receitas'!$O$9,E248='PC Receitas'!$O$10,E248='PC Receitas'!$O$11,E248='PC Receitas'!$O$12,E248='PC Receitas'!$O$13,E248='PC Receitas'!$O$14)),-K248,0))</f>
        <v>-1.2314504971300266E-10</v>
      </c>
      <c r="S248" s="112" t="str">
        <f t="shared" si="16"/>
        <v/>
      </c>
      <c r="T248" s="109" t="str">
        <f t="shared" si="17"/>
        <v/>
      </c>
      <c r="U248" s="109" t="str">
        <f t="shared" si="18"/>
        <v>Receita</v>
      </c>
      <c r="V248" s="109" t="str">
        <f t="shared" si="19"/>
        <v>Receita</v>
      </c>
      <c r="W248" s="113" t="str">
        <f>VLOOKUP(E248,'PC Receitas'!$O$4:$P$14,2,FALSE)</f>
        <v>Receitas_com_Produtos</v>
      </c>
    </row>
    <row r="249" spans="1:23" ht="19.5" customHeight="1" thickTop="1" thickBot="1" x14ac:dyDescent="0.3">
      <c r="A249" s="164"/>
      <c r="C249" s="143">
        <v>1</v>
      </c>
      <c r="D249" s="145" t="str">
        <f>IF(C249&lt;&gt;"",TEXT(C249,"00")&amp;"/01/"&amp;'Configurações Básicas'!$E$5,"")</f>
        <v>01/01/2017</v>
      </c>
      <c r="E249" s="43" t="s">
        <v>1332</v>
      </c>
      <c r="F249" s="143" t="s">
        <v>2263</v>
      </c>
      <c r="G249" s="43" t="s">
        <v>1458</v>
      </c>
      <c r="H249" s="43"/>
      <c r="I249" s="43"/>
      <c r="J249" s="219">
        <v>238.95</v>
      </c>
      <c r="K249" s="219">
        <v>0</v>
      </c>
      <c r="L249" s="44" t="s">
        <v>1374</v>
      </c>
      <c r="M249" s="44"/>
      <c r="N249" s="41">
        <f>N248+IF(AND(L249="Pago",OR(E249='PC Receitas'!$O$4,E249='PC Receitas'!$O$5,E249='PC Receitas'!$O$6)),K249,IF(AND(L249="Pago",OR(E249='PC Receitas'!$O$7,E249='PC Receitas'!$O$8,E249='PC Receitas'!$O$9,E249='PC Receitas'!$O$10,E249='PC Receitas'!$O$11,E249='PC Receitas'!$O$12,E249='PC Receitas'!$O$13,E249='PC Receitas'!$O$14)),-K249,0))</f>
        <v>-1.2314504971300266E-10</v>
      </c>
      <c r="S249" s="112" t="str">
        <f t="shared" si="16"/>
        <v/>
      </c>
      <c r="T249" s="109" t="str">
        <f t="shared" si="17"/>
        <v/>
      </c>
      <c r="U249" s="109" t="str">
        <f t="shared" si="18"/>
        <v>Receita</v>
      </c>
      <c r="V249" s="109" t="str">
        <f t="shared" si="19"/>
        <v>Receita</v>
      </c>
      <c r="W249" s="113" t="str">
        <f>VLOOKUP(E249,'PC Receitas'!$O$4:$P$14,2,FALSE)</f>
        <v>Receitas_com_Produtos</v>
      </c>
    </row>
    <row r="250" spans="1:23" ht="19.5" customHeight="1" thickTop="1" thickBot="1" x14ac:dyDescent="0.3">
      <c r="A250" s="164"/>
      <c r="C250" s="143">
        <v>1</v>
      </c>
      <c r="D250" s="145" t="str">
        <f>IF(C250&lt;&gt;"",TEXT(C250,"00")&amp;"/01/"&amp;'Configurações Básicas'!$E$5,"")</f>
        <v>01/01/2017</v>
      </c>
      <c r="E250" s="43" t="s">
        <v>1332</v>
      </c>
      <c r="F250" s="143" t="s">
        <v>2264</v>
      </c>
      <c r="G250" s="43" t="s">
        <v>1458</v>
      </c>
      <c r="H250" s="43"/>
      <c r="I250" s="43"/>
      <c r="J250" s="219">
        <v>206.55</v>
      </c>
      <c r="K250" s="219">
        <v>0</v>
      </c>
      <c r="L250" s="44" t="s">
        <v>1374</v>
      </c>
      <c r="M250" s="44"/>
      <c r="N250" s="41">
        <f>N249+IF(AND(L250="Pago",OR(E250='PC Receitas'!$O$4,E250='PC Receitas'!$O$5,E250='PC Receitas'!$O$6)),K250,IF(AND(L250="Pago",OR(E250='PC Receitas'!$O$7,E250='PC Receitas'!$O$8,E250='PC Receitas'!$O$9,E250='PC Receitas'!$O$10,E250='PC Receitas'!$O$11,E250='PC Receitas'!$O$12,E250='PC Receitas'!$O$13,E250='PC Receitas'!$O$14)),-K250,0))</f>
        <v>-1.2314504971300266E-10</v>
      </c>
      <c r="S250" s="112" t="str">
        <f t="shared" si="16"/>
        <v/>
      </c>
      <c r="T250" s="109" t="str">
        <f t="shared" si="17"/>
        <v/>
      </c>
      <c r="U250" s="109" t="str">
        <f t="shared" si="18"/>
        <v>Receita</v>
      </c>
      <c r="V250" s="109" t="str">
        <f t="shared" si="19"/>
        <v>Receita</v>
      </c>
      <c r="W250" s="113" t="str">
        <f>VLOOKUP(E250,'PC Receitas'!$O$4:$P$14,2,FALSE)</f>
        <v>Receitas_com_Produtos</v>
      </c>
    </row>
    <row r="251" spans="1:23" ht="19.5" customHeight="1" thickTop="1" thickBot="1" x14ac:dyDescent="0.3">
      <c r="A251" s="164"/>
      <c r="C251" s="143">
        <v>1</v>
      </c>
      <c r="D251" s="145" t="str">
        <f>IF(C251&lt;&gt;"",TEXT(C251,"00")&amp;"/01/"&amp;'Configurações Básicas'!$E$5,"")</f>
        <v>01/01/2017</v>
      </c>
      <c r="E251" s="43" t="s">
        <v>1332</v>
      </c>
      <c r="F251" s="143" t="s">
        <v>2265</v>
      </c>
      <c r="G251" s="43" t="s">
        <v>1458</v>
      </c>
      <c r="H251" s="43"/>
      <c r="I251" s="43"/>
      <c r="J251" s="219">
        <v>470.1</v>
      </c>
      <c r="K251" s="219">
        <v>0</v>
      </c>
      <c r="L251" s="44" t="s">
        <v>1374</v>
      </c>
      <c r="M251" s="44"/>
      <c r="N251" s="41">
        <f>N250+IF(AND(L251="Pago",OR(E251='PC Receitas'!$O$4,E251='PC Receitas'!$O$5,E251='PC Receitas'!$O$6)),K251,IF(AND(L251="Pago",OR(E251='PC Receitas'!$O$7,E251='PC Receitas'!$O$8,E251='PC Receitas'!$O$9,E251='PC Receitas'!$O$10,E251='PC Receitas'!$O$11,E251='PC Receitas'!$O$12,E251='PC Receitas'!$O$13,E251='PC Receitas'!$O$14)),-K251,0))</f>
        <v>-1.2314504971300266E-10</v>
      </c>
      <c r="S251" s="112" t="str">
        <f t="shared" si="16"/>
        <v/>
      </c>
      <c r="T251" s="109" t="str">
        <f t="shared" si="17"/>
        <v/>
      </c>
      <c r="U251" s="109" t="str">
        <f t="shared" si="18"/>
        <v>Receita</v>
      </c>
      <c r="V251" s="109" t="str">
        <f t="shared" si="19"/>
        <v>Receita</v>
      </c>
      <c r="W251" s="113" t="str">
        <f>VLOOKUP(E251,'PC Receitas'!$O$4:$P$14,2,FALSE)</f>
        <v>Receitas_com_Produtos</v>
      </c>
    </row>
    <row r="252" spans="1:23" ht="19.5" customHeight="1" thickTop="1" thickBot="1" x14ac:dyDescent="0.3">
      <c r="A252" s="164"/>
      <c r="C252" s="143">
        <v>1</v>
      </c>
      <c r="D252" s="145" t="str">
        <f>IF(C252&lt;&gt;"",TEXT(C252,"00")&amp;"/01/"&amp;'Configurações Básicas'!$E$5,"")</f>
        <v>01/01/2017</v>
      </c>
      <c r="E252" s="43" t="s">
        <v>1332</v>
      </c>
      <c r="F252" s="143" t="s">
        <v>2266</v>
      </c>
      <c r="G252" s="43" t="s">
        <v>1458</v>
      </c>
      <c r="H252" s="43"/>
      <c r="I252" s="43"/>
      <c r="J252" s="219">
        <v>455.04</v>
      </c>
      <c r="K252" s="219">
        <v>0</v>
      </c>
      <c r="L252" s="44" t="s">
        <v>1374</v>
      </c>
      <c r="M252" s="44"/>
      <c r="N252" s="41">
        <f>N251+IF(AND(L252="Pago",OR(E252='PC Receitas'!$O$4,E252='PC Receitas'!$O$5,E252='PC Receitas'!$O$6)),K252,IF(AND(L252="Pago",OR(E252='PC Receitas'!$O$7,E252='PC Receitas'!$O$8,E252='PC Receitas'!$O$9,E252='PC Receitas'!$O$10,E252='PC Receitas'!$O$11,E252='PC Receitas'!$O$12,E252='PC Receitas'!$O$13,E252='PC Receitas'!$O$14)),-K252,0))</f>
        <v>-1.2314504971300266E-10</v>
      </c>
      <c r="S252" s="112" t="str">
        <f t="shared" si="16"/>
        <v/>
      </c>
      <c r="T252" s="109" t="str">
        <f t="shared" si="17"/>
        <v/>
      </c>
      <c r="U252" s="109" t="str">
        <f t="shared" si="18"/>
        <v>Receita</v>
      </c>
      <c r="V252" s="109" t="str">
        <f t="shared" si="19"/>
        <v>Receita</v>
      </c>
      <c r="W252" s="113" t="str">
        <f>VLOOKUP(E252,'PC Receitas'!$O$4:$P$14,2,FALSE)</f>
        <v>Receitas_com_Produtos</v>
      </c>
    </row>
    <row r="253" spans="1:23" ht="19.5" customHeight="1" thickTop="1" thickBot="1" x14ac:dyDescent="0.3">
      <c r="A253" s="164"/>
      <c r="C253" s="143">
        <v>1</v>
      </c>
      <c r="D253" s="145" t="str">
        <f>IF(C253&lt;&gt;"",TEXT(C253,"00")&amp;"/01/"&amp;'Configurações Básicas'!$E$5,"")</f>
        <v>01/01/2017</v>
      </c>
      <c r="E253" s="43" t="s">
        <v>1332</v>
      </c>
      <c r="F253" s="143" t="s">
        <v>2267</v>
      </c>
      <c r="G253" s="43" t="s">
        <v>1458</v>
      </c>
      <c r="H253" s="43"/>
      <c r="I253" s="43"/>
      <c r="J253" s="219">
        <v>156.6</v>
      </c>
      <c r="K253" s="219">
        <v>0</v>
      </c>
      <c r="L253" s="44" t="s">
        <v>1374</v>
      </c>
      <c r="M253" s="44"/>
      <c r="N253" s="41">
        <f>N252+IF(AND(L253="Pago",OR(E253='PC Receitas'!$O$4,E253='PC Receitas'!$O$5,E253='PC Receitas'!$O$6)),K253,IF(AND(L253="Pago",OR(E253='PC Receitas'!$O$7,E253='PC Receitas'!$O$8,E253='PC Receitas'!$O$9,E253='PC Receitas'!$O$10,E253='PC Receitas'!$O$11,E253='PC Receitas'!$O$12,E253='PC Receitas'!$O$13,E253='PC Receitas'!$O$14)),-K253,0))</f>
        <v>-1.2314504971300266E-10</v>
      </c>
      <c r="S253" s="112" t="str">
        <f t="shared" si="16"/>
        <v/>
      </c>
      <c r="T253" s="109" t="str">
        <f t="shared" si="17"/>
        <v/>
      </c>
      <c r="U253" s="109" t="str">
        <f t="shared" si="18"/>
        <v>Receita</v>
      </c>
      <c r="V253" s="109" t="str">
        <f t="shared" si="19"/>
        <v>Receita</v>
      </c>
      <c r="W253" s="113" t="str">
        <f>VLOOKUP(E253,'PC Receitas'!$O$4:$P$14,2,FALSE)</f>
        <v>Receitas_com_Produtos</v>
      </c>
    </row>
    <row r="254" spans="1:23" ht="19.5" customHeight="1" thickTop="1" thickBot="1" x14ac:dyDescent="0.3">
      <c r="A254" s="164"/>
      <c r="C254" s="143">
        <v>1</v>
      </c>
      <c r="D254" s="145" t="str">
        <f>IF(C254&lt;&gt;"",TEXT(C254,"00")&amp;"/01/"&amp;'Configurações Básicas'!$E$5,"")</f>
        <v>01/01/2017</v>
      </c>
      <c r="E254" s="43" t="s">
        <v>1332</v>
      </c>
      <c r="F254" s="143" t="s">
        <v>2268</v>
      </c>
      <c r="G254" s="43" t="s">
        <v>1458</v>
      </c>
      <c r="H254" s="43"/>
      <c r="I254" s="43"/>
      <c r="J254" s="219">
        <v>347.4</v>
      </c>
      <c r="K254" s="219">
        <v>0</v>
      </c>
      <c r="L254" s="44" t="s">
        <v>1374</v>
      </c>
      <c r="M254" s="44"/>
      <c r="N254" s="41">
        <f>N253+IF(AND(L254="Pago",OR(E254='PC Receitas'!$O$4,E254='PC Receitas'!$O$5,E254='PC Receitas'!$O$6)),K254,IF(AND(L254="Pago",OR(E254='PC Receitas'!$O$7,E254='PC Receitas'!$O$8,E254='PC Receitas'!$O$9,E254='PC Receitas'!$O$10,E254='PC Receitas'!$O$11,E254='PC Receitas'!$O$12,E254='PC Receitas'!$O$13,E254='PC Receitas'!$O$14)),-K254,0))</f>
        <v>-1.2314504971300266E-10</v>
      </c>
      <c r="S254" s="112" t="str">
        <f t="shared" si="16"/>
        <v/>
      </c>
      <c r="T254" s="109" t="str">
        <f t="shared" si="17"/>
        <v/>
      </c>
      <c r="U254" s="109" t="str">
        <f t="shared" si="18"/>
        <v>Receita</v>
      </c>
      <c r="V254" s="109" t="str">
        <f t="shared" si="19"/>
        <v>Receita</v>
      </c>
      <c r="W254" s="113" t="str">
        <f>VLOOKUP(E254,'PC Receitas'!$O$4:$P$14,2,FALSE)</f>
        <v>Receitas_com_Produtos</v>
      </c>
    </row>
    <row r="255" spans="1:23" ht="19.5" customHeight="1" thickTop="1" thickBot="1" x14ac:dyDescent="0.3">
      <c r="A255" s="164"/>
      <c r="C255" s="143">
        <v>1</v>
      </c>
      <c r="D255" s="145" t="str">
        <f>IF(C255&lt;&gt;"",TEXT(C255,"00")&amp;"/01/"&amp;'Configurações Básicas'!$E$5,"")</f>
        <v>01/01/2017</v>
      </c>
      <c r="E255" s="43" t="s">
        <v>1332</v>
      </c>
      <c r="F255" s="143" t="s">
        <v>2269</v>
      </c>
      <c r="G255" s="43" t="s">
        <v>1458</v>
      </c>
      <c r="H255" s="43"/>
      <c r="I255" s="43"/>
      <c r="J255" s="219">
        <v>743.58</v>
      </c>
      <c r="K255" s="219">
        <v>0</v>
      </c>
      <c r="L255" s="44" t="s">
        <v>1374</v>
      </c>
      <c r="M255" s="44"/>
      <c r="N255" s="41">
        <f>N254+IF(AND(L255="Pago",OR(E255='PC Receitas'!$O$4,E255='PC Receitas'!$O$5,E255='PC Receitas'!$O$6)),K255,IF(AND(L255="Pago",OR(E255='PC Receitas'!$O$7,E255='PC Receitas'!$O$8,E255='PC Receitas'!$O$9,E255='PC Receitas'!$O$10,E255='PC Receitas'!$O$11,E255='PC Receitas'!$O$12,E255='PC Receitas'!$O$13,E255='PC Receitas'!$O$14)),-K255,0))</f>
        <v>-1.2314504971300266E-10</v>
      </c>
      <c r="S255" s="112" t="str">
        <f t="shared" si="16"/>
        <v/>
      </c>
      <c r="T255" s="109" t="str">
        <f t="shared" si="17"/>
        <v/>
      </c>
      <c r="U255" s="109" t="str">
        <f t="shared" si="18"/>
        <v>Receita</v>
      </c>
      <c r="V255" s="109" t="str">
        <f t="shared" si="19"/>
        <v>Receita</v>
      </c>
      <c r="W255" s="113" t="str">
        <f>VLOOKUP(E255,'PC Receitas'!$O$4:$P$14,2,FALSE)</f>
        <v>Receitas_com_Produtos</v>
      </c>
    </row>
    <row r="256" spans="1:23" ht="19.5" customHeight="1" thickTop="1" thickBot="1" x14ac:dyDescent="0.3">
      <c r="A256" s="164"/>
      <c r="C256" s="143">
        <v>1</v>
      </c>
      <c r="D256" s="145" t="str">
        <f>IF(C256&lt;&gt;"",TEXT(C256,"00")&amp;"/01/"&amp;'Configurações Básicas'!$E$5,"")</f>
        <v>01/01/2017</v>
      </c>
      <c r="E256" s="43" t="s">
        <v>1332</v>
      </c>
      <c r="F256" s="143" t="s">
        <v>2270</v>
      </c>
      <c r="G256" s="43" t="s">
        <v>1458</v>
      </c>
      <c r="H256" s="43"/>
      <c r="I256" s="43"/>
      <c r="J256" s="219">
        <v>84.16</v>
      </c>
      <c r="K256" s="219">
        <v>0</v>
      </c>
      <c r="L256" s="44" t="s">
        <v>1374</v>
      </c>
      <c r="M256" s="44"/>
      <c r="N256" s="41">
        <f>N255+IF(AND(L256="Pago",OR(E256='PC Receitas'!$O$4,E256='PC Receitas'!$O$5,E256='PC Receitas'!$O$6)),K256,IF(AND(L256="Pago",OR(E256='PC Receitas'!$O$7,E256='PC Receitas'!$O$8,E256='PC Receitas'!$O$9,E256='PC Receitas'!$O$10,E256='PC Receitas'!$O$11,E256='PC Receitas'!$O$12,E256='PC Receitas'!$O$13,E256='PC Receitas'!$O$14)),-K256,0))</f>
        <v>-1.2314504971300266E-10</v>
      </c>
      <c r="S256" s="112" t="str">
        <f t="shared" si="16"/>
        <v/>
      </c>
      <c r="T256" s="109" t="str">
        <f t="shared" si="17"/>
        <v/>
      </c>
      <c r="U256" s="109" t="str">
        <f t="shared" si="18"/>
        <v>Receita</v>
      </c>
      <c r="V256" s="109" t="str">
        <f t="shared" si="19"/>
        <v>Receita</v>
      </c>
      <c r="W256" s="113" t="str">
        <f>VLOOKUP(E256,'PC Receitas'!$O$4:$P$14,2,FALSE)</f>
        <v>Receitas_com_Produtos</v>
      </c>
    </row>
    <row r="257" spans="1:23" ht="19.5" customHeight="1" thickTop="1" thickBot="1" x14ac:dyDescent="0.3">
      <c r="A257" s="164"/>
      <c r="C257" s="143">
        <v>1</v>
      </c>
      <c r="D257" s="145" t="str">
        <f>IF(C257&lt;&gt;"",TEXT(C257,"00")&amp;"/01/"&amp;'Configurações Básicas'!$E$5,"")</f>
        <v>01/01/2017</v>
      </c>
      <c r="E257" s="43" t="s">
        <v>1332</v>
      </c>
      <c r="F257" s="143" t="s">
        <v>2271</v>
      </c>
      <c r="G257" s="43" t="s">
        <v>1458</v>
      </c>
      <c r="H257" s="43"/>
      <c r="I257" s="43"/>
      <c r="J257" s="219">
        <v>469.8</v>
      </c>
      <c r="K257" s="219">
        <v>0</v>
      </c>
      <c r="L257" s="44" t="s">
        <v>1374</v>
      </c>
      <c r="M257" s="44"/>
      <c r="N257" s="41">
        <f>N256+IF(AND(L257="Pago",OR(E257='PC Receitas'!$O$4,E257='PC Receitas'!$O$5,E257='PC Receitas'!$O$6)),K257,IF(AND(L257="Pago",OR(E257='PC Receitas'!$O$7,E257='PC Receitas'!$O$8,E257='PC Receitas'!$O$9,E257='PC Receitas'!$O$10,E257='PC Receitas'!$O$11,E257='PC Receitas'!$O$12,E257='PC Receitas'!$O$13,E257='PC Receitas'!$O$14)),-K257,0))</f>
        <v>-1.2314504971300266E-10</v>
      </c>
      <c r="S257" s="112" t="str">
        <f t="shared" si="16"/>
        <v/>
      </c>
      <c r="T257" s="109" t="str">
        <f t="shared" si="17"/>
        <v/>
      </c>
      <c r="U257" s="109" t="str">
        <f t="shared" si="18"/>
        <v>Receita</v>
      </c>
      <c r="V257" s="109" t="str">
        <f t="shared" si="19"/>
        <v>Receita</v>
      </c>
      <c r="W257" s="113" t="str">
        <f>VLOOKUP(E257,'PC Receitas'!$O$4:$P$14,2,FALSE)</f>
        <v>Receitas_com_Produtos</v>
      </c>
    </row>
    <row r="258" spans="1:23" ht="19.5" customHeight="1" thickTop="1" thickBot="1" x14ac:dyDescent="0.3">
      <c r="A258" s="164"/>
      <c r="C258" s="143">
        <v>1</v>
      </c>
      <c r="D258" s="145" t="str">
        <f>IF(C258&lt;&gt;"",TEXT(C258,"00")&amp;"/01/"&amp;'Configurações Básicas'!$E$5,"")</f>
        <v>01/01/2017</v>
      </c>
      <c r="E258" s="43" t="s">
        <v>1332</v>
      </c>
      <c r="F258" s="143" t="s">
        <v>2272</v>
      </c>
      <c r="G258" s="43" t="s">
        <v>1458</v>
      </c>
      <c r="H258" s="43"/>
      <c r="I258" s="43"/>
      <c r="J258" s="219">
        <v>1122.5</v>
      </c>
      <c r="K258" s="219">
        <v>0</v>
      </c>
      <c r="L258" s="44" t="s">
        <v>1374</v>
      </c>
      <c r="M258" s="44"/>
      <c r="N258" s="41">
        <f>N257+IF(AND(L258="Pago",OR(E258='PC Receitas'!$O$4,E258='PC Receitas'!$O$5,E258='PC Receitas'!$O$6)),K258,IF(AND(L258="Pago",OR(E258='PC Receitas'!$O$7,E258='PC Receitas'!$O$8,E258='PC Receitas'!$O$9,E258='PC Receitas'!$O$10,E258='PC Receitas'!$O$11,E258='PC Receitas'!$O$12,E258='PC Receitas'!$O$13,E258='PC Receitas'!$O$14)),-K258,0))</f>
        <v>-1.2314504971300266E-10</v>
      </c>
      <c r="S258" s="112" t="str">
        <f t="shared" si="16"/>
        <v/>
      </c>
      <c r="T258" s="109" t="str">
        <f t="shared" si="17"/>
        <v/>
      </c>
      <c r="U258" s="109" t="str">
        <f t="shared" si="18"/>
        <v>Receita</v>
      </c>
      <c r="V258" s="109" t="str">
        <f t="shared" si="19"/>
        <v>Receita</v>
      </c>
      <c r="W258" s="113" t="str">
        <f>VLOOKUP(E258,'PC Receitas'!$O$4:$P$14,2,FALSE)</f>
        <v>Receitas_com_Produtos</v>
      </c>
    </row>
    <row r="259" spans="1:23" ht="19.5" customHeight="1" thickTop="1" thickBot="1" x14ac:dyDescent="0.3">
      <c r="A259" s="164"/>
      <c r="C259" s="143">
        <v>1</v>
      </c>
      <c r="D259" s="145" t="str">
        <f>IF(C259&lt;&gt;"",TEXT(C259,"00")&amp;"/01/"&amp;'Configurações Básicas'!$E$5,"")</f>
        <v>01/01/2017</v>
      </c>
      <c r="E259" s="43" t="s">
        <v>1332</v>
      </c>
      <c r="F259" s="143" t="s">
        <v>2273</v>
      </c>
      <c r="G259" s="43" t="s">
        <v>1454</v>
      </c>
      <c r="H259" s="43"/>
      <c r="I259" s="43"/>
      <c r="J259" s="219">
        <v>467.5</v>
      </c>
      <c r="K259" s="219">
        <v>0</v>
      </c>
      <c r="L259" s="44" t="s">
        <v>1374</v>
      </c>
      <c r="M259" s="44"/>
      <c r="N259" s="41">
        <f>N258+IF(AND(L259="Pago",OR(E259='PC Receitas'!$O$4,E259='PC Receitas'!$O$5,E259='PC Receitas'!$O$6)),K259,IF(AND(L259="Pago",OR(E259='PC Receitas'!$O$7,E259='PC Receitas'!$O$8,E259='PC Receitas'!$O$9,E259='PC Receitas'!$O$10,E259='PC Receitas'!$O$11,E259='PC Receitas'!$O$12,E259='PC Receitas'!$O$13,E259='PC Receitas'!$O$14)),-K259,0))</f>
        <v>-1.2314504971300266E-10</v>
      </c>
      <c r="S259" s="112" t="str">
        <f t="shared" si="16"/>
        <v/>
      </c>
      <c r="T259" s="109" t="str">
        <f t="shared" si="17"/>
        <v/>
      </c>
      <c r="U259" s="109" t="str">
        <f t="shared" si="18"/>
        <v>Receita</v>
      </c>
      <c r="V259" s="109" t="str">
        <f t="shared" si="19"/>
        <v>Receita</v>
      </c>
      <c r="W259" s="113" t="str">
        <f>VLOOKUP(E259,'PC Receitas'!$O$4:$P$14,2,FALSE)</f>
        <v>Receitas_com_Produtos</v>
      </c>
    </row>
    <row r="260" spans="1:23" ht="19.5" customHeight="1" thickTop="1" thickBot="1" x14ac:dyDescent="0.3">
      <c r="A260" s="164"/>
      <c r="C260" s="143">
        <v>1</v>
      </c>
      <c r="D260" s="145" t="str">
        <f>IF(C260&lt;&gt;"",TEXT(C260,"00")&amp;"/01/"&amp;'Configurações Básicas'!$E$5,"")</f>
        <v>01/01/2017</v>
      </c>
      <c r="E260" s="43" t="s">
        <v>1332</v>
      </c>
      <c r="F260" s="143" t="s">
        <v>2274</v>
      </c>
      <c r="G260" s="43" t="s">
        <v>1454</v>
      </c>
      <c r="H260" s="43"/>
      <c r="I260" s="43"/>
      <c r="J260" s="219">
        <v>474.5</v>
      </c>
      <c r="K260" s="219">
        <v>0</v>
      </c>
      <c r="L260" s="44" t="s">
        <v>1374</v>
      </c>
      <c r="M260" s="44"/>
      <c r="N260" s="41">
        <f>N259+IF(AND(L260="Pago",OR(E260='PC Receitas'!$O$4,E260='PC Receitas'!$O$5,E260='PC Receitas'!$O$6)),K260,IF(AND(L260="Pago",OR(E260='PC Receitas'!$O$7,E260='PC Receitas'!$O$8,E260='PC Receitas'!$O$9,E260='PC Receitas'!$O$10,E260='PC Receitas'!$O$11,E260='PC Receitas'!$O$12,E260='PC Receitas'!$O$13,E260='PC Receitas'!$O$14)),-K260,0))</f>
        <v>-1.2314504971300266E-10</v>
      </c>
      <c r="S260" s="112" t="str">
        <f t="shared" si="16"/>
        <v/>
      </c>
      <c r="T260" s="109" t="str">
        <f t="shared" si="17"/>
        <v/>
      </c>
      <c r="U260" s="109" t="str">
        <f t="shared" si="18"/>
        <v>Receita</v>
      </c>
      <c r="V260" s="109" t="str">
        <f t="shared" si="19"/>
        <v>Receita</v>
      </c>
      <c r="W260" s="113" t="str">
        <f>VLOOKUP(E260,'PC Receitas'!$O$4:$P$14,2,FALSE)</f>
        <v>Receitas_com_Produtos</v>
      </c>
    </row>
    <row r="261" spans="1:23" ht="19.5" customHeight="1" thickTop="1" thickBot="1" x14ac:dyDescent="0.3">
      <c r="A261" s="164"/>
      <c r="C261" s="143">
        <v>1</v>
      </c>
      <c r="D261" s="145" t="str">
        <f>IF(C261&lt;&gt;"",TEXT(C261,"00")&amp;"/01/"&amp;'Configurações Básicas'!$E$5,"")</f>
        <v>01/01/2017</v>
      </c>
      <c r="E261" s="43" t="s">
        <v>1332</v>
      </c>
      <c r="F261" s="143" t="s">
        <v>2275</v>
      </c>
      <c r="G261" s="43" t="s">
        <v>1458</v>
      </c>
      <c r="H261" s="43"/>
      <c r="I261" s="43"/>
      <c r="J261" s="219">
        <v>944</v>
      </c>
      <c r="K261" s="219">
        <v>0</v>
      </c>
      <c r="L261" s="44" t="s">
        <v>1374</v>
      </c>
      <c r="M261" s="44"/>
      <c r="N261" s="41">
        <f>N260+IF(AND(L261="Pago",OR(E261='PC Receitas'!$O$4,E261='PC Receitas'!$O$5,E261='PC Receitas'!$O$6)),K261,IF(AND(L261="Pago",OR(E261='PC Receitas'!$O$7,E261='PC Receitas'!$O$8,E261='PC Receitas'!$O$9,E261='PC Receitas'!$O$10,E261='PC Receitas'!$O$11,E261='PC Receitas'!$O$12,E261='PC Receitas'!$O$13,E261='PC Receitas'!$O$14)),-K261,0))</f>
        <v>-1.2314504971300266E-10</v>
      </c>
      <c r="S261" s="112" t="str">
        <f t="shared" si="16"/>
        <v/>
      </c>
      <c r="T261" s="109" t="str">
        <f t="shared" si="17"/>
        <v/>
      </c>
      <c r="U261" s="109" t="str">
        <f t="shared" si="18"/>
        <v>Receita</v>
      </c>
      <c r="V261" s="109" t="str">
        <f t="shared" si="19"/>
        <v>Receita</v>
      </c>
      <c r="W261" s="113" t="str">
        <f>VLOOKUP(E261,'PC Receitas'!$O$4:$P$14,2,FALSE)</f>
        <v>Receitas_com_Produtos</v>
      </c>
    </row>
    <row r="262" spans="1:23" ht="19.5" customHeight="1" thickTop="1" thickBot="1" x14ac:dyDescent="0.3">
      <c r="A262" s="164"/>
      <c r="C262" s="143">
        <v>1</v>
      </c>
      <c r="D262" s="145" t="str">
        <f>IF(C262&lt;&gt;"",TEXT(C262,"00")&amp;"/01/"&amp;'Configurações Básicas'!$E$5,"")</f>
        <v>01/01/2017</v>
      </c>
      <c r="E262" s="43" t="s">
        <v>1332</v>
      </c>
      <c r="F262" s="143" t="s">
        <v>2276</v>
      </c>
      <c r="G262" s="43" t="s">
        <v>1458</v>
      </c>
      <c r="H262" s="43"/>
      <c r="I262" s="43"/>
      <c r="J262" s="219">
        <v>239.81</v>
      </c>
      <c r="K262" s="219">
        <v>0</v>
      </c>
      <c r="L262" s="44" t="s">
        <v>1374</v>
      </c>
      <c r="M262" s="44"/>
      <c r="N262" s="41">
        <f>N261+IF(AND(L262="Pago",OR(E262='PC Receitas'!$O$4,E262='PC Receitas'!$O$5,E262='PC Receitas'!$O$6)),K262,IF(AND(L262="Pago",OR(E262='PC Receitas'!$O$7,E262='PC Receitas'!$O$8,E262='PC Receitas'!$O$9,E262='PC Receitas'!$O$10,E262='PC Receitas'!$O$11,E262='PC Receitas'!$O$12,E262='PC Receitas'!$O$13,E262='PC Receitas'!$O$14)),-K262,0))</f>
        <v>-1.2314504971300266E-10</v>
      </c>
      <c r="S262" s="112" t="str">
        <f t="shared" si="16"/>
        <v/>
      </c>
      <c r="T262" s="109" t="str">
        <f t="shared" si="17"/>
        <v/>
      </c>
      <c r="U262" s="109" t="str">
        <f t="shared" si="18"/>
        <v>Receita</v>
      </c>
      <c r="V262" s="109" t="str">
        <f t="shared" si="19"/>
        <v>Receita</v>
      </c>
      <c r="W262" s="113" t="str">
        <f>VLOOKUP(E262,'PC Receitas'!$O$4:$P$14,2,FALSE)</f>
        <v>Receitas_com_Produtos</v>
      </c>
    </row>
    <row r="263" spans="1:23" ht="19.5" customHeight="1" thickTop="1" thickBot="1" x14ac:dyDescent="0.3">
      <c r="A263" s="164"/>
      <c r="C263" s="143">
        <v>1</v>
      </c>
      <c r="D263" s="145" t="str">
        <f>IF(C263&lt;&gt;"",TEXT(C263,"00")&amp;"/01/"&amp;'Configurações Básicas'!$E$5,"")</f>
        <v>01/01/2017</v>
      </c>
      <c r="E263" s="43" t="s">
        <v>1332</v>
      </c>
      <c r="F263" s="143" t="s">
        <v>2277</v>
      </c>
      <c r="G263" s="43" t="s">
        <v>1458</v>
      </c>
      <c r="H263" s="43"/>
      <c r="I263" s="43"/>
      <c r="J263" s="219">
        <v>114.4</v>
      </c>
      <c r="K263" s="219">
        <v>0</v>
      </c>
      <c r="L263" s="44" t="s">
        <v>1374</v>
      </c>
      <c r="M263" s="44"/>
      <c r="N263" s="41">
        <f>N262+IF(AND(L263="Pago",OR(E263='PC Receitas'!$O$4,E263='PC Receitas'!$O$5,E263='PC Receitas'!$O$6)),K263,IF(AND(L263="Pago",OR(E263='PC Receitas'!$O$7,E263='PC Receitas'!$O$8,E263='PC Receitas'!$O$9,E263='PC Receitas'!$O$10,E263='PC Receitas'!$O$11,E263='PC Receitas'!$O$12,E263='PC Receitas'!$O$13,E263='PC Receitas'!$O$14)),-K263,0))</f>
        <v>-1.2314504971300266E-10</v>
      </c>
      <c r="S263" s="112" t="str">
        <f t="shared" si="16"/>
        <v/>
      </c>
      <c r="T263" s="109" t="str">
        <f t="shared" si="17"/>
        <v/>
      </c>
      <c r="U263" s="109" t="str">
        <f t="shared" si="18"/>
        <v>Receita</v>
      </c>
      <c r="V263" s="109" t="str">
        <f t="shared" si="19"/>
        <v>Receita</v>
      </c>
      <c r="W263" s="113" t="str">
        <f>VLOOKUP(E263,'PC Receitas'!$O$4:$P$14,2,FALSE)</f>
        <v>Receitas_com_Produtos</v>
      </c>
    </row>
    <row r="264" spans="1:23" ht="19.5" customHeight="1" thickTop="1" thickBot="1" x14ac:dyDescent="0.3">
      <c r="A264" s="164"/>
      <c r="C264" s="143">
        <v>1</v>
      </c>
      <c r="D264" s="145" t="str">
        <f>IF(C264&lt;&gt;"",TEXT(C264,"00")&amp;"/01/"&amp;'Configurações Básicas'!$E$5,"")</f>
        <v>01/01/2017</v>
      </c>
      <c r="E264" s="43" t="s">
        <v>1332</v>
      </c>
      <c r="F264" s="143" t="s">
        <v>2278</v>
      </c>
      <c r="G264" s="43" t="s">
        <v>1458</v>
      </c>
      <c r="H264" s="43"/>
      <c r="I264" s="43"/>
      <c r="J264" s="219">
        <v>109.32</v>
      </c>
      <c r="K264" s="219">
        <v>0</v>
      </c>
      <c r="L264" s="44" t="s">
        <v>1374</v>
      </c>
      <c r="M264" s="44"/>
      <c r="N264" s="41">
        <f>N263+IF(AND(L264="Pago",OR(E264='PC Receitas'!$O$4,E264='PC Receitas'!$O$5,E264='PC Receitas'!$O$6)),K264,IF(AND(L264="Pago",OR(E264='PC Receitas'!$O$7,E264='PC Receitas'!$O$8,E264='PC Receitas'!$O$9,E264='PC Receitas'!$O$10,E264='PC Receitas'!$O$11,E264='PC Receitas'!$O$12,E264='PC Receitas'!$O$13,E264='PC Receitas'!$O$14)),-K264,0))</f>
        <v>-1.2314504971300266E-10</v>
      </c>
      <c r="S264" s="112" t="str">
        <f t="shared" si="16"/>
        <v/>
      </c>
      <c r="T264" s="109" t="str">
        <f t="shared" si="17"/>
        <v/>
      </c>
      <c r="U264" s="109" t="str">
        <f t="shared" si="18"/>
        <v>Receita</v>
      </c>
      <c r="V264" s="109" t="str">
        <f t="shared" si="19"/>
        <v>Receita</v>
      </c>
      <c r="W264" s="113" t="str">
        <f>VLOOKUP(E264,'PC Receitas'!$O$4:$P$14,2,FALSE)</f>
        <v>Receitas_com_Produtos</v>
      </c>
    </row>
    <row r="265" spans="1:23" ht="19.5" customHeight="1" thickTop="1" thickBot="1" x14ac:dyDescent="0.3">
      <c r="A265" s="164"/>
      <c r="C265" s="143">
        <v>1</v>
      </c>
      <c r="D265" s="145" t="str">
        <f>IF(C265&lt;&gt;"",TEXT(C265,"00")&amp;"/01/"&amp;'Configurações Básicas'!$E$5,"")</f>
        <v>01/01/2017</v>
      </c>
      <c r="E265" s="43" t="s">
        <v>1332</v>
      </c>
      <c r="F265" s="143" t="s">
        <v>2279</v>
      </c>
      <c r="G265" s="43" t="s">
        <v>1457</v>
      </c>
      <c r="H265" s="43"/>
      <c r="I265" s="43"/>
      <c r="J265" s="219">
        <v>1172</v>
      </c>
      <c r="K265" s="219">
        <v>0</v>
      </c>
      <c r="L265" s="44" t="s">
        <v>1374</v>
      </c>
      <c r="M265" s="44"/>
      <c r="N265" s="41">
        <f>N264+IF(AND(L265="Pago",OR(E265='PC Receitas'!$O$4,E265='PC Receitas'!$O$5,E265='PC Receitas'!$O$6)),K265,IF(AND(L265="Pago",OR(E265='PC Receitas'!$O$7,E265='PC Receitas'!$O$8,E265='PC Receitas'!$O$9,E265='PC Receitas'!$O$10,E265='PC Receitas'!$O$11,E265='PC Receitas'!$O$12,E265='PC Receitas'!$O$13,E265='PC Receitas'!$O$14)),-K265,0))</f>
        <v>-1.2314504971300266E-10</v>
      </c>
      <c r="S265" s="112" t="str">
        <f t="shared" si="16"/>
        <v/>
      </c>
      <c r="T265" s="109" t="str">
        <f t="shared" si="17"/>
        <v/>
      </c>
      <c r="U265" s="109" t="str">
        <f t="shared" si="18"/>
        <v>Receita</v>
      </c>
      <c r="V265" s="109" t="str">
        <f t="shared" si="19"/>
        <v>Receita</v>
      </c>
      <c r="W265" s="113" t="str">
        <f>VLOOKUP(E265,'PC Receitas'!$O$4:$P$14,2,FALSE)</f>
        <v>Receitas_com_Produtos</v>
      </c>
    </row>
    <row r="266" spans="1:23" ht="19.5" customHeight="1" thickTop="1" thickBot="1" x14ac:dyDescent="0.3">
      <c r="A266" s="164"/>
      <c r="C266" s="143">
        <v>1</v>
      </c>
      <c r="D266" s="145" t="str">
        <f>IF(C266&lt;&gt;"",TEXT(C266,"00")&amp;"/01/"&amp;'Configurações Básicas'!$E$5,"")</f>
        <v>01/01/2017</v>
      </c>
      <c r="E266" s="43" t="s">
        <v>1332</v>
      </c>
      <c r="F266" s="143" t="s">
        <v>2280</v>
      </c>
      <c r="G266" s="43" t="s">
        <v>1458</v>
      </c>
      <c r="H266" s="43"/>
      <c r="I266" s="43"/>
      <c r="J266" s="219">
        <v>572</v>
      </c>
      <c r="K266" s="219">
        <v>0</v>
      </c>
      <c r="L266" s="44" t="s">
        <v>1374</v>
      </c>
      <c r="M266" s="44"/>
      <c r="N266" s="41">
        <f>N265+IF(AND(L266="Pago",OR(E266='PC Receitas'!$O$4,E266='PC Receitas'!$O$5,E266='PC Receitas'!$O$6)),K266,IF(AND(L266="Pago",OR(E266='PC Receitas'!$O$7,E266='PC Receitas'!$O$8,E266='PC Receitas'!$O$9,E266='PC Receitas'!$O$10,E266='PC Receitas'!$O$11,E266='PC Receitas'!$O$12,E266='PC Receitas'!$O$13,E266='PC Receitas'!$O$14)),-K266,0))</f>
        <v>-1.2314504971300266E-10</v>
      </c>
      <c r="S266" s="112" t="str">
        <f t="shared" si="16"/>
        <v/>
      </c>
      <c r="T266" s="109" t="str">
        <f t="shared" si="17"/>
        <v/>
      </c>
      <c r="U266" s="109" t="str">
        <f t="shared" si="18"/>
        <v>Receita</v>
      </c>
      <c r="V266" s="109" t="str">
        <f t="shared" si="19"/>
        <v>Receita</v>
      </c>
      <c r="W266" s="113" t="str">
        <f>VLOOKUP(E266,'PC Receitas'!$O$4:$P$14,2,FALSE)</f>
        <v>Receitas_com_Produtos</v>
      </c>
    </row>
    <row r="267" spans="1:23" ht="19.5" customHeight="1" thickTop="1" thickBot="1" x14ac:dyDescent="0.3">
      <c r="A267" s="164"/>
      <c r="C267" s="143">
        <v>1</v>
      </c>
      <c r="D267" s="145" t="str">
        <f>IF(C267&lt;&gt;"",TEXT(C267,"00")&amp;"/01/"&amp;'Configurações Básicas'!$E$5,"")</f>
        <v>01/01/2017</v>
      </c>
      <c r="E267" s="43" t="s">
        <v>1335</v>
      </c>
      <c r="F267" s="143" t="s">
        <v>2281</v>
      </c>
      <c r="G267" s="43" t="s">
        <v>1452</v>
      </c>
      <c r="H267" s="43"/>
      <c r="I267" s="43"/>
      <c r="J267" s="219">
        <v>572</v>
      </c>
      <c r="K267" s="219">
        <v>0</v>
      </c>
      <c r="L267" s="44" t="s">
        <v>1374</v>
      </c>
      <c r="M267" s="44"/>
      <c r="N267" s="41">
        <f>N266+IF(AND(L267="Pago",OR(E267='PC Receitas'!$O$4,E267='PC Receitas'!$O$5,E267='PC Receitas'!$O$6)),K267,IF(AND(L267="Pago",OR(E267='PC Receitas'!$O$7,E267='PC Receitas'!$O$8,E267='PC Receitas'!$O$9,E267='PC Receitas'!$O$10,E267='PC Receitas'!$O$11,E267='PC Receitas'!$O$12,E267='PC Receitas'!$O$13,E267='PC Receitas'!$O$14)),-K267,0))</f>
        <v>-1.2314504971300266E-10</v>
      </c>
      <c r="S267" s="112" t="str">
        <f t="shared" si="16"/>
        <v/>
      </c>
      <c r="T267" s="109" t="str">
        <f t="shared" si="17"/>
        <v/>
      </c>
      <c r="U267" s="109" t="str">
        <f t="shared" si="18"/>
        <v>Receita</v>
      </c>
      <c r="V267" s="109" t="str">
        <f t="shared" si="19"/>
        <v>Receita</v>
      </c>
      <c r="W267" s="113" t="str">
        <f>VLOOKUP(E267,'PC Receitas'!$O$4:$P$14,2,FALSE)</f>
        <v>Receitas_com_Serviços</v>
      </c>
    </row>
    <row r="268" spans="1:23" ht="19.5" customHeight="1" thickTop="1" thickBot="1" x14ac:dyDescent="0.3">
      <c r="A268" s="164"/>
      <c r="C268" s="143">
        <v>1</v>
      </c>
      <c r="D268" s="145" t="str">
        <f>IF(C268&lt;&gt;"",TEXT(C268,"00")&amp;"/01/"&amp;'Configurações Básicas'!$E$5,"")</f>
        <v>01/01/2017</v>
      </c>
      <c r="E268" s="43" t="s">
        <v>1335</v>
      </c>
      <c r="F268" s="143" t="s">
        <v>2282</v>
      </c>
      <c r="G268" s="43" t="s">
        <v>1452</v>
      </c>
      <c r="H268" s="43"/>
      <c r="I268" s="43"/>
      <c r="J268" s="219">
        <v>236</v>
      </c>
      <c r="K268" s="219">
        <v>0</v>
      </c>
      <c r="L268" s="44" t="s">
        <v>1374</v>
      </c>
      <c r="M268" s="44"/>
      <c r="N268" s="41">
        <f>N267+IF(AND(L268="Pago",OR(E268='PC Receitas'!$O$4,E268='PC Receitas'!$O$5,E268='PC Receitas'!$O$6)),K268,IF(AND(L268="Pago",OR(E268='PC Receitas'!$O$7,E268='PC Receitas'!$O$8,E268='PC Receitas'!$O$9,E268='PC Receitas'!$O$10,E268='PC Receitas'!$O$11,E268='PC Receitas'!$O$12,E268='PC Receitas'!$O$13,E268='PC Receitas'!$O$14)),-K268,0))</f>
        <v>-1.2314504971300266E-10</v>
      </c>
      <c r="S268" s="112" t="str">
        <f t="shared" si="16"/>
        <v/>
      </c>
      <c r="T268" s="109" t="str">
        <f t="shared" si="17"/>
        <v/>
      </c>
      <c r="U268" s="109" t="str">
        <f t="shared" si="18"/>
        <v>Receita</v>
      </c>
      <c r="V268" s="109" t="str">
        <f t="shared" si="19"/>
        <v>Receita</v>
      </c>
      <c r="W268" s="113" t="str">
        <f>VLOOKUP(E268,'PC Receitas'!$O$4:$P$14,2,FALSE)</f>
        <v>Receitas_com_Serviços</v>
      </c>
    </row>
    <row r="269" spans="1:23" ht="19.5" customHeight="1" thickTop="1" thickBot="1" x14ac:dyDescent="0.3">
      <c r="A269" s="164"/>
      <c r="C269" s="143">
        <v>1</v>
      </c>
      <c r="D269" s="145" t="str">
        <f>IF(C269&lt;&gt;"",TEXT(C269,"00")&amp;"/01/"&amp;'Configurações Básicas'!$E$5,"")</f>
        <v>01/01/2017</v>
      </c>
      <c r="E269" s="43" t="s">
        <v>1335</v>
      </c>
      <c r="F269" s="143" t="s">
        <v>2283</v>
      </c>
      <c r="G269" s="43" t="s">
        <v>1452</v>
      </c>
      <c r="H269" s="43"/>
      <c r="I269" s="43"/>
      <c r="J269" s="219">
        <v>528.22</v>
      </c>
      <c r="K269" s="219">
        <v>0</v>
      </c>
      <c r="L269" s="44" t="s">
        <v>1374</v>
      </c>
      <c r="M269" s="44"/>
      <c r="N269" s="41">
        <f>N268+IF(AND(L269="Pago",OR(E269='PC Receitas'!$O$4,E269='PC Receitas'!$O$5,E269='PC Receitas'!$O$6)),K269,IF(AND(L269="Pago",OR(E269='PC Receitas'!$O$7,E269='PC Receitas'!$O$8,E269='PC Receitas'!$O$9,E269='PC Receitas'!$O$10,E269='PC Receitas'!$O$11,E269='PC Receitas'!$O$12,E269='PC Receitas'!$O$13,E269='PC Receitas'!$O$14)),-K269,0))</f>
        <v>-1.2314504971300266E-10</v>
      </c>
      <c r="S269" s="112" t="str">
        <f t="shared" si="16"/>
        <v/>
      </c>
      <c r="T269" s="109" t="str">
        <f t="shared" si="17"/>
        <v/>
      </c>
      <c r="U269" s="109" t="str">
        <f t="shared" si="18"/>
        <v>Receita</v>
      </c>
      <c r="V269" s="109" t="str">
        <f t="shared" si="19"/>
        <v>Receita</v>
      </c>
      <c r="W269" s="113" t="str">
        <f>VLOOKUP(E269,'PC Receitas'!$O$4:$P$14,2,FALSE)</f>
        <v>Receitas_com_Serviços</v>
      </c>
    </row>
    <row r="270" spans="1:23" ht="19.5" customHeight="1" thickTop="1" thickBot="1" x14ac:dyDescent="0.3">
      <c r="A270" s="164"/>
      <c r="C270" s="143">
        <v>1</v>
      </c>
      <c r="D270" s="145" t="str">
        <f>IF(C270&lt;&gt;"",TEXT(C270,"00")&amp;"/01/"&amp;'Configurações Básicas'!$E$5,"")</f>
        <v>01/01/2017</v>
      </c>
      <c r="E270" s="43" t="s">
        <v>1335</v>
      </c>
      <c r="F270" s="143" t="s">
        <v>2284</v>
      </c>
      <c r="G270" s="43" t="s">
        <v>1452</v>
      </c>
      <c r="H270" s="43"/>
      <c r="I270" s="43"/>
      <c r="J270" s="219">
        <v>704.16</v>
      </c>
      <c r="K270" s="219">
        <v>0</v>
      </c>
      <c r="L270" s="44" t="s">
        <v>1374</v>
      </c>
      <c r="M270" s="44"/>
      <c r="N270" s="41">
        <f>N269+IF(AND(L270="Pago",OR(E270='PC Receitas'!$O$4,E270='PC Receitas'!$O$5,E270='PC Receitas'!$O$6)),K270,IF(AND(L270="Pago",OR(E270='PC Receitas'!$O$7,E270='PC Receitas'!$O$8,E270='PC Receitas'!$O$9,E270='PC Receitas'!$O$10,E270='PC Receitas'!$O$11,E270='PC Receitas'!$O$12,E270='PC Receitas'!$O$13,E270='PC Receitas'!$O$14)),-K270,0))</f>
        <v>-1.2314504971300266E-10</v>
      </c>
      <c r="S270" s="112" t="str">
        <f t="shared" si="16"/>
        <v/>
      </c>
      <c r="T270" s="109" t="str">
        <f t="shared" si="17"/>
        <v/>
      </c>
      <c r="U270" s="109" t="str">
        <f t="shared" si="18"/>
        <v>Receita</v>
      </c>
      <c r="V270" s="109" t="str">
        <f t="shared" si="19"/>
        <v>Receita</v>
      </c>
      <c r="W270" s="113" t="str">
        <f>VLOOKUP(E270,'PC Receitas'!$O$4:$P$14,2,FALSE)</f>
        <v>Receitas_com_Serviços</v>
      </c>
    </row>
    <row r="271" spans="1:23" ht="19.5" customHeight="1" thickTop="1" thickBot="1" x14ac:dyDescent="0.3">
      <c r="A271" s="164"/>
      <c r="C271" s="143">
        <v>1</v>
      </c>
      <c r="D271" s="145" t="str">
        <f>IF(C271&lt;&gt;"",TEXT(C271,"00")&amp;"/01/"&amp;'Configurações Básicas'!$E$5,"")</f>
        <v>01/01/2017</v>
      </c>
      <c r="E271" s="43" t="s">
        <v>1335</v>
      </c>
      <c r="F271" s="143" t="s">
        <v>2285</v>
      </c>
      <c r="G271" s="43" t="s">
        <v>1452</v>
      </c>
      <c r="H271" s="43"/>
      <c r="I271" s="43"/>
      <c r="J271" s="219">
        <v>704.16</v>
      </c>
      <c r="K271" s="219">
        <v>0</v>
      </c>
      <c r="L271" s="44" t="s">
        <v>1374</v>
      </c>
      <c r="M271" s="44"/>
      <c r="N271" s="41">
        <f>N270+IF(AND(L271="Pago",OR(E271='PC Receitas'!$O$4,E271='PC Receitas'!$O$5,E271='PC Receitas'!$O$6)),K271,IF(AND(L271="Pago",OR(E271='PC Receitas'!$O$7,E271='PC Receitas'!$O$8,E271='PC Receitas'!$O$9,E271='PC Receitas'!$O$10,E271='PC Receitas'!$O$11,E271='PC Receitas'!$O$12,E271='PC Receitas'!$O$13,E271='PC Receitas'!$O$14)),-K271,0))</f>
        <v>-1.2314504971300266E-10</v>
      </c>
      <c r="S271" s="112" t="str">
        <f t="shared" si="16"/>
        <v/>
      </c>
      <c r="T271" s="109" t="str">
        <f t="shared" si="17"/>
        <v/>
      </c>
      <c r="U271" s="109" t="str">
        <f t="shared" si="18"/>
        <v>Receita</v>
      </c>
      <c r="V271" s="109" t="str">
        <f t="shared" si="19"/>
        <v>Receita</v>
      </c>
      <c r="W271" s="113" t="str">
        <f>VLOOKUP(E271,'PC Receitas'!$O$4:$P$14,2,FALSE)</f>
        <v>Receitas_com_Serviços</v>
      </c>
    </row>
    <row r="272" spans="1:23" ht="19.5" customHeight="1" thickTop="1" thickBot="1" x14ac:dyDescent="0.3">
      <c r="A272" s="164"/>
      <c r="C272" s="143">
        <v>1</v>
      </c>
      <c r="D272" s="145" t="str">
        <f>IF(C272&lt;&gt;"",TEXT(C272,"00")&amp;"/01/"&amp;'Configurações Básicas'!$E$5,"")</f>
        <v>01/01/2017</v>
      </c>
      <c r="E272" s="43" t="s">
        <v>1335</v>
      </c>
      <c r="F272" s="143" t="s">
        <v>2286</v>
      </c>
      <c r="G272" s="43" t="s">
        <v>1452</v>
      </c>
      <c r="H272" s="43"/>
      <c r="I272" s="43"/>
      <c r="J272" s="219">
        <v>952</v>
      </c>
      <c r="K272" s="219">
        <v>0</v>
      </c>
      <c r="L272" s="44" t="s">
        <v>1374</v>
      </c>
      <c r="M272" s="44"/>
      <c r="N272" s="41">
        <f>N271+IF(AND(L272="Pago",OR(E272='PC Receitas'!$O$4,E272='PC Receitas'!$O$5,E272='PC Receitas'!$O$6)),K272,IF(AND(L272="Pago",OR(E272='PC Receitas'!$O$7,E272='PC Receitas'!$O$8,E272='PC Receitas'!$O$9,E272='PC Receitas'!$O$10,E272='PC Receitas'!$O$11,E272='PC Receitas'!$O$12,E272='PC Receitas'!$O$13,E272='PC Receitas'!$O$14)),-K272,0))</f>
        <v>-1.2314504971300266E-10</v>
      </c>
      <c r="S272" s="112" t="str">
        <f t="shared" si="16"/>
        <v/>
      </c>
      <c r="T272" s="109" t="str">
        <f t="shared" si="17"/>
        <v/>
      </c>
      <c r="U272" s="109" t="str">
        <f t="shared" si="18"/>
        <v>Receita</v>
      </c>
      <c r="V272" s="109" t="str">
        <f t="shared" si="19"/>
        <v>Receita</v>
      </c>
      <c r="W272" s="113" t="str">
        <f>VLOOKUP(E272,'PC Receitas'!$O$4:$P$14,2,FALSE)</f>
        <v>Receitas_com_Serviços</v>
      </c>
    </row>
    <row r="273" spans="1:23" ht="19.5" customHeight="1" thickTop="1" thickBot="1" x14ac:dyDescent="0.3">
      <c r="A273" s="164"/>
      <c r="C273" s="143">
        <v>1</v>
      </c>
      <c r="D273" s="145" t="str">
        <f>IF(C273&lt;&gt;"",TEXT(C273,"00")&amp;"/01/"&amp;'Configurações Básicas'!$E$5,"")</f>
        <v>01/01/2017</v>
      </c>
      <c r="E273" s="43" t="s">
        <v>1335</v>
      </c>
      <c r="F273" s="143" t="s">
        <v>2287</v>
      </c>
      <c r="G273" s="43" t="s">
        <v>1452</v>
      </c>
      <c r="H273" s="43"/>
      <c r="I273" s="43"/>
      <c r="J273" s="219">
        <v>327.67</v>
      </c>
      <c r="K273" s="219">
        <v>0</v>
      </c>
      <c r="L273" s="44" t="s">
        <v>1374</v>
      </c>
      <c r="M273" s="44"/>
      <c r="N273" s="41">
        <f>N272+IF(AND(L273="Pago",OR(E273='PC Receitas'!$O$4,E273='PC Receitas'!$O$5,E273='PC Receitas'!$O$6)),K273,IF(AND(L273="Pago",OR(E273='PC Receitas'!$O$7,E273='PC Receitas'!$O$8,E273='PC Receitas'!$O$9,E273='PC Receitas'!$O$10,E273='PC Receitas'!$O$11,E273='PC Receitas'!$O$12,E273='PC Receitas'!$O$13,E273='PC Receitas'!$O$14)),-K273,0))</f>
        <v>-1.2314504971300266E-10</v>
      </c>
      <c r="S273" s="112" t="str">
        <f t="shared" si="16"/>
        <v/>
      </c>
      <c r="T273" s="109" t="str">
        <f t="shared" si="17"/>
        <v/>
      </c>
      <c r="U273" s="109" t="str">
        <f t="shared" si="18"/>
        <v>Receita</v>
      </c>
      <c r="V273" s="109" t="str">
        <f t="shared" si="19"/>
        <v>Receita</v>
      </c>
      <c r="W273" s="113" t="str">
        <f>VLOOKUP(E273,'PC Receitas'!$O$4:$P$14,2,FALSE)</f>
        <v>Receitas_com_Serviços</v>
      </c>
    </row>
    <row r="274" spans="1:23" ht="19.5" customHeight="1" thickTop="1" thickBot="1" x14ac:dyDescent="0.3">
      <c r="A274" s="164"/>
      <c r="C274" s="143">
        <v>1</v>
      </c>
      <c r="D274" s="145" t="str">
        <f>IF(C274&lt;&gt;"",TEXT(C274,"00")&amp;"/01/"&amp;'Configurações Básicas'!$E$5,"")</f>
        <v>01/01/2017</v>
      </c>
      <c r="E274" s="43" t="s">
        <v>1332</v>
      </c>
      <c r="F274" s="143" t="s">
        <v>2288</v>
      </c>
      <c r="G274" s="43" t="s">
        <v>1458</v>
      </c>
      <c r="H274" s="43"/>
      <c r="I274" s="43"/>
      <c r="J274" s="219">
        <v>261.76</v>
      </c>
      <c r="K274" s="219">
        <v>0</v>
      </c>
      <c r="L274" s="44" t="s">
        <v>1374</v>
      </c>
      <c r="M274" s="44"/>
      <c r="N274" s="41">
        <f>N273+IF(AND(L274="Pago",OR(E274='PC Receitas'!$O$4,E274='PC Receitas'!$O$5,E274='PC Receitas'!$O$6)),K274,IF(AND(L274="Pago",OR(E274='PC Receitas'!$O$7,E274='PC Receitas'!$O$8,E274='PC Receitas'!$O$9,E274='PC Receitas'!$O$10,E274='PC Receitas'!$O$11,E274='PC Receitas'!$O$12,E274='PC Receitas'!$O$13,E274='PC Receitas'!$O$14)),-K274,0))</f>
        <v>-1.2314504971300266E-10</v>
      </c>
      <c r="S274" s="112" t="str">
        <f t="shared" si="16"/>
        <v/>
      </c>
      <c r="T274" s="109" t="str">
        <f t="shared" si="17"/>
        <v/>
      </c>
      <c r="U274" s="109" t="str">
        <f t="shared" si="18"/>
        <v>Receita</v>
      </c>
      <c r="V274" s="109" t="str">
        <f t="shared" si="19"/>
        <v>Receita</v>
      </c>
      <c r="W274" s="113" t="str">
        <f>VLOOKUP(E274,'PC Receitas'!$O$4:$P$14,2,FALSE)</f>
        <v>Receitas_com_Produtos</v>
      </c>
    </row>
    <row r="275" spans="1:23" ht="19.5" customHeight="1" thickTop="1" thickBot="1" x14ac:dyDescent="0.3">
      <c r="A275" s="164"/>
      <c r="C275" s="143">
        <v>1</v>
      </c>
      <c r="D275" s="145" t="str">
        <f>IF(C275&lt;&gt;"",TEXT(C275,"00")&amp;"/01/"&amp;'Configurações Básicas'!$E$5,"")</f>
        <v>01/01/2017</v>
      </c>
      <c r="E275" s="43" t="s">
        <v>1335</v>
      </c>
      <c r="F275" s="143" t="s">
        <v>2289</v>
      </c>
      <c r="G275" s="43" t="s">
        <v>1452</v>
      </c>
      <c r="H275" s="43"/>
      <c r="I275" s="43"/>
      <c r="J275" s="219">
        <v>160.6</v>
      </c>
      <c r="K275" s="219">
        <v>0</v>
      </c>
      <c r="L275" s="44" t="s">
        <v>1374</v>
      </c>
      <c r="M275" s="44"/>
      <c r="N275" s="41">
        <f>N274+IF(AND(L275="Pago",OR(E275='PC Receitas'!$O$4,E275='PC Receitas'!$O$5,E275='PC Receitas'!$O$6)),K275,IF(AND(L275="Pago",OR(E275='PC Receitas'!$O$7,E275='PC Receitas'!$O$8,E275='PC Receitas'!$O$9,E275='PC Receitas'!$O$10,E275='PC Receitas'!$O$11,E275='PC Receitas'!$O$12,E275='PC Receitas'!$O$13,E275='PC Receitas'!$O$14)),-K275,0))</f>
        <v>-1.2314504971300266E-10</v>
      </c>
      <c r="S275" s="112" t="str">
        <f t="shared" si="16"/>
        <v/>
      </c>
      <c r="T275" s="109" t="str">
        <f t="shared" si="17"/>
        <v/>
      </c>
      <c r="U275" s="109" t="str">
        <f t="shared" si="18"/>
        <v>Receita</v>
      </c>
      <c r="V275" s="109" t="str">
        <f t="shared" si="19"/>
        <v>Receita</v>
      </c>
      <c r="W275" s="113" t="str">
        <f>VLOOKUP(E275,'PC Receitas'!$O$4:$P$14,2,FALSE)</f>
        <v>Receitas_com_Serviços</v>
      </c>
    </row>
    <row r="276" spans="1:23" ht="19.5" customHeight="1" thickTop="1" thickBot="1" x14ac:dyDescent="0.3">
      <c r="A276" s="164"/>
      <c r="C276" s="143">
        <v>1</v>
      </c>
      <c r="D276" s="145" t="str">
        <f>IF(C276&lt;&gt;"",TEXT(C276,"00")&amp;"/01/"&amp;'Configurações Básicas'!$E$5,"")</f>
        <v>01/01/2017</v>
      </c>
      <c r="E276" s="43" t="s">
        <v>1335</v>
      </c>
      <c r="F276" s="143" t="s">
        <v>2290</v>
      </c>
      <c r="G276" s="43" t="s">
        <v>1452</v>
      </c>
      <c r="H276" s="43"/>
      <c r="I276" s="43"/>
      <c r="J276" s="219">
        <v>100.05</v>
      </c>
      <c r="K276" s="219">
        <v>0</v>
      </c>
      <c r="L276" s="44" t="s">
        <v>1374</v>
      </c>
      <c r="M276" s="44"/>
      <c r="N276" s="41">
        <f>N275+IF(AND(L276="Pago",OR(E276='PC Receitas'!$O$4,E276='PC Receitas'!$O$5,E276='PC Receitas'!$O$6)),K276,IF(AND(L276="Pago",OR(E276='PC Receitas'!$O$7,E276='PC Receitas'!$O$8,E276='PC Receitas'!$O$9,E276='PC Receitas'!$O$10,E276='PC Receitas'!$O$11,E276='PC Receitas'!$O$12,E276='PC Receitas'!$O$13,E276='PC Receitas'!$O$14)),-K276,0))</f>
        <v>-1.2314504971300266E-10</v>
      </c>
      <c r="S276" s="112" t="str">
        <f t="shared" si="16"/>
        <v/>
      </c>
      <c r="T276" s="109" t="str">
        <f t="shared" si="17"/>
        <v/>
      </c>
      <c r="U276" s="109" t="str">
        <f t="shared" si="18"/>
        <v>Receita</v>
      </c>
      <c r="V276" s="109" t="str">
        <f t="shared" si="19"/>
        <v>Receita</v>
      </c>
      <c r="W276" s="113" t="str">
        <f>VLOOKUP(E276,'PC Receitas'!$O$4:$P$14,2,FALSE)</f>
        <v>Receitas_com_Serviços</v>
      </c>
    </row>
    <row r="277" spans="1:23" ht="19.5" customHeight="1" thickTop="1" thickBot="1" x14ac:dyDescent="0.3">
      <c r="A277" s="164"/>
      <c r="C277" s="143">
        <v>1</v>
      </c>
      <c r="D277" s="145" t="str">
        <f>IF(C277&lt;&gt;"",TEXT(C277,"00")&amp;"/01/"&amp;'Configurações Básicas'!$E$5,"")</f>
        <v>01/01/2017</v>
      </c>
      <c r="E277" s="43" t="s">
        <v>1335</v>
      </c>
      <c r="F277" s="143" t="s">
        <v>2291</v>
      </c>
      <c r="G277" s="43" t="s">
        <v>1452</v>
      </c>
      <c r="H277" s="43"/>
      <c r="I277" s="43"/>
      <c r="J277" s="219">
        <v>528.22</v>
      </c>
      <c r="K277" s="219">
        <v>0</v>
      </c>
      <c r="L277" s="44" t="s">
        <v>1374</v>
      </c>
      <c r="M277" s="44"/>
      <c r="N277" s="41">
        <f>N276+IF(AND(L277="Pago",OR(E277='PC Receitas'!$O$4,E277='PC Receitas'!$O$5,E277='PC Receitas'!$O$6)),K277,IF(AND(L277="Pago",OR(E277='PC Receitas'!$O$7,E277='PC Receitas'!$O$8,E277='PC Receitas'!$O$9,E277='PC Receitas'!$O$10,E277='PC Receitas'!$O$11,E277='PC Receitas'!$O$12,E277='PC Receitas'!$O$13,E277='PC Receitas'!$O$14)),-K277,0))</f>
        <v>-1.2314504971300266E-10</v>
      </c>
      <c r="S277" s="112" t="str">
        <f t="shared" si="16"/>
        <v/>
      </c>
      <c r="T277" s="109" t="str">
        <f t="shared" si="17"/>
        <v/>
      </c>
      <c r="U277" s="109" t="str">
        <f t="shared" si="18"/>
        <v>Receita</v>
      </c>
      <c r="V277" s="109" t="str">
        <f t="shared" si="19"/>
        <v>Receita</v>
      </c>
      <c r="W277" s="113" t="str">
        <f>VLOOKUP(E277,'PC Receitas'!$O$4:$P$14,2,FALSE)</f>
        <v>Receitas_com_Serviços</v>
      </c>
    </row>
    <row r="278" spans="1:23" ht="19.5" customHeight="1" thickTop="1" thickBot="1" x14ac:dyDescent="0.3">
      <c r="A278" s="164"/>
      <c r="C278" s="143">
        <v>1</v>
      </c>
      <c r="D278" s="145" t="str">
        <f>IF(C278&lt;&gt;"",TEXT(C278,"00")&amp;"/01/"&amp;'Configurações Básicas'!$E$5,"")</f>
        <v>01/01/2017</v>
      </c>
      <c r="E278" s="43" t="s">
        <v>1335</v>
      </c>
      <c r="F278" s="143" t="s">
        <v>2292</v>
      </c>
      <c r="G278" s="43" t="s">
        <v>1452</v>
      </c>
      <c r="H278" s="43"/>
      <c r="I278" s="43"/>
      <c r="J278" s="219">
        <v>564.6</v>
      </c>
      <c r="K278" s="219">
        <v>0</v>
      </c>
      <c r="L278" s="44" t="s">
        <v>1374</v>
      </c>
      <c r="M278" s="44"/>
      <c r="N278" s="41">
        <f>N277+IF(AND(L278="Pago",OR(E278='PC Receitas'!$O$4,E278='PC Receitas'!$O$5,E278='PC Receitas'!$O$6)),K278,IF(AND(L278="Pago",OR(E278='PC Receitas'!$O$7,E278='PC Receitas'!$O$8,E278='PC Receitas'!$O$9,E278='PC Receitas'!$O$10,E278='PC Receitas'!$O$11,E278='PC Receitas'!$O$12,E278='PC Receitas'!$O$13,E278='PC Receitas'!$O$14)),-K278,0))</f>
        <v>-1.2314504971300266E-10</v>
      </c>
      <c r="S278" s="112" t="str">
        <f t="shared" si="16"/>
        <v/>
      </c>
      <c r="T278" s="109" t="str">
        <f t="shared" si="17"/>
        <v/>
      </c>
      <c r="U278" s="109" t="str">
        <f t="shared" si="18"/>
        <v>Receita</v>
      </c>
      <c r="V278" s="109" t="str">
        <f t="shared" si="19"/>
        <v>Receita</v>
      </c>
      <c r="W278" s="113" t="str">
        <f>VLOOKUP(E278,'PC Receitas'!$O$4:$P$14,2,FALSE)</f>
        <v>Receitas_com_Serviços</v>
      </c>
    </row>
    <row r="279" spans="1:23" ht="19.5" customHeight="1" thickTop="1" thickBot="1" x14ac:dyDescent="0.3">
      <c r="A279" s="164"/>
      <c r="C279" s="143">
        <v>1</v>
      </c>
      <c r="D279" s="145" t="str">
        <f>IF(C279&lt;&gt;"",TEXT(C279,"00")&amp;"/01/"&amp;'Configurações Básicas'!$E$5,"")</f>
        <v>01/01/2017</v>
      </c>
      <c r="E279" s="43" t="s">
        <v>1336</v>
      </c>
      <c r="F279" s="143" t="s">
        <v>2293</v>
      </c>
      <c r="G279" s="43" t="s">
        <v>1453</v>
      </c>
      <c r="H279" s="43"/>
      <c r="I279" s="43"/>
      <c r="J279" s="219">
        <v>291.45999999999998</v>
      </c>
      <c r="K279" s="219">
        <v>0</v>
      </c>
      <c r="L279" s="44" t="s">
        <v>1374</v>
      </c>
      <c r="M279" s="44"/>
      <c r="N279" s="41">
        <f>N278+IF(AND(L279="Pago",OR(E279='PC Receitas'!$O$4,E279='PC Receitas'!$O$5,E279='PC Receitas'!$O$6)),K279,IF(AND(L279="Pago",OR(E279='PC Receitas'!$O$7,E279='PC Receitas'!$O$8,E279='PC Receitas'!$O$9,E279='PC Receitas'!$O$10,E279='PC Receitas'!$O$11,E279='PC Receitas'!$O$12,E279='PC Receitas'!$O$13,E279='PC Receitas'!$O$14)),-K279,0))</f>
        <v>-1.2314504971300266E-10</v>
      </c>
      <c r="S279" s="112" t="str">
        <f t="shared" si="16"/>
        <v/>
      </c>
      <c r="T279" s="109" t="str">
        <f t="shared" si="17"/>
        <v/>
      </c>
      <c r="U279" s="109" t="str">
        <f t="shared" si="18"/>
        <v>Receita</v>
      </c>
      <c r="V279" s="109" t="str">
        <f t="shared" si="19"/>
        <v>Receita</v>
      </c>
      <c r="W279" s="113" t="str">
        <f>VLOOKUP(E279,'PC Receitas'!$O$4:$P$14,2,FALSE)</f>
        <v>Receitas_Não_Operacionais</v>
      </c>
    </row>
    <row r="280" spans="1:23" ht="19.5" customHeight="1" thickTop="1" thickBot="1" x14ac:dyDescent="0.3">
      <c r="A280" s="164"/>
      <c r="C280" s="143">
        <v>1</v>
      </c>
      <c r="D280" s="145" t="str">
        <f>IF(C280&lt;&gt;"",TEXT(C280,"00")&amp;"/01/"&amp;'Configurações Básicas'!$E$5,"")</f>
        <v>01/01/2017</v>
      </c>
      <c r="E280" s="43" t="s">
        <v>1335</v>
      </c>
      <c r="F280" s="143" t="s">
        <v>2294</v>
      </c>
      <c r="G280" s="43" t="s">
        <v>1452</v>
      </c>
      <c r="H280" s="43"/>
      <c r="I280" s="43"/>
      <c r="J280" s="219">
        <v>63.9</v>
      </c>
      <c r="K280" s="219">
        <v>0</v>
      </c>
      <c r="L280" s="44" t="s">
        <v>1374</v>
      </c>
      <c r="M280" s="44"/>
      <c r="N280" s="41">
        <f>N279+IF(AND(L280="Pago",OR(E280='PC Receitas'!$O$4,E280='PC Receitas'!$O$5,E280='PC Receitas'!$O$6)),K280,IF(AND(L280="Pago",OR(E280='PC Receitas'!$O$7,E280='PC Receitas'!$O$8,E280='PC Receitas'!$O$9,E280='PC Receitas'!$O$10,E280='PC Receitas'!$O$11,E280='PC Receitas'!$O$12,E280='PC Receitas'!$O$13,E280='PC Receitas'!$O$14)),-K280,0))</f>
        <v>-1.2314504971300266E-10</v>
      </c>
      <c r="S280" s="112" t="str">
        <f t="shared" si="16"/>
        <v/>
      </c>
      <c r="T280" s="109" t="str">
        <f t="shared" si="17"/>
        <v/>
      </c>
      <c r="U280" s="109" t="str">
        <f t="shared" si="18"/>
        <v>Receita</v>
      </c>
      <c r="V280" s="109" t="str">
        <f t="shared" si="19"/>
        <v>Receita</v>
      </c>
      <c r="W280" s="113" t="str">
        <f>VLOOKUP(E280,'PC Receitas'!$O$4:$P$14,2,FALSE)</f>
        <v>Receitas_com_Serviços</v>
      </c>
    </row>
    <row r="281" spans="1:23" ht="19.5" customHeight="1" thickTop="1" thickBot="1" x14ac:dyDescent="0.3">
      <c r="A281" s="164"/>
      <c r="C281" s="143">
        <v>1</v>
      </c>
      <c r="D281" s="145" t="str">
        <f>IF(C281&lt;&gt;"",TEXT(C281,"00")&amp;"/01/"&amp;'Configurações Básicas'!$E$5,"")</f>
        <v>01/01/2017</v>
      </c>
      <c r="E281" s="43" t="s">
        <v>1335</v>
      </c>
      <c r="F281" s="143" t="s">
        <v>2295</v>
      </c>
      <c r="G281" s="43" t="s">
        <v>1452</v>
      </c>
      <c r="H281" s="43"/>
      <c r="I281" s="43"/>
      <c r="J281" s="219">
        <v>266.06</v>
      </c>
      <c r="K281" s="219">
        <v>0</v>
      </c>
      <c r="L281" s="44" t="s">
        <v>1374</v>
      </c>
      <c r="M281" s="44"/>
      <c r="N281" s="41">
        <f>N280+IF(AND(L281="Pago",OR(E281='PC Receitas'!$O$4,E281='PC Receitas'!$O$5,E281='PC Receitas'!$O$6)),K281,IF(AND(L281="Pago",OR(E281='PC Receitas'!$O$7,E281='PC Receitas'!$O$8,E281='PC Receitas'!$O$9,E281='PC Receitas'!$O$10,E281='PC Receitas'!$O$11,E281='PC Receitas'!$O$12,E281='PC Receitas'!$O$13,E281='PC Receitas'!$O$14)),-K281,0))</f>
        <v>-1.2314504971300266E-10</v>
      </c>
      <c r="S281" s="112" t="str">
        <f t="shared" si="16"/>
        <v/>
      </c>
      <c r="T281" s="109" t="str">
        <f t="shared" si="17"/>
        <v/>
      </c>
      <c r="U281" s="109" t="str">
        <f t="shared" si="18"/>
        <v>Receita</v>
      </c>
      <c r="V281" s="109" t="str">
        <f t="shared" si="19"/>
        <v>Receita</v>
      </c>
      <c r="W281" s="113" t="str">
        <f>VLOOKUP(E281,'PC Receitas'!$O$4:$P$14,2,FALSE)</f>
        <v>Receitas_com_Serviços</v>
      </c>
    </row>
    <row r="282" spans="1:23" ht="19.5" customHeight="1" thickTop="1" thickBot="1" x14ac:dyDescent="0.3">
      <c r="A282" s="164"/>
      <c r="C282" s="143">
        <v>1</v>
      </c>
      <c r="D282" s="145" t="str">
        <f>IF(C282&lt;&gt;"",TEXT(C282,"00")&amp;"/01/"&amp;'Configurações Básicas'!$E$5,"")</f>
        <v>01/01/2017</v>
      </c>
      <c r="E282" s="43" t="s">
        <v>1335</v>
      </c>
      <c r="F282" s="143" t="s">
        <v>2296</v>
      </c>
      <c r="G282" s="43" t="s">
        <v>1452</v>
      </c>
      <c r="H282" s="43"/>
      <c r="I282" s="43"/>
      <c r="J282" s="219">
        <v>102.48</v>
      </c>
      <c r="K282" s="219">
        <v>0</v>
      </c>
      <c r="L282" s="44" t="s">
        <v>1374</v>
      </c>
      <c r="M282" s="44"/>
      <c r="N282" s="41">
        <f>N281+IF(AND(L282="Pago",OR(E282='PC Receitas'!$O$4,E282='PC Receitas'!$O$5,E282='PC Receitas'!$O$6)),K282,IF(AND(L282="Pago",OR(E282='PC Receitas'!$O$7,E282='PC Receitas'!$O$8,E282='PC Receitas'!$O$9,E282='PC Receitas'!$O$10,E282='PC Receitas'!$O$11,E282='PC Receitas'!$O$12,E282='PC Receitas'!$O$13,E282='PC Receitas'!$O$14)),-K282,0))</f>
        <v>-1.2314504971300266E-10</v>
      </c>
      <c r="S282" s="112" t="str">
        <f t="shared" si="16"/>
        <v/>
      </c>
      <c r="T282" s="109" t="str">
        <f t="shared" si="17"/>
        <v/>
      </c>
      <c r="U282" s="109" t="str">
        <f t="shared" si="18"/>
        <v>Receita</v>
      </c>
      <c r="V282" s="109" t="str">
        <f t="shared" si="19"/>
        <v>Receita</v>
      </c>
      <c r="W282" s="113" t="str">
        <f>VLOOKUP(E282,'PC Receitas'!$O$4:$P$14,2,FALSE)</f>
        <v>Receitas_com_Serviços</v>
      </c>
    </row>
    <row r="283" spans="1:23" ht="19.5" customHeight="1" thickTop="1" thickBot="1" x14ac:dyDescent="0.3">
      <c r="A283" s="164"/>
      <c r="C283" s="143">
        <v>1</v>
      </c>
      <c r="D283" s="145" t="str">
        <f>IF(C283&lt;&gt;"",TEXT(C283,"00")&amp;"/01/"&amp;'Configurações Básicas'!$E$5,"")</f>
        <v>01/01/2017</v>
      </c>
      <c r="E283" s="43" t="s">
        <v>1335</v>
      </c>
      <c r="F283" s="143" t="s">
        <v>2297</v>
      </c>
      <c r="G283" s="43" t="s">
        <v>1452</v>
      </c>
      <c r="H283" s="43"/>
      <c r="I283" s="43"/>
      <c r="J283" s="219">
        <v>133.84</v>
      </c>
      <c r="K283" s="219">
        <v>0</v>
      </c>
      <c r="L283" s="44" t="s">
        <v>1374</v>
      </c>
      <c r="M283" s="44"/>
      <c r="N283" s="41">
        <f>N282+IF(AND(L283="Pago",OR(E283='PC Receitas'!$O$4,E283='PC Receitas'!$O$5,E283='PC Receitas'!$O$6)),K283,IF(AND(L283="Pago",OR(E283='PC Receitas'!$O$7,E283='PC Receitas'!$O$8,E283='PC Receitas'!$O$9,E283='PC Receitas'!$O$10,E283='PC Receitas'!$O$11,E283='PC Receitas'!$O$12,E283='PC Receitas'!$O$13,E283='PC Receitas'!$O$14)),-K283,0))</f>
        <v>-1.2314504971300266E-10</v>
      </c>
      <c r="S283" s="112" t="str">
        <f t="shared" si="16"/>
        <v/>
      </c>
      <c r="T283" s="109" t="str">
        <f t="shared" si="17"/>
        <v/>
      </c>
      <c r="U283" s="109" t="str">
        <f t="shared" si="18"/>
        <v>Receita</v>
      </c>
      <c r="V283" s="109" t="str">
        <f t="shared" si="19"/>
        <v>Receita</v>
      </c>
      <c r="W283" s="113" t="str">
        <f>VLOOKUP(E283,'PC Receitas'!$O$4:$P$14,2,FALSE)</f>
        <v>Receitas_com_Serviços</v>
      </c>
    </row>
    <row r="284" spans="1:23" ht="19.5" customHeight="1" thickTop="1" thickBot="1" x14ac:dyDescent="0.3">
      <c r="A284" s="164"/>
      <c r="C284" s="143">
        <v>1</v>
      </c>
      <c r="D284" s="145" t="str">
        <f>IF(C284&lt;&gt;"",TEXT(C284,"00")&amp;"/01/"&amp;'Configurações Básicas'!$E$5,"")</f>
        <v>01/01/2017</v>
      </c>
      <c r="E284" s="43" t="s">
        <v>1335</v>
      </c>
      <c r="F284" s="143" t="s">
        <v>2298</v>
      </c>
      <c r="G284" s="43" t="s">
        <v>1452</v>
      </c>
      <c r="H284" s="43"/>
      <c r="I284" s="43"/>
      <c r="J284" s="219">
        <v>90.5</v>
      </c>
      <c r="K284" s="219">
        <v>0</v>
      </c>
      <c r="L284" s="44" t="s">
        <v>1374</v>
      </c>
      <c r="M284" s="44"/>
      <c r="N284" s="41">
        <f>N283+IF(AND(L284="Pago",OR(E284='PC Receitas'!$O$4,E284='PC Receitas'!$O$5,E284='PC Receitas'!$O$6)),K284,IF(AND(L284="Pago",OR(E284='PC Receitas'!$O$7,E284='PC Receitas'!$O$8,E284='PC Receitas'!$O$9,E284='PC Receitas'!$O$10,E284='PC Receitas'!$O$11,E284='PC Receitas'!$O$12,E284='PC Receitas'!$O$13,E284='PC Receitas'!$O$14)),-K284,0))</f>
        <v>-1.2314504971300266E-10</v>
      </c>
      <c r="S284" s="112" t="str">
        <f t="shared" si="16"/>
        <v/>
      </c>
      <c r="T284" s="109" t="str">
        <f t="shared" si="17"/>
        <v/>
      </c>
      <c r="U284" s="109" t="str">
        <f t="shared" si="18"/>
        <v>Receita</v>
      </c>
      <c r="V284" s="109" t="str">
        <f t="shared" si="19"/>
        <v>Receita</v>
      </c>
      <c r="W284" s="113" t="str">
        <f>VLOOKUP(E284,'PC Receitas'!$O$4:$P$14,2,FALSE)</f>
        <v>Receitas_com_Serviços</v>
      </c>
    </row>
    <row r="285" spans="1:23" ht="19.5" customHeight="1" thickTop="1" thickBot="1" x14ac:dyDescent="0.3">
      <c r="A285" s="164"/>
      <c r="C285" s="143">
        <v>1</v>
      </c>
      <c r="D285" s="145" t="str">
        <f>IF(C285&lt;&gt;"",TEXT(C285,"00")&amp;"/01/"&amp;'Configurações Básicas'!$E$5,"")</f>
        <v>01/01/2017</v>
      </c>
      <c r="E285" s="43" t="s">
        <v>1335</v>
      </c>
      <c r="F285" s="143" t="s">
        <v>2299</v>
      </c>
      <c r="G285" s="43" t="s">
        <v>1452</v>
      </c>
      <c r="H285" s="43"/>
      <c r="I285" s="43"/>
      <c r="J285" s="219">
        <v>173.7</v>
      </c>
      <c r="K285" s="219">
        <v>0</v>
      </c>
      <c r="L285" s="44" t="s">
        <v>1374</v>
      </c>
      <c r="M285" s="44"/>
      <c r="N285" s="41">
        <f>N284+IF(AND(L285="Pago",OR(E285='PC Receitas'!$O$4,E285='PC Receitas'!$O$5,E285='PC Receitas'!$O$6)),K285,IF(AND(L285="Pago",OR(E285='PC Receitas'!$O$7,E285='PC Receitas'!$O$8,E285='PC Receitas'!$O$9,E285='PC Receitas'!$O$10,E285='PC Receitas'!$O$11,E285='PC Receitas'!$O$12,E285='PC Receitas'!$O$13,E285='PC Receitas'!$O$14)),-K285,0))</f>
        <v>-1.2314504971300266E-10</v>
      </c>
      <c r="S285" s="112" t="str">
        <f t="shared" si="16"/>
        <v/>
      </c>
      <c r="T285" s="109" t="str">
        <f t="shared" si="17"/>
        <v/>
      </c>
      <c r="U285" s="109" t="str">
        <f t="shared" si="18"/>
        <v>Receita</v>
      </c>
      <c r="V285" s="109" t="str">
        <f t="shared" si="19"/>
        <v>Receita</v>
      </c>
      <c r="W285" s="113" t="str">
        <f>VLOOKUP(E285,'PC Receitas'!$O$4:$P$14,2,FALSE)</f>
        <v>Receitas_com_Serviços</v>
      </c>
    </row>
    <row r="286" spans="1:23" ht="19.5" customHeight="1" thickTop="1" thickBot="1" x14ac:dyDescent="0.3">
      <c r="A286" s="164"/>
      <c r="C286" s="143">
        <v>1</v>
      </c>
      <c r="D286" s="145" t="str">
        <f>IF(C286&lt;&gt;"",TEXT(C286,"00")&amp;"/01/"&amp;'Configurações Básicas'!$E$5,"")</f>
        <v>01/01/2017</v>
      </c>
      <c r="E286" s="43" t="s">
        <v>1335</v>
      </c>
      <c r="F286" s="143" t="s">
        <v>2300</v>
      </c>
      <c r="G286" s="43" t="s">
        <v>1452</v>
      </c>
      <c r="H286" s="43"/>
      <c r="I286" s="43"/>
      <c r="J286" s="219">
        <v>252.74</v>
      </c>
      <c r="K286" s="219">
        <v>0</v>
      </c>
      <c r="L286" s="44" t="s">
        <v>1374</v>
      </c>
      <c r="M286" s="44"/>
      <c r="N286" s="41">
        <f>N285+IF(AND(L286="Pago",OR(E286='PC Receitas'!$O$4,E286='PC Receitas'!$O$5,E286='PC Receitas'!$O$6)),K286,IF(AND(L286="Pago",OR(E286='PC Receitas'!$O$7,E286='PC Receitas'!$O$8,E286='PC Receitas'!$O$9,E286='PC Receitas'!$O$10,E286='PC Receitas'!$O$11,E286='PC Receitas'!$O$12,E286='PC Receitas'!$O$13,E286='PC Receitas'!$O$14)),-K286,0))</f>
        <v>-1.2314504971300266E-10</v>
      </c>
      <c r="S286" s="112" t="str">
        <f t="shared" si="16"/>
        <v/>
      </c>
      <c r="T286" s="109" t="str">
        <f t="shared" si="17"/>
        <v/>
      </c>
      <c r="U286" s="109" t="str">
        <f t="shared" si="18"/>
        <v>Receita</v>
      </c>
      <c r="V286" s="109" t="str">
        <f t="shared" si="19"/>
        <v>Receita</v>
      </c>
      <c r="W286" s="113" t="str">
        <f>VLOOKUP(E286,'PC Receitas'!$O$4:$P$14,2,FALSE)</f>
        <v>Receitas_com_Serviços</v>
      </c>
    </row>
    <row r="287" spans="1:23" ht="19.5" customHeight="1" thickTop="1" thickBot="1" x14ac:dyDescent="0.3">
      <c r="A287" s="164"/>
      <c r="C287" s="143">
        <v>1</v>
      </c>
      <c r="D287" s="145" t="str">
        <f>IF(C287&lt;&gt;"",TEXT(C287,"00")&amp;"/01/"&amp;'Configurações Básicas'!$E$5,"")</f>
        <v>01/01/2017</v>
      </c>
      <c r="E287" s="43" t="s">
        <v>1332</v>
      </c>
      <c r="F287" s="143" t="s">
        <v>2301</v>
      </c>
      <c r="G287" s="43" t="s">
        <v>1454</v>
      </c>
      <c r="H287" s="43"/>
      <c r="I287" s="43"/>
      <c r="J287" s="219">
        <v>838.35</v>
      </c>
      <c r="K287" s="219">
        <v>0</v>
      </c>
      <c r="L287" s="44" t="s">
        <v>1374</v>
      </c>
      <c r="M287" s="44"/>
      <c r="N287" s="41">
        <f>N286+IF(AND(L287="Pago",OR(E287='PC Receitas'!$O$4,E287='PC Receitas'!$O$5,E287='PC Receitas'!$O$6)),K287,IF(AND(L287="Pago",OR(E287='PC Receitas'!$O$7,E287='PC Receitas'!$O$8,E287='PC Receitas'!$O$9,E287='PC Receitas'!$O$10,E287='PC Receitas'!$O$11,E287='PC Receitas'!$O$12,E287='PC Receitas'!$O$13,E287='PC Receitas'!$O$14)),-K287,0))</f>
        <v>-1.2314504971300266E-10</v>
      </c>
      <c r="S287" s="112" t="str">
        <f t="shared" si="16"/>
        <v/>
      </c>
      <c r="T287" s="109" t="str">
        <f t="shared" si="17"/>
        <v/>
      </c>
      <c r="U287" s="109" t="str">
        <f t="shared" si="18"/>
        <v>Receita</v>
      </c>
      <c r="V287" s="109" t="str">
        <f t="shared" si="19"/>
        <v>Receita</v>
      </c>
      <c r="W287" s="113" t="str">
        <f>VLOOKUP(E287,'PC Receitas'!$O$4:$P$14,2,FALSE)</f>
        <v>Receitas_com_Produtos</v>
      </c>
    </row>
    <row r="288" spans="1:23" ht="19.5" customHeight="1" thickTop="1" thickBot="1" x14ac:dyDescent="0.3">
      <c r="A288" s="164"/>
      <c r="C288" s="143">
        <v>1</v>
      </c>
      <c r="D288" s="145" t="str">
        <f>IF(C288&lt;&gt;"",TEXT(C288,"00")&amp;"/01/"&amp;'Configurações Básicas'!$E$5,"")</f>
        <v>01/01/2017</v>
      </c>
      <c r="E288" s="43" t="s">
        <v>1332</v>
      </c>
      <c r="F288" s="143" t="s">
        <v>2302</v>
      </c>
      <c r="G288" s="43" t="s">
        <v>1454</v>
      </c>
      <c r="H288" s="43"/>
      <c r="I288" s="43"/>
      <c r="J288" s="219">
        <v>632.66999999999996</v>
      </c>
      <c r="K288" s="219">
        <v>0</v>
      </c>
      <c r="L288" s="44" t="s">
        <v>1374</v>
      </c>
      <c r="M288" s="44"/>
      <c r="N288" s="41">
        <f>N287+IF(AND(L288="Pago",OR(E288='PC Receitas'!$O$4,E288='PC Receitas'!$O$5,E288='PC Receitas'!$O$6)),K288,IF(AND(L288="Pago",OR(E288='PC Receitas'!$O$7,E288='PC Receitas'!$O$8,E288='PC Receitas'!$O$9,E288='PC Receitas'!$O$10,E288='PC Receitas'!$O$11,E288='PC Receitas'!$O$12,E288='PC Receitas'!$O$13,E288='PC Receitas'!$O$14)),-K288,0))</f>
        <v>-1.2314504971300266E-10</v>
      </c>
      <c r="S288" s="112" t="str">
        <f t="shared" si="16"/>
        <v/>
      </c>
      <c r="T288" s="109" t="str">
        <f t="shared" si="17"/>
        <v/>
      </c>
      <c r="U288" s="109" t="str">
        <f t="shared" si="18"/>
        <v>Receita</v>
      </c>
      <c r="V288" s="109" t="str">
        <f t="shared" si="19"/>
        <v>Receita</v>
      </c>
      <c r="W288" s="113" t="str">
        <f>VLOOKUP(E288,'PC Receitas'!$O$4:$P$14,2,FALSE)</f>
        <v>Receitas_com_Produtos</v>
      </c>
    </row>
    <row r="289" spans="1:23" ht="19.5" customHeight="1" thickTop="1" thickBot="1" x14ac:dyDescent="0.3">
      <c r="A289" s="164"/>
      <c r="C289" s="143">
        <v>1</v>
      </c>
      <c r="D289" s="145" t="str">
        <f>IF(C289&lt;&gt;"",TEXT(C289,"00")&amp;"/01/"&amp;'Configurações Básicas'!$E$5,"")</f>
        <v>01/01/2017</v>
      </c>
      <c r="E289" s="43" t="s">
        <v>1332</v>
      </c>
      <c r="F289" s="143" t="s">
        <v>2303</v>
      </c>
      <c r="G289" s="43" t="s">
        <v>1457</v>
      </c>
      <c r="H289" s="43"/>
      <c r="I289" s="43"/>
      <c r="J289" s="219">
        <v>143</v>
      </c>
      <c r="K289" s="219">
        <v>0</v>
      </c>
      <c r="L289" s="44" t="s">
        <v>1374</v>
      </c>
      <c r="M289" s="44"/>
      <c r="N289" s="41">
        <f>N288+IF(AND(L289="Pago",OR(E289='PC Receitas'!$O$4,E289='PC Receitas'!$O$5,E289='PC Receitas'!$O$6)),K289,IF(AND(L289="Pago",OR(E289='PC Receitas'!$O$7,E289='PC Receitas'!$O$8,E289='PC Receitas'!$O$9,E289='PC Receitas'!$O$10,E289='PC Receitas'!$O$11,E289='PC Receitas'!$O$12,E289='PC Receitas'!$O$13,E289='PC Receitas'!$O$14)),-K289,0))</f>
        <v>-1.2314504971300266E-10</v>
      </c>
      <c r="S289" s="112" t="str">
        <f t="shared" si="16"/>
        <v/>
      </c>
      <c r="T289" s="109" t="str">
        <f t="shared" si="17"/>
        <v/>
      </c>
      <c r="U289" s="109" t="str">
        <f t="shared" si="18"/>
        <v>Receita</v>
      </c>
      <c r="V289" s="109" t="str">
        <f t="shared" si="19"/>
        <v>Receita</v>
      </c>
      <c r="W289" s="113" t="str">
        <f>VLOOKUP(E289,'PC Receitas'!$O$4:$P$14,2,FALSE)</f>
        <v>Receitas_com_Produtos</v>
      </c>
    </row>
    <row r="290" spans="1:23" ht="19.5" customHeight="1" thickTop="1" thickBot="1" x14ac:dyDescent="0.3">
      <c r="A290" s="164"/>
      <c r="C290" s="143">
        <v>1</v>
      </c>
      <c r="D290" s="145" t="str">
        <f>IF(C290&lt;&gt;"",TEXT(C290,"00")&amp;"/01/"&amp;'Configurações Básicas'!$E$5,"")</f>
        <v>01/01/2017</v>
      </c>
      <c r="E290" s="43" t="s">
        <v>1335</v>
      </c>
      <c r="F290" s="143" t="s">
        <v>2304</v>
      </c>
      <c r="G290" s="43" t="s">
        <v>1452</v>
      </c>
      <c r="H290" s="43"/>
      <c r="I290" s="43"/>
      <c r="J290" s="219">
        <v>391.67</v>
      </c>
      <c r="K290" s="219">
        <v>0</v>
      </c>
      <c r="L290" s="44" t="s">
        <v>1374</v>
      </c>
      <c r="M290" s="44"/>
      <c r="N290" s="41">
        <f>N289+IF(AND(L290="Pago",OR(E290='PC Receitas'!$O$4,E290='PC Receitas'!$O$5,E290='PC Receitas'!$O$6)),K290,IF(AND(L290="Pago",OR(E290='PC Receitas'!$O$7,E290='PC Receitas'!$O$8,E290='PC Receitas'!$O$9,E290='PC Receitas'!$O$10,E290='PC Receitas'!$O$11,E290='PC Receitas'!$O$12,E290='PC Receitas'!$O$13,E290='PC Receitas'!$O$14)),-K290,0))</f>
        <v>-1.2314504971300266E-10</v>
      </c>
      <c r="S290" s="112" t="str">
        <f t="shared" si="16"/>
        <v/>
      </c>
      <c r="T290" s="109" t="str">
        <f t="shared" si="17"/>
        <v/>
      </c>
      <c r="U290" s="109" t="str">
        <f t="shared" si="18"/>
        <v>Receita</v>
      </c>
      <c r="V290" s="109" t="str">
        <f t="shared" si="19"/>
        <v>Receita</v>
      </c>
      <c r="W290" s="113" t="str">
        <f>VLOOKUP(E290,'PC Receitas'!$O$4:$P$14,2,FALSE)</f>
        <v>Receitas_com_Serviços</v>
      </c>
    </row>
    <row r="291" spans="1:23" ht="19.5" customHeight="1" thickTop="1" thickBot="1" x14ac:dyDescent="0.3">
      <c r="A291" s="164"/>
      <c r="C291" s="143">
        <v>1</v>
      </c>
      <c r="D291" s="145" t="str">
        <f>IF(C291&lt;&gt;"",TEXT(C291,"00")&amp;"/01/"&amp;'Configurações Básicas'!$E$5,"")</f>
        <v>01/01/2017</v>
      </c>
      <c r="E291" s="43" t="s">
        <v>1335</v>
      </c>
      <c r="F291" s="143" t="s">
        <v>2305</v>
      </c>
      <c r="G291" s="43" t="s">
        <v>1452</v>
      </c>
      <c r="H291" s="43"/>
      <c r="I291" s="43"/>
      <c r="J291" s="219">
        <v>257.39999999999998</v>
      </c>
      <c r="K291" s="219">
        <v>0</v>
      </c>
      <c r="L291" s="44" t="s">
        <v>1374</v>
      </c>
      <c r="M291" s="44"/>
      <c r="N291" s="41">
        <f>N290+IF(AND(L291="Pago",OR(E291='PC Receitas'!$O$4,E291='PC Receitas'!$O$5,E291='PC Receitas'!$O$6)),K291,IF(AND(L291="Pago",OR(E291='PC Receitas'!$O$7,E291='PC Receitas'!$O$8,E291='PC Receitas'!$O$9,E291='PC Receitas'!$O$10,E291='PC Receitas'!$O$11,E291='PC Receitas'!$O$12,E291='PC Receitas'!$O$13,E291='PC Receitas'!$O$14)),-K291,0))</f>
        <v>-1.2314504971300266E-10</v>
      </c>
      <c r="S291" s="112" t="str">
        <f t="shared" si="16"/>
        <v/>
      </c>
      <c r="T291" s="109" t="str">
        <f t="shared" si="17"/>
        <v/>
      </c>
      <c r="U291" s="109" t="str">
        <f t="shared" si="18"/>
        <v>Receita</v>
      </c>
      <c r="V291" s="109" t="str">
        <f t="shared" si="19"/>
        <v>Receita</v>
      </c>
      <c r="W291" s="113" t="str">
        <f>VLOOKUP(E291,'PC Receitas'!$O$4:$P$14,2,FALSE)</f>
        <v>Receitas_com_Serviços</v>
      </c>
    </row>
    <row r="292" spans="1:23" ht="19.5" customHeight="1" thickTop="1" thickBot="1" x14ac:dyDescent="0.3">
      <c r="A292" s="164"/>
      <c r="C292" s="143">
        <v>1</v>
      </c>
      <c r="D292" s="145" t="str">
        <f>IF(C292&lt;&gt;"",TEXT(C292,"00")&amp;"/01/"&amp;'Configurações Básicas'!$E$5,"")</f>
        <v>01/01/2017</v>
      </c>
      <c r="E292" s="43" t="s">
        <v>1335</v>
      </c>
      <c r="F292" s="143" t="s">
        <v>2306</v>
      </c>
      <c r="G292" s="43" t="s">
        <v>1452</v>
      </c>
      <c r="H292" s="43"/>
      <c r="I292" s="43"/>
      <c r="J292" s="219">
        <v>897</v>
      </c>
      <c r="K292" s="219">
        <v>0</v>
      </c>
      <c r="L292" s="44" t="s">
        <v>1374</v>
      </c>
      <c r="M292" s="44"/>
      <c r="N292" s="41">
        <f>N291+IF(AND(L292="Pago",OR(E292='PC Receitas'!$O$4,E292='PC Receitas'!$O$5,E292='PC Receitas'!$O$6)),K292,IF(AND(L292="Pago",OR(E292='PC Receitas'!$O$7,E292='PC Receitas'!$O$8,E292='PC Receitas'!$O$9,E292='PC Receitas'!$O$10,E292='PC Receitas'!$O$11,E292='PC Receitas'!$O$12,E292='PC Receitas'!$O$13,E292='PC Receitas'!$O$14)),-K292,0))</f>
        <v>-1.2314504971300266E-10</v>
      </c>
      <c r="S292" s="112" t="str">
        <f t="shared" si="16"/>
        <v/>
      </c>
      <c r="T292" s="109" t="str">
        <f t="shared" si="17"/>
        <v/>
      </c>
      <c r="U292" s="109" t="str">
        <f t="shared" si="18"/>
        <v>Receita</v>
      </c>
      <c r="V292" s="109" t="str">
        <f t="shared" si="19"/>
        <v>Receita</v>
      </c>
      <c r="W292" s="113" t="str">
        <f>VLOOKUP(E292,'PC Receitas'!$O$4:$P$14,2,FALSE)</f>
        <v>Receitas_com_Serviços</v>
      </c>
    </row>
    <row r="293" spans="1:23" ht="19.5" customHeight="1" thickTop="1" thickBot="1" x14ac:dyDescent="0.3">
      <c r="A293" s="164"/>
      <c r="C293" s="143">
        <v>1</v>
      </c>
      <c r="D293" s="145" t="str">
        <f>IF(C293&lt;&gt;"",TEXT(C293,"00")&amp;"/01/"&amp;'Configurações Básicas'!$E$5,"")</f>
        <v>01/01/2017</v>
      </c>
      <c r="E293" s="43" t="s">
        <v>1335</v>
      </c>
      <c r="F293" s="143" t="s">
        <v>2307</v>
      </c>
      <c r="G293" s="43" t="s">
        <v>1452</v>
      </c>
      <c r="H293" s="43"/>
      <c r="I293" s="43"/>
      <c r="J293" s="219">
        <v>162.75</v>
      </c>
      <c r="K293" s="219">
        <v>0</v>
      </c>
      <c r="L293" s="44" t="s">
        <v>1374</v>
      </c>
      <c r="M293" s="44"/>
      <c r="N293" s="41">
        <f>N292+IF(AND(L293="Pago",OR(E293='PC Receitas'!$O$4,E293='PC Receitas'!$O$5,E293='PC Receitas'!$O$6)),K293,IF(AND(L293="Pago",OR(E293='PC Receitas'!$O$7,E293='PC Receitas'!$O$8,E293='PC Receitas'!$O$9,E293='PC Receitas'!$O$10,E293='PC Receitas'!$O$11,E293='PC Receitas'!$O$12,E293='PC Receitas'!$O$13,E293='PC Receitas'!$O$14)),-K293,0))</f>
        <v>-1.2314504971300266E-10</v>
      </c>
      <c r="S293" s="112" t="str">
        <f t="shared" si="16"/>
        <v/>
      </c>
      <c r="T293" s="109" t="str">
        <f t="shared" si="17"/>
        <v/>
      </c>
      <c r="U293" s="109" t="str">
        <f t="shared" si="18"/>
        <v>Receita</v>
      </c>
      <c r="V293" s="109" t="str">
        <f t="shared" si="19"/>
        <v>Receita</v>
      </c>
      <c r="W293" s="113" t="str">
        <f>VLOOKUP(E293,'PC Receitas'!$O$4:$P$14,2,FALSE)</f>
        <v>Receitas_com_Serviços</v>
      </c>
    </row>
    <row r="294" spans="1:23" ht="19.5" customHeight="1" thickTop="1" thickBot="1" x14ac:dyDescent="0.3">
      <c r="A294" s="164"/>
      <c r="C294" s="143">
        <v>1</v>
      </c>
      <c r="D294" s="145" t="str">
        <f>IF(C294&lt;&gt;"",TEXT(C294,"00")&amp;"/01/"&amp;'Configurações Básicas'!$E$5,"")</f>
        <v>01/01/2017</v>
      </c>
      <c r="E294" s="43" t="s">
        <v>1335</v>
      </c>
      <c r="F294" s="143" t="s">
        <v>2308</v>
      </c>
      <c r="G294" s="43" t="s">
        <v>1452</v>
      </c>
      <c r="H294" s="43"/>
      <c r="I294" s="43"/>
      <c r="J294" s="219">
        <v>3132.75</v>
      </c>
      <c r="K294" s="219">
        <v>0</v>
      </c>
      <c r="L294" s="44" t="s">
        <v>1374</v>
      </c>
      <c r="M294" s="44"/>
      <c r="N294" s="41">
        <f>N293+IF(AND(L294="Pago",OR(E294='PC Receitas'!$O$4,E294='PC Receitas'!$O$5,E294='PC Receitas'!$O$6)),K294,IF(AND(L294="Pago",OR(E294='PC Receitas'!$O$7,E294='PC Receitas'!$O$8,E294='PC Receitas'!$O$9,E294='PC Receitas'!$O$10,E294='PC Receitas'!$O$11,E294='PC Receitas'!$O$12,E294='PC Receitas'!$O$13,E294='PC Receitas'!$O$14)),-K294,0))</f>
        <v>-1.2314504971300266E-10</v>
      </c>
      <c r="S294" s="112" t="str">
        <f t="shared" si="16"/>
        <v/>
      </c>
      <c r="T294" s="109" t="str">
        <f t="shared" si="17"/>
        <v/>
      </c>
      <c r="U294" s="109" t="str">
        <f t="shared" si="18"/>
        <v>Receita</v>
      </c>
      <c r="V294" s="109" t="str">
        <f t="shared" si="19"/>
        <v>Receita</v>
      </c>
      <c r="W294" s="113" t="str">
        <f>VLOOKUP(E294,'PC Receitas'!$O$4:$P$14,2,FALSE)</f>
        <v>Receitas_com_Serviços</v>
      </c>
    </row>
    <row r="295" spans="1:23" ht="19.5" customHeight="1" thickTop="1" thickBot="1" x14ac:dyDescent="0.3">
      <c r="A295" s="164"/>
      <c r="C295" s="143">
        <v>1</v>
      </c>
      <c r="D295" s="145" t="str">
        <f>IF(C295&lt;&gt;"",TEXT(C295,"00")&amp;"/01/"&amp;'Configurações Básicas'!$E$5,"")</f>
        <v>01/01/2017</v>
      </c>
      <c r="E295" s="43" t="s">
        <v>1336</v>
      </c>
      <c r="F295" s="143" t="s">
        <v>2309</v>
      </c>
      <c r="G295" s="43" t="s">
        <v>1453</v>
      </c>
      <c r="H295" s="43"/>
      <c r="I295" s="43"/>
      <c r="J295" s="219">
        <v>879</v>
      </c>
      <c r="K295" s="219">
        <v>0</v>
      </c>
      <c r="L295" s="44" t="s">
        <v>1374</v>
      </c>
      <c r="M295" s="44"/>
      <c r="N295" s="41">
        <f>N294+IF(AND(L295="Pago",OR(E295='PC Receitas'!$O$4,E295='PC Receitas'!$O$5,E295='PC Receitas'!$O$6)),K295,IF(AND(L295="Pago",OR(E295='PC Receitas'!$O$7,E295='PC Receitas'!$O$8,E295='PC Receitas'!$O$9,E295='PC Receitas'!$O$10,E295='PC Receitas'!$O$11,E295='PC Receitas'!$O$12,E295='PC Receitas'!$O$13,E295='PC Receitas'!$O$14)),-K295,0))</f>
        <v>-1.2314504971300266E-10</v>
      </c>
      <c r="S295" s="112" t="str">
        <f t="shared" si="16"/>
        <v/>
      </c>
      <c r="T295" s="109" t="str">
        <f t="shared" si="17"/>
        <v/>
      </c>
      <c r="U295" s="109" t="str">
        <f t="shared" si="18"/>
        <v>Receita</v>
      </c>
      <c r="V295" s="109" t="str">
        <f t="shared" si="19"/>
        <v>Receita</v>
      </c>
      <c r="W295" s="113" t="str">
        <f>VLOOKUP(E295,'PC Receitas'!$O$4:$P$14,2,FALSE)</f>
        <v>Receitas_Não_Operacionais</v>
      </c>
    </row>
    <row r="296" spans="1:23" ht="19.5" customHeight="1" thickTop="1" thickBot="1" x14ac:dyDescent="0.3">
      <c r="A296" s="164"/>
      <c r="C296" s="143">
        <v>1</v>
      </c>
      <c r="D296" s="145" t="str">
        <f>IF(C296&lt;&gt;"",TEXT(C296,"00")&amp;"/01/"&amp;'Configurações Básicas'!$E$5,"")</f>
        <v>01/01/2017</v>
      </c>
      <c r="E296" s="43" t="s">
        <v>1335</v>
      </c>
      <c r="F296" s="143" t="s">
        <v>2310</v>
      </c>
      <c r="G296" s="43" t="s">
        <v>1452</v>
      </c>
      <c r="H296" s="43"/>
      <c r="I296" s="43"/>
      <c r="J296" s="219">
        <v>144.76</v>
      </c>
      <c r="K296" s="219">
        <v>0</v>
      </c>
      <c r="L296" s="44" t="s">
        <v>1374</v>
      </c>
      <c r="M296" s="44"/>
      <c r="N296" s="41">
        <f>N295+IF(AND(L296="Pago",OR(E296='PC Receitas'!$O$4,E296='PC Receitas'!$O$5,E296='PC Receitas'!$O$6)),K296,IF(AND(L296="Pago",OR(E296='PC Receitas'!$O$7,E296='PC Receitas'!$O$8,E296='PC Receitas'!$O$9,E296='PC Receitas'!$O$10,E296='PC Receitas'!$O$11,E296='PC Receitas'!$O$12,E296='PC Receitas'!$O$13,E296='PC Receitas'!$O$14)),-K296,0))</f>
        <v>-1.2314504971300266E-10</v>
      </c>
      <c r="S296" s="112" t="str">
        <f t="shared" si="16"/>
        <v/>
      </c>
      <c r="T296" s="109" t="str">
        <f t="shared" si="17"/>
        <v/>
      </c>
      <c r="U296" s="109" t="str">
        <f t="shared" si="18"/>
        <v>Receita</v>
      </c>
      <c r="V296" s="109" t="str">
        <f t="shared" si="19"/>
        <v>Receita</v>
      </c>
      <c r="W296" s="113" t="str">
        <f>VLOOKUP(E296,'PC Receitas'!$O$4:$P$14,2,FALSE)</f>
        <v>Receitas_com_Serviços</v>
      </c>
    </row>
    <row r="297" spans="1:23" ht="19.5" customHeight="1" thickTop="1" thickBot="1" x14ac:dyDescent="0.3">
      <c r="A297" s="164"/>
      <c r="C297" s="143">
        <v>1</v>
      </c>
      <c r="D297" s="145" t="str">
        <f>IF(C297&lt;&gt;"",TEXT(C297,"00")&amp;"/01/"&amp;'Configurações Básicas'!$E$5,"")</f>
        <v>01/01/2017</v>
      </c>
      <c r="E297" s="43" t="s">
        <v>1335</v>
      </c>
      <c r="F297" s="143" t="s">
        <v>2311</v>
      </c>
      <c r="G297" s="43" t="s">
        <v>1452</v>
      </c>
      <c r="H297" s="43"/>
      <c r="I297" s="43"/>
      <c r="J297" s="219">
        <v>176.95</v>
      </c>
      <c r="K297" s="219">
        <v>0</v>
      </c>
      <c r="L297" s="44" t="s">
        <v>1374</v>
      </c>
      <c r="M297" s="44"/>
      <c r="N297" s="41">
        <f>N296+IF(AND(L297="Pago",OR(E297='PC Receitas'!$O$4,E297='PC Receitas'!$O$5,E297='PC Receitas'!$O$6)),K297,IF(AND(L297="Pago",OR(E297='PC Receitas'!$O$7,E297='PC Receitas'!$O$8,E297='PC Receitas'!$O$9,E297='PC Receitas'!$O$10,E297='PC Receitas'!$O$11,E297='PC Receitas'!$O$12,E297='PC Receitas'!$O$13,E297='PC Receitas'!$O$14)),-K297,0))</f>
        <v>-1.2314504971300266E-10</v>
      </c>
      <c r="S297" s="112" t="str">
        <f t="shared" si="16"/>
        <v/>
      </c>
      <c r="T297" s="109" t="str">
        <f t="shared" si="17"/>
        <v/>
      </c>
      <c r="U297" s="109" t="str">
        <f t="shared" si="18"/>
        <v>Receita</v>
      </c>
      <c r="V297" s="109" t="str">
        <f t="shared" si="19"/>
        <v>Receita</v>
      </c>
      <c r="W297" s="113" t="str">
        <f>VLOOKUP(E297,'PC Receitas'!$O$4:$P$14,2,FALSE)</f>
        <v>Receitas_com_Serviços</v>
      </c>
    </row>
    <row r="298" spans="1:23" ht="19.5" customHeight="1" thickTop="1" thickBot="1" x14ac:dyDescent="0.3">
      <c r="A298" s="164"/>
      <c r="C298" s="143">
        <v>1</v>
      </c>
      <c r="D298" s="145" t="str">
        <f>IF(C298&lt;&gt;"",TEXT(C298,"00")&amp;"/01/"&amp;'Configurações Básicas'!$E$5,"")</f>
        <v>01/01/2017</v>
      </c>
      <c r="E298" s="43" t="s">
        <v>1335</v>
      </c>
      <c r="F298" s="143" t="s">
        <v>2312</v>
      </c>
      <c r="G298" s="43" t="s">
        <v>1452</v>
      </c>
      <c r="H298" s="43"/>
      <c r="I298" s="43"/>
      <c r="J298" s="219">
        <v>68.8</v>
      </c>
      <c r="K298" s="219">
        <v>0</v>
      </c>
      <c r="L298" s="44" t="s">
        <v>1374</v>
      </c>
      <c r="M298" s="44"/>
      <c r="N298" s="41">
        <f>N297+IF(AND(L298="Pago",OR(E298='PC Receitas'!$O$4,E298='PC Receitas'!$O$5,E298='PC Receitas'!$O$6)),K298,IF(AND(L298="Pago",OR(E298='PC Receitas'!$O$7,E298='PC Receitas'!$O$8,E298='PC Receitas'!$O$9,E298='PC Receitas'!$O$10,E298='PC Receitas'!$O$11,E298='PC Receitas'!$O$12,E298='PC Receitas'!$O$13,E298='PC Receitas'!$O$14)),-K298,0))</f>
        <v>-1.2314504971300266E-10</v>
      </c>
      <c r="S298" s="112" t="str">
        <f t="shared" si="16"/>
        <v/>
      </c>
      <c r="T298" s="109" t="str">
        <f t="shared" si="17"/>
        <v/>
      </c>
      <c r="U298" s="109" t="str">
        <f t="shared" si="18"/>
        <v>Receita</v>
      </c>
      <c r="V298" s="109" t="str">
        <f t="shared" si="19"/>
        <v>Receita</v>
      </c>
      <c r="W298" s="113" t="str">
        <f>VLOOKUP(E298,'PC Receitas'!$O$4:$P$14,2,FALSE)</f>
        <v>Receitas_com_Serviços</v>
      </c>
    </row>
    <row r="299" spans="1:23" ht="19.5" customHeight="1" thickTop="1" thickBot="1" x14ac:dyDescent="0.3">
      <c r="A299" s="164"/>
      <c r="C299" s="143">
        <v>1</v>
      </c>
      <c r="D299" s="145" t="str">
        <f>IF(C299&lt;&gt;"",TEXT(C299,"00")&amp;"/01/"&amp;'Configurações Básicas'!$E$5,"")</f>
        <v>01/01/2017</v>
      </c>
      <c r="E299" s="43" t="s">
        <v>1335</v>
      </c>
      <c r="F299" s="143" t="s">
        <v>2313</v>
      </c>
      <c r="G299" s="43" t="s">
        <v>1452</v>
      </c>
      <c r="H299" s="43"/>
      <c r="I299" s="43"/>
      <c r="J299" s="219">
        <v>98.41</v>
      </c>
      <c r="K299" s="219">
        <v>0</v>
      </c>
      <c r="L299" s="44" t="s">
        <v>1374</v>
      </c>
      <c r="M299" s="44"/>
      <c r="N299" s="41">
        <f>N298+IF(AND(L299="Pago",OR(E299='PC Receitas'!$O$4,E299='PC Receitas'!$O$5,E299='PC Receitas'!$O$6)),K299,IF(AND(L299="Pago",OR(E299='PC Receitas'!$O$7,E299='PC Receitas'!$O$8,E299='PC Receitas'!$O$9,E299='PC Receitas'!$O$10,E299='PC Receitas'!$O$11,E299='PC Receitas'!$O$12,E299='PC Receitas'!$O$13,E299='PC Receitas'!$O$14)),-K299,0))</f>
        <v>-1.2314504971300266E-10</v>
      </c>
      <c r="S299" s="112" t="str">
        <f t="shared" si="16"/>
        <v/>
      </c>
      <c r="T299" s="109" t="str">
        <f t="shared" si="17"/>
        <v/>
      </c>
      <c r="U299" s="109" t="str">
        <f t="shared" si="18"/>
        <v>Receita</v>
      </c>
      <c r="V299" s="109" t="str">
        <f t="shared" si="19"/>
        <v>Receita</v>
      </c>
      <c r="W299" s="113" t="str">
        <f>VLOOKUP(E299,'PC Receitas'!$O$4:$P$14,2,FALSE)</f>
        <v>Receitas_com_Serviços</v>
      </c>
    </row>
    <row r="300" spans="1:23" ht="19.5" customHeight="1" thickTop="1" thickBot="1" x14ac:dyDescent="0.3">
      <c r="A300" s="164"/>
      <c r="C300" s="143">
        <v>1</v>
      </c>
      <c r="D300" s="145" t="str">
        <f>IF(C300&lt;&gt;"",TEXT(C300,"00")&amp;"/01/"&amp;'Configurações Básicas'!$E$5,"")</f>
        <v>01/01/2017</v>
      </c>
      <c r="E300" s="43" t="s">
        <v>1332</v>
      </c>
      <c r="F300" s="143" t="s">
        <v>2314</v>
      </c>
      <c r="G300" s="43" t="s">
        <v>1458</v>
      </c>
      <c r="H300" s="43"/>
      <c r="I300" s="43"/>
      <c r="J300" s="219">
        <v>743.58</v>
      </c>
      <c r="K300" s="219">
        <v>0</v>
      </c>
      <c r="L300" s="44" t="s">
        <v>1374</v>
      </c>
      <c r="M300" s="44"/>
      <c r="N300" s="41">
        <f>N299+IF(AND(L300="Pago",OR(E300='PC Receitas'!$O$4,E300='PC Receitas'!$O$5,E300='PC Receitas'!$O$6)),K300,IF(AND(L300="Pago",OR(E300='PC Receitas'!$O$7,E300='PC Receitas'!$O$8,E300='PC Receitas'!$O$9,E300='PC Receitas'!$O$10,E300='PC Receitas'!$O$11,E300='PC Receitas'!$O$12,E300='PC Receitas'!$O$13,E300='PC Receitas'!$O$14)),-K300,0))</f>
        <v>-1.2314504971300266E-10</v>
      </c>
      <c r="S300" s="112" t="str">
        <f t="shared" si="16"/>
        <v/>
      </c>
      <c r="T300" s="109" t="str">
        <f t="shared" si="17"/>
        <v/>
      </c>
      <c r="U300" s="109" t="str">
        <f t="shared" si="18"/>
        <v>Receita</v>
      </c>
      <c r="V300" s="109" t="str">
        <f t="shared" si="19"/>
        <v>Receita</v>
      </c>
      <c r="W300" s="113" t="str">
        <f>VLOOKUP(E300,'PC Receitas'!$O$4:$P$14,2,FALSE)</f>
        <v>Receitas_com_Produtos</v>
      </c>
    </row>
    <row r="301" spans="1:23" ht="19.5" customHeight="1" thickTop="1" thickBot="1" x14ac:dyDescent="0.3">
      <c r="A301" s="164"/>
      <c r="C301" s="143">
        <v>1</v>
      </c>
      <c r="D301" s="145" t="str">
        <f>IF(C301&lt;&gt;"",TEXT(C301,"00")&amp;"/01/"&amp;'Configurações Básicas'!$E$5,"")</f>
        <v>01/01/2017</v>
      </c>
      <c r="E301" s="43" t="s">
        <v>1335</v>
      </c>
      <c r="F301" s="143" t="s">
        <v>2315</v>
      </c>
      <c r="G301" s="43" t="s">
        <v>1452</v>
      </c>
      <c r="H301" s="43"/>
      <c r="I301" s="43"/>
      <c r="J301" s="219">
        <v>1475.79</v>
      </c>
      <c r="K301" s="219">
        <v>0</v>
      </c>
      <c r="L301" s="44" t="s">
        <v>1374</v>
      </c>
      <c r="M301" s="44"/>
      <c r="N301" s="41">
        <f>N300+IF(AND(L301="Pago",OR(E301='PC Receitas'!$O$4,E301='PC Receitas'!$O$5,E301='PC Receitas'!$O$6)),K301,IF(AND(L301="Pago",OR(E301='PC Receitas'!$O$7,E301='PC Receitas'!$O$8,E301='PC Receitas'!$O$9,E301='PC Receitas'!$O$10,E301='PC Receitas'!$O$11,E301='PC Receitas'!$O$12,E301='PC Receitas'!$O$13,E301='PC Receitas'!$O$14)),-K301,0))</f>
        <v>-1.2314504971300266E-10</v>
      </c>
      <c r="S301" s="112" t="str">
        <f t="shared" si="16"/>
        <v/>
      </c>
      <c r="T301" s="109" t="str">
        <f t="shared" si="17"/>
        <v/>
      </c>
      <c r="U301" s="109" t="str">
        <f t="shared" si="18"/>
        <v>Receita</v>
      </c>
      <c r="V301" s="109" t="str">
        <f t="shared" si="19"/>
        <v>Receita</v>
      </c>
      <c r="W301" s="113" t="str">
        <f>VLOOKUP(E301,'PC Receitas'!$O$4:$P$14,2,FALSE)</f>
        <v>Receitas_com_Serviços</v>
      </c>
    </row>
    <row r="302" spans="1:23" ht="19.5" customHeight="1" thickTop="1" thickBot="1" x14ac:dyDescent="0.3">
      <c r="A302" s="164"/>
      <c r="C302" s="143">
        <v>1</v>
      </c>
      <c r="D302" s="145" t="str">
        <f>IF(C302&lt;&gt;"",TEXT(C302,"00")&amp;"/01/"&amp;'Configurações Básicas'!$E$5,"")</f>
        <v>01/01/2017</v>
      </c>
      <c r="E302" s="43" t="s">
        <v>1336</v>
      </c>
      <c r="F302" s="143" t="s">
        <v>2316</v>
      </c>
      <c r="G302" s="43" t="s">
        <v>1453</v>
      </c>
      <c r="H302" s="43"/>
      <c r="I302" s="43"/>
      <c r="J302" s="219">
        <v>418.85</v>
      </c>
      <c r="K302" s="219">
        <v>0</v>
      </c>
      <c r="L302" s="44" t="s">
        <v>1374</v>
      </c>
      <c r="M302" s="44"/>
      <c r="N302" s="41">
        <f>N301+IF(AND(L302="Pago",OR(E302='PC Receitas'!$O$4,E302='PC Receitas'!$O$5,E302='PC Receitas'!$O$6)),K302,IF(AND(L302="Pago",OR(E302='PC Receitas'!$O$7,E302='PC Receitas'!$O$8,E302='PC Receitas'!$O$9,E302='PC Receitas'!$O$10,E302='PC Receitas'!$O$11,E302='PC Receitas'!$O$12,E302='PC Receitas'!$O$13,E302='PC Receitas'!$O$14)),-K302,0))</f>
        <v>-1.2314504971300266E-10</v>
      </c>
      <c r="S302" s="112" t="str">
        <f t="shared" si="16"/>
        <v/>
      </c>
      <c r="T302" s="109" t="str">
        <f t="shared" si="17"/>
        <v/>
      </c>
      <c r="U302" s="109" t="str">
        <f t="shared" si="18"/>
        <v>Receita</v>
      </c>
      <c r="V302" s="109" t="str">
        <f t="shared" si="19"/>
        <v>Receita</v>
      </c>
      <c r="W302" s="113" t="str">
        <f>VLOOKUP(E302,'PC Receitas'!$O$4:$P$14,2,FALSE)</f>
        <v>Receitas_Não_Operacionais</v>
      </c>
    </row>
    <row r="303" spans="1:23" ht="19.5" customHeight="1" thickTop="1" thickBot="1" x14ac:dyDescent="0.3">
      <c r="A303" s="164"/>
      <c r="C303" s="143">
        <v>1</v>
      </c>
      <c r="D303" s="145" t="str">
        <f>IF(C303&lt;&gt;"",TEXT(C303,"00")&amp;"/01/"&amp;'Configurações Básicas'!$E$5,"")</f>
        <v>01/01/2017</v>
      </c>
      <c r="E303" s="43" t="s">
        <v>1336</v>
      </c>
      <c r="F303" s="143" t="s">
        <v>2317</v>
      </c>
      <c r="G303" s="43" t="s">
        <v>1453</v>
      </c>
      <c r="H303" s="43"/>
      <c r="I303" s="43"/>
      <c r="J303" s="219">
        <v>339.29</v>
      </c>
      <c r="K303" s="219">
        <v>0</v>
      </c>
      <c r="L303" s="44" t="s">
        <v>1374</v>
      </c>
      <c r="M303" s="44"/>
      <c r="N303" s="41">
        <f>N302+IF(AND(L303="Pago",OR(E303='PC Receitas'!$O$4,E303='PC Receitas'!$O$5,E303='PC Receitas'!$O$6)),K303,IF(AND(L303="Pago",OR(E303='PC Receitas'!$O$7,E303='PC Receitas'!$O$8,E303='PC Receitas'!$O$9,E303='PC Receitas'!$O$10,E303='PC Receitas'!$O$11,E303='PC Receitas'!$O$12,E303='PC Receitas'!$O$13,E303='PC Receitas'!$O$14)),-K303,0))</f>
        <v>-1.2314504971300266E-10</v>
      </c>
      <c r="S303" s="112" t="str">
        <f t="shared" si="16"/>
        <v/>
      </c>
      <c r="T303" s="109" t="str">
        <f t="shared" si="17"/>
        <v/>
      </c>
      <c r="U303" s="109" t="str">
        <f t="shared" si="18"/>
        <v>Receita</v>
      </c>
      <c r="V303" s="109" t="str">
        <f t="shared" si="19"/>
        <v>Receita</v>
      </c>
      <c r="W303" s="113" t="str">
        <f>VLOOKUP(E303,'PC Receitas'!$O$4:$P$14,2,FALSE)</f>
        <v>Receitas_Não_Operacionais</v>
      </c>
    </row>
    <row r="304" spans="1:23" ht="19.5" customHeight="1" thickTop="1" thickBot="1" x14ac:dyDescent="0.3">
      <c r="A304" s="164"/>
      <c r="C304" s="143">
        <v>1</v>
      </c>
      <c r="D304" s="145" t="str">
        <f>IF(C304&lt;&gt;"",TEXT(C304,"00")&amp;"/01/"&amp;'Configurações Básicas'!$E$5,"")</f>
        <v>01/01/2017</v>
      </c>
      <c r="E304" s="43" t="s">
        <v>1335</v>
      </c>
      <c r="F304" s="143" t="s">
        <v>2318</v>
      </c>
      <c r="G304" s="43" t="s">
        <v>1452</v>
      </c>
      <c r="H304" s="43"/>
      <c r="I304" s="43"/>
      <c r="J304" s="219">
        <v>161.76</v>
      </c>
      <c r="K304" s="219">
        <v>0</v>
      </c>
      <c r="L304" s="44" t="s">
        <v>1374</v>
      </c>
      <c r="M304" s="44"/>
      <c r="N304" s="41">
        <f>N303+IF(AND(L304="Pago",OR(E304='PC Receitas'!$O$4,E304='PC Receitas'!$O$5,E304='PC Receitas'!$O$6)),K304,IF(AND(L304="Pago",OR(E304='PC Receitas'!$O$7,E304='PC Receitas'!$O$8,E304='PC Receitas'!$O$9,E304='PC Receitas'!$O$10,E304='PC Receitas'!$O$11,E304='PC Receitas'!$O$12,E304='PC Receitas'!$O$13,E304='PC Receitas'!$O$14)),-K304,0))</f>
        <v>-1.2314504971300266E-10</v>
      </c>
      <c r="S304" s="112" t="str">
        <f t="shared" si="16"/>
        <v/>
      </c>
      <c r="T304" s="109" t="str">
        <f t="shared" si="17"/>
        <v/>
      </c>
      <c r="U304" s="109" t="str">
        <f t="shared" si="18"/>
        <v>Receita</v>
      </c>
      <c r="V304" s="109" t="str">
        <f t="shared" si="19"/>
        <v>Receita</v>
      </c>
      <c r="W304" s="113" t="str">
        <f>VLOOKUP(E304,'PC Receitas'!$O$4:$P$14,2,FALSE)</f>
        <v>Receitas_com_Serviços</v>
      </c>
    </row>
    <row r="305" spans="1:23" ht="19.5" customHeight="1" thickTop="1" thickBot="1" x14ac:dyDescent="0.3">
      <c r="A305" s="164"/>
      <c r="C305" s="143">
        <v>1</v>
      </c>
      <c r="D305" s="145" t="str">
        <f>IF(C305&lt;&gt;"",TEXT(C305,"00")&amp;"/01/"&amp;'Configurações Básicas'!$E$5,"")</f>
        <v>01/01/2017</v>
      </c>
      <c r="E305" s="43" t="s">
        <v>1332</v>
      </c>
      <c r="F305" s="143" t="s">
        <v>2319</v>
      </c>
      <c r="G305" s="43" t="s">
        <v>1454</v>
      </c>
      <c r="H305" s="43"/>
      <c r="I305" s="43"/>
      <c r="J305" s="219">
        <v>1000</v>
      </c>
      <c r="K305" s="219">
        <v>0</v>
      </c>
      <c r="L305" s="44" t="s">
        <v>1374</v>
      </c>
      <c r="M305" s="44"/>
      <c r="N305" s="41">
        <f>N304+IF(AND(L305="Pago",OR(E305='PC Receitas'!$O$4,E305='PC Receitas'!$O$5,E305='PC Receitas'!$O$6)),K305,IF(AND(L305="Pago",OR(E305='PC Receitas'!$O$7,E305='PC Receitas'!$O$8,E305='PC Receitas'!$O$9,E305='PC Receitas'!$O$10,E305='PC Receitas'!$O$11,E305='PC Receitas'!$O$12,E305='PC Receitas'!$O$13,E305='PC Receitas'!$O$14)),-K305,0))</f>
        <v>-1.2314504971300266E-10</v>
      </c>
      <c r="S305" s="112" t="str">
        <f t="shared" si="16"/>
        <v/>
      </c>
      <c r="T305" s="109" t="str">
        <f t="shared" si="17"/>
        <v/>
      </c>
      <c r="U305" s="109" t="str">
        <f t="shared" si="18"/>
        <v>Receita</v>
      </c>
      <c r="V305" s="109" t="str">
        <f t="shared" si="19"/>
        <v>Receita</v>
      </c>
      <c r="W305" s="113" t="str">
        <f>VLOOKUP(E305,'PC Receitas'!$O$4:$P$14,2,FALSE)</f>
        <v>Receitas_com_Produtos</v>
      </c>
    </row>
    <row r="306" spans="1:23" ht="19.5" customHeight="1" thickTop="1" thickBot="1" x14ac:dyDescent="0.3">
      <c r="A306" s="164"/>
      <c r="C306" s="143">
        <v>1</v>
      </c>
      <c r="D306" s="145" t="str">
        <f>IF(C306&lt;&gt;"",TEXT(C306,"00")&amp;"/01/"&amp;'Configurações Básicas'!$E$5,"")</f>
        <v>01/01/2017</v>
      </c>
      <c r="E306" s="43" t="s">
        <v>1332</v>
      </c>
      <c r="F306" s="143" t="s">
        <v>2320</v>
      </c>
      <c r="G306" s="43" t="s">
        <v>1454</v>
      </c>
      <c r="H306" s="43"/>
      <c r="I306" s="43"/>
      <c r="J306" s="219">
        <v>469.5</v>
      </c>
      <c r="K306" s="219">
        <v>0</v>
      </c>
      <c r="L306" s="44" t="s">
        <v>1374</v>
      </c>
      <c r="M306" s="44"/>
      <c r="N306" s="41">
        <f>N305+IF(AND(L306="Pago",OR(E306='PC Receitas'!$O$4,E306='PC Receitas'!$O$5,E306='PC Receitas'!$O$6)),K306,IF(AND(L306="Pago",OR(E306='PC Receitas'!$O$7,E306='PC Receitas'!$O$8,E306='PC Receitas'!$O$9,E306='PC Receitas'!$O$10,E306='PC Receitas'!$O$11,E306='PC Receitas'!$O$12,E306='PC Receitas'!$O$13,E306='PC Receitas'!$O$14)),-K306,0))</f>
        <v>-1.2314504971300266E-10</v>
      </c>
      <c r="S306" s="112" t="str">
        <f t="shared" si="16"/>
        <v/>
      </c>
      <c r="T306" s="109" t="str">
        <f t="shared" si="17"/>
        <v/>
      </c>
      <c r="U306" s="109" t="str">
        <f t="shared" si="18"/>
        <v>Receita</v>
      </c>
      <c r="V306" s="109" t="str">
        <f t="shared" si="19"/>
        <v>Receita</v>
      </c>
      <c r="W306" s="113" t="str">
        <f>VLOOKUP(E306,'PC Receitas'!$O$4:$P$14,2,FALSE)</f>
        <v>Receitas_com_Produtos</v>
      </c>
    </row>
    <row r="307" spans="1:23" ht="19.5" customHeight="1" thickTop="1" thickBot="1" x14ac:dyDescent="0.3">
      <c r="A307" s="164"/>
      <c r="C307" s="143">
        <v>1</v>
      </c>
      <c r="D307" s="145" t="str">
        <f>IF(C307&lt;&gt;"",TEXT(C307,"00")&amp;"/01/"&amp;'Configurações Básicas'!$E$5,"")</f>
        <v>01/01/2017</v>
      </c>
      <c r="E307" s="43" t="s">
        <v>1335</v>
      </c>
      <c r="F307" s="143" t="s">
        <v>2321</v>
      </c>
      <c r="G307" s="43" t="s">
        <v>1452</v>
      </c>
      <c r="H307" s="43"/>
      <c r="I307" s="43"/>
      <c r="J307" s="219">
        <v>438.84</v>
      </c>
      <c r="K307" s="219">
        <v>0</v>
      </c>
      <c r="L307" s="44" t="s">
        <v>1374</v>
      </c>
      <c r="M307" s="44"/>
      <c r="N307" s="41">
        <f>N306+IF(AND(L307="Pago",OR(E307='PC Receitas'!$O$4,E307='PC Receitas'!$O$5,E307='PC Receitas'!$O$6)),K307,IF(AND(L307="Pago",OR(E307='PC Receitas'!$O$7,E307='PC Receitas'!$O$8,E307='PC Receitas'!$O$9,E307='PC Receitas'!$O$10,E307='PC Receitas'!$O$11,E307='PC Receitas'!$O$12,E307='PC Receitas'!$O$13,E307='PC Receitas'!$O$14)),-K307,0))</f>
        <v>-1.2314504971300266E-10</v>
      </c>
      <c r="S307" s="112" t="str">
        <f t="shared" ref="S307:S370" si="20">IF(W307="Despesas_com_RH","Despesa",IF(W307="Despesas_Operacionais","Despesa",IF(W307="Despesas_com_Marketing","Despesa",IF(W307="Impostos","Despesa",IF(W307="Investimentos","Despesa","")))))</f>
        <v/>
      </c>
      <c r="T307" s="109" t="str">
        <f t="shared" ref="T307:T370" si="21">IF(W307="Despesas_com_Produtos","Despesa",IF(W307="Despesas_com_Serviços","Despesa",IF(W307="Despesas_Não_Operacionais","Despesa","")))</f>
        <v/>
      </c>
      <c r="U307" s="109" t="str">
        <f t="shared" ref="U307:U370" si="22">IF(W307="Receitas_com_Produtos","Receita",IF(W307="Receitas_com_Serviços","Receita",IF(W307="Receitas_Não_Operacionais","Receita","")))</f>
        <v>Receita</v>
      </c>
      <c r="V307" s="109" t="str">
        <f t="shared" ref="V307:V370" si="23">IF(S307&lt;&gt;"",S307,IF(T307&lt;&gt;"",T307,IF(U307&lt;&gt;"",U307,"")))</f>
        <v>Receita</v>
      </c>
      <c r="W307" s="113" t="str">
        <f>VLOOKUP(E307,'PC Receitas'!$O$4:$P$14,2,FALSE)</f>
        <v>Receitas_com_Serviços</v>
      </c>
    </row>
    <row r="308" spans="1:23" ht="19.5" customHeight="1" thickTop="1" thickBot="1" x14ac:dyDescent="0.3">
      <c r="A308" s="164"/>
      <c r="C308" s="143">
        <v>1</v>
      </c>
      <c r="D308" s="145" t="str">
        <f>IF(C308&lt;&gt;"",TEXT(C308,"00")&amp;"/01/"&amp;'Configurações Básicas'!$E$5,"")</f>
        <v>01/01/2017</v>
      </c>
      <c r="E308" s="43" t="s">
        <v>1335</v>
      </c>
      <c r="F308" s="143" t="s">
        <v>2322</v>
      </c>
      <c r="G308" s="43" t="s">
        <v>1452</v>
      </c>
      <c r="H308" s="43"/>
      <c r="I308" s="43"/>
      <c r="J308" s="219">
        <v>274.68</v>
      </c>
      <c r="K308" s="219">
        <v>0</v>
      </c>
      <c r="L308" s="44" t="s">
        <v>1374</v>
      </c>
      <c r="M308" s="44"/>
      <c r="N308" s="41">
        <f>N307+IF(AND(L308="Pago",OR(E308='PC Receitas'!$O$4,E308='PC Receitas'!$O$5,E308='PC Receitas'!$O$6)),K308,IF(AND(L308="Pago",OR(E308='PC Receitas'!$O$7,E308='PC Receitas'!$O$8,E308='PC Receitas'!$O$9,E308='PC Receitas'!$O$10,E308='PC Receitas'!$O$11,E308='PC Receitas'!$O$12,E308='PC Receitas'!$O$13,E308='PC Receitas'!$O$14)),-K308,0))</f>
        <v>-1.2314504971300266E-10</v>
      </c>
      <c r="S308" s="112" t="str">
        <f t="shared" si="20"/>
        <v/>
      </c>
      <c r="T308" s="109" t="str">
        <f t="shared" si="21"/>
        <v/>
      </c>
      <c r="U308" s="109" t="str">
        <f t="shared" si="22"/>
        <v>Receita</v>
      </c>
      <c r="V308" s="109" t="str">
        <f t="shared" si="23"/>
        <v>Receita</v>
      </c>
      <c r="W308" s="113" t="str">
        <f>VLOOKUP(E308,'PC Receitas'!$O$4:$P$14,2,FALSE)</f>
        <v>Receitas_com_Serviços</v>
      </c>
    </row>
    <row r="309" spans="1:23" ht="19.5" customHeight="1" thickTop="1" thickBot="1" x14ac:dyDescent="0.3">
      <c r="A309" s="164"/>
      <c r="C309" s="143">
        <v>1</v>
      </c>
      <c r="D309" s="145" t="str">
        <f>IF(C309&lt;&gt;"",TEXT(C309,"00")&amp;"/01/"&amp;'Configurações Básicas'!$E$5,"")</f>
        <v>01/01/2017</v>
      </c>
      <c r="E309" s="43" t="s">
        <v>1332</v>
      </c>
      <c r="F309" s="143" t="s">
        <v>2323</v>
      </c>
      <c r="G309" s="43" t="s">
        <v>1458</v>
      </c>
      <c r="H309" s="43"/>
      <c r="I309" s="43"/>
      <c r="J309" s="219">
        <v>182.65</v>
      </c>
      <c r="K309" s="219">
        <v>0</v>
      </c>
      <c r="L309" s="44" t="s">
        <v>1374</v>
      </c>
      <c r="M309" s="44"/>
      <c r="N309" s="41">
        <f>N308+IF(AND(L309="Pago",OR(E309='PC Receitas'!$O$4,E309='PC Receitas'!$O$5,E309='PC Receitas'!$O$6)),K309,IF(AND(L309="Pago",OR(E309='PC Receitas'!$O$7,E309='PC Receitas'!$O$8,E309='PC Receitas'!$O$9,E309='PC Receitas'!$O$10,E309='PC Receitas'!$O$11,E309='PC Receitas'!$O$12,E309='PC Receitas'!$O$13,E309='PC Receitas'!$O$14)),-K309,0))</f>
        <v>-1.2314504971300266E-10</v>
      </c>
      <c r="S309" s="112" t="str">
        <f t="shared" si="20"/>
        <v/>
      </c>
      <c r="T309" s="109" t="str">
        <f t="shared" si="21"/>
        <v/>
      </c>
      <c r="U309" s="109" t="str">
        <f t="shared" si="22"/>
        <v>Receita</v>
      </c>
      <c r="V309" s="109" t="str">
        <f t="shared" si="23"/>
        <v>Receita</v>
      </c>
      <c r="W309" s="113" t="str">
        <f>VLOOKUP(E309,'PC Receitas'!$O$4:$P$14,2,FALSE)</f>
        <v>Receitas_com_Produtos</v>
      </c>
    </row>
    <row r="310" spans="1:23" ht="19.5" customHeight="1" thickTop="1" thickBot="1" x14ac:dyDescent="0.3">
      <c r="A310" s="164"/>
      <c r="C310" s="143">
        <v>1</v>
      </c>
      <c r="D310" s="145" t="str">
        <f>IF(C310&lt;&gt;"",TEXT(C310,"00")&amp;"/01/"&amp;'Configurações Básicas'!$E$5,"")</f>
        <v>01/01/2017</v>
      </c>
      <c r="E310" s="43" t="s">
        <v>1332</v>
      </c>
      <c r="F310" s="143" t="s">
        <v>2324</v>
      </c>
      <c r="G310" s="43" t="s">
        <v>1458</v>
      </c>
      <c r="H310" s="43"/>
      <c r="I310" s="43"/>
      <c r="J310" s="219">
        <v>170.94</v>
      </c>
      <c r="K310" s="219">
        <v>0</v>
      </c>
      <c r="L310" s="44" t="s">
        <v>1374</v>
      </c>
      <c r="M310" s="44"/>
      <c r="N310" s="41">
        <f>N309+IF(AND(L310="Pago",OR(E310='PC Receitas'!$O$4,E310='PC Receitas'!$O$5,E310='PC Receitas'!$O$6)),K310,IF(AND(L310="Pago",OR(E310='PC Receitas'!$O$7,E310='PC Receitas'!$O$8,E310='PC Receitas'!$O$9,E310='PC Receitas'!$O$10,E310='PC Receitas'!$O$11,E310='PC Receitas'!$O$12,E310='PC Receitas'!$O$13,E310='PC Receitas'!$O$14)),-K310,0))</f>
        <v>-1.2314504971300266E-10</v>
      </c>
      <c r="S310" s="112" t="str">
        <f t="shared" si="20"/>
        <v/>
      </c>
      <c r="T310" s="109" t="str">
        <f t="shared" si="21"/>
        <v/>
      </c>
      <c r="U310" s="109" t="str">
        <f t="shared" si="22"/>
        <v>Receita</v>
      </c>
      <c r="V310" s="109" t="str">
        <f t="shared" si="23"/>
        <v>Receita</v>
      </c>
      <c r="W310" s="113" t="str">
        <f>VLOOKUP(E310,'PC Receitas'!$O$4:$P$14,2,FALSE)</f>
        <v>Receitas_com_Produtos</v>
      </c>
    </row>
    <row r="311" spans="1:23" ht="19.5" customHeight="1" thickTop="1" thickBot="1" x14ac:dyDescent="0.3">
      <c r="A311" s="164"/>
      <c r="C311" s="143">
        <v>1</v>
      </c>
      <c r="D311" s="145" t="str">
        <f>IF(C311&lt;&gt;"",TEXT(C311,"00")&amp;"/01/"&amp;'Configurações Básicas'!$E$5,"")</f>
        <v>01/01/2017</v>
      </c>
      <c r="E311" s="43" t="s">
        <v>1332</v>
      </c>
      <c r="F311" s="143" t="s">
        <v>2325</v>
      </c>
      <c r="G311" s="43" t="s">
        <v>1458</v>
      </c>
      <c r="H311" s="43"/>
      <c r="I311" s="43"/>
      <c r="J311" s="219">
        <v>156.6</v>
      </c>
      <c r="K311" s="219">
        <v>0</v>
      </c>
      <c r="L311" s="44" t="s">
        <v>1374</v>
      </c>
      <c r="M311" s="44"/>
      <c r="N311" s="41">
        <f>N310+IF(AND(L311="Pago",OR(E311='PC Receitas'!$O$4,E311='PC Receitas'!$O$5,E311='PC Receitas'!$O$6)),K311,IF(AND(L311="Pago",OR(E311='PC Receitas'!$O$7,E311='PC Receitas'!$O$8,E311='PC Receitas'!$O$9,E311='PC Receitas'!$O$10,E311='PC Receitas'!$O$11,E311='PC Receitas'!$O$12,E311='PC Receitas'!$O$13,E311='PC Receitas'!$O$14)),-K311,0))</f>
        <v>-1.2314504971300266E-10</v>
      </c>
      <c r="S311" s="112" t="str">
        <f t="shared" si="20"/>
        <v/>
      </c>
      <c r="T311" s="109" t="str">
        <f t="shared" si="21"/>
        <v/>
      </c>
      <c r="U311" s="109" t="str">
        <f t="shared" si="22"/>
        <v>Receita</v>
      </c>
      <c r="V311" s="109" t="str">
        <f t="shared" si="23"/>
        <v>Receita</v>
      </c>
      <c r="W311" s="113" t="str">
        <f>VLOOKUP(E311,'PC Receitas'!$O$4:$P$14,2,FALSE)</f>
        <v>Receitas_com_Produtos</v>
      </c>
    </row>
    <row r="312" spans="1:23" ht="19.5" customHeight="1" thickTop="1" thickBot="1" x14ac:dyDescent="0.3">
      <c r="A312" s="164"/>
      <c r="C312" s="143">
        <v>1</v>
      </c>
      <c r="D312" s="145" t="str">
        <f>IF(C312&lt;&gt;"",TEXT(C312,"00")&amp;"/01/"&amp;'Configurações Básicas'!$E$5,"")</f>
        <v>01/01/2017</v>
      </c>
      <c r="E312" s="43" t="s">
        <v>1335</v>
      </c>
      <c r="F312" s="143" t="s">
        <v>2326</v>
      </c>
      <c r="G312" s="43" t="s">
        <v>1452</v>
      </c>
      <c r="H312" s="43"/>
      <c r="I312" s="43"/>
      <c r="J312" s="219">
        <v>3570.4</v>
      </c>
      <c r="K312" s="219">
        <v>0</v>
      </c>
      <c r="L312" s="44" t="s">
        <v>1374</v>
      </c>
      <c r="M312" s="44"/>
      <c r="N312" s="41">
        <f>N311+IF(AND(L312="Pago",OR(E312='PC Receitas'!$O$4,E312='PC Receitas'!$O$5,E312='PC Receitas'!$O$6)),K312,IF(AND(L312="Pago",OR(E312='PC Receitas'!$O$7,E312='PC Receitas'!$O$8,E312='PC Receitas'!$O$9,E312='PC Receitas'!$O$10,E312='PC Receitas'!$O$11,E312='PC Receitas'!$O$12,E312='PC Receitas'!$O$13,E312='PC Receitas'!$O$14)),-K312,0))</f>
        <v>-1.2314504971300266E-10</v>
      </c>
      <c r="S312" s="112" t="str">
        <f t="shared" si="20"/>
        <v/>
      </c>
      <c r="T312" s="109" t="str">
        <f t="shared" si="21"/>
        <v/>
      </c>
      <c r="U312" s="109" t="str">
        <f t="shared" si="22"/>
        <v>Receita</v>
      </c>
      <c r="V312" s="109" t="str">
        <f t="shared" si="23"/>
        <v>Receita</v>
      </c>
      <c r="W312" s="113" t="str">
        <f>VLOOKUP(E312,'PC Receitas'!$O$4:$P$14,2,FALSE)</f>
        <v>Receitas_com_Serviços</v>
      </c>
    </row>
    <row r="313" spans="1:23" ht="19.5" customHeight="1" thickTop="1" thickBot="1" x14ac:dyDescent="0.3">
      <c r="A313" s="164"/>
      <c r="C313" s="143">
        <v>1</v>
      </c>
      <c r="D313" s="145" t="str">
        <f>IF(C313&lt;&gt;"",TEXT(C313,"00")&amp;"/01/"&amp;'Configurações Básicas'!$E$5,"")</f>
        <v>01/01/2017</v>
      </c>
      <c r="E313" s="43" t="s">
        <v>1335</v>
      </c>
      <c r="F313" s="143" t="s">
        <v>2327</v>
      </c>
      <c r="G313" s="43" t="s">
        <v>1452</v>
      </c>
      <c r="H313" s="43"/>
      <c r="I313" s="43"/>
      <c r="J313" s="219">
        <v>4949.6000000000004</v>
      </c>
      <c r="K313" s="219">
        <v>0</v>
      </c>
      <c r="L313" s="44" t="s">
        <v>1374</v>
      </c>
      <c r="M313" s="44"/>
      <c r="N313" s="41">
        <f>N312+IF(AND(L313="Pago",OR(E313='PC Receitas'!$O$4,E313='PC Receitas'!$O$5,E313='PC Receitas'!$O$6)),K313,IF(AND(L313="Pago",OR(E313='PC Receitas'!$O$7,E313='PC Receitas'!$O$8,E313='PC Receitas'!$O$9,E313='PC Receitas'!$O$10,E313='PC Receitas'!$O$11,E313='PC Receitas'!$O$12,E313='PC Receitas'!$O$13,E313='PC Receitas'!$O$14)),-K313,0))</f>
        <v>-1.2314504971300266E-10</v>
      </c>
      <c r="S313" s="112" t="str">
        <f t="shared" si="20"/>
        <v/>
      </c>
      <c r="T313" s="109" t="str">
        <f t="shared" si="21"/>
        <v/>
      </c>
      <c r="U313" s="109" t="str">
        <f t="shared" si="22"/>
        <v>Receita</v>
      </c>
      <c r="V313" s="109" t="str">
        <f t="shared" si="23"/>
        <v>Receita</v>
      </c>
      <c r="W313" s="113" t="str">
        <f>VLOOKUP(E313,'PC Receitas'!$O$4:$P$14,2,FALSE)</f>
        <v>Receitas_com_Serviços</v>
      </c>
    </row>
    <row r="314" spans="1:23" ht="19.5" customHeight="1" thickTop="1" thickBot="1" x14ac:dyDescent="0.3">
      <c r="A314" s="164"/>
      <c r="C314" s="143">
        <v>1</v>
      </c>
      <c r="D314" s="145" t="str">
        <f>IF(C314&lt;&gt;"",TEXT(C314,"00")&amp;"/01/"&amp;'Configurações Básicas'!$E$5,"")</f>
        <v>01/01/2017</v>
      </c>
      <c r="E314" s="43" t="s">
        <v>1335</v>
      </c>
      <c r="F314" s="143" t="s">
        <v>2328</v>
      </c>
      <c r="G314" s="43" t="s">
        <v>1452</v>
      </c>
      <c r="H314" s="43"/>
      <c r="I314" s="43"/>
      <c r="J314" s="219">
        <v>1818</v>
      </c>
      <c r="K314" s="219">
        <v>0</v>
      </c>
      <c r="L314" s="44" t="s">
        <v>1374</v>
      </c>
      <c r="M314" s="44"/>
      <c r="N314" s="41">
        <f>N313+IF(AND(L314="Pago",OR(E314='PC Receitas'!$O$4,E314='PC Receitas'!$O$5,E314='PC Receitas'!$O$6)),K314,IF(AND(L314="Pago",OR(E314='PC Receitas'!$O$7,E314='PC Receitas'!$O$8,E314='PC Receitas'!$O$9,E314='PC Receitas'!$O$10,E314='PC Receitas'!$O$11,E314='PC Receitas'!$O$12,E314='PC Receitas'!$O$13,E314='PC Receitas'!$O$14)),-K314,0))</f>
        <v>-1.2314504971300266E-10</v>
      </c>
      <c r="S314" s="112" t="str">
        <f t="shared" si="20"/>
        <v/>
      </c>
      <c r="T314" s="109" t="str">
        <f t="shared" si="21"/>
        <v/>
      </c>
      <c r="U314" s="109" t="str">
        <f t="shared" si="22"/>
        <v>Receita</v>
      </c>
      <c r="V314" s="109" t="str">
        <f t="shared" si="23"/>
        <v>Receita</v>
      </c>
      <c r="W314" s="113" t="str">
        <f>VLOOKUP(E314,'PC Receitas'!$O$4:$P$14,2,FALSE)</f>
        <v>Receitas_com_Serviços</v>
      </c>
    </row>
    <row r="315" spans="1:23" ht="19.5" customHeight="1" thickTop="1" thickBot="1" x14ac:dyDescent="0.3">
      <c r="A315" s="164"/>
      <c r="C315" s="143">
        <v>1</v>
      </c>
      <c r="D315" s="145" t="str">
        <f>IF(C315&lt;&gt;"",TEXT(C315,"00")&amp;"/01/"&amp;'Configurações Básicas'!$E$5,"")</f>
        <v>01/01/2017</v>
      </c>
      <c r="E315" s="43" t="s">
        <v>1335</v>
      </c>
      <c r="F315" s="143" t="s">
        <v>2329</v>
      </c>
      <c r="G315" s="43" t="s">
        <v>1452</v>
      </c>
      <c r="H315" s="43"/>
      <c r="I315" s="43"/>
      <c r="J315" s="219">
        <v>236</v>
      </c>
      <c r="K315" s="219">
        <v>0</v>
      </c>
      <c r="L315" s="44" t="s">
        <v>1374</v>
      </c>
      <c r="M315" s="44"/>
      <c r="N315" s="41">
        <f>N314+IF(AND(L315="Pago",OR(E315='PC Receitas'!$O$4,E315='PC Receitas'!$O$5,E315='PC Receitas'!$O$6)),K315,IF(AND(L315="Pago",OR(E315='PC Receitas'!$O$7,E315='PC Receitas'!$O$8,E315='PC Receitas'!$O$9,E315='PC Receitas'!$O$10,E315='PC Receitas'!$O$11,E315='PC Receitas'!$O$12,E315='PC Receitas'!$O$13,E315='PC Receitas'!$O$14)),-K315,0))</f>
        <v>-1.2314504971300266E-10</v>
      </c>
      <c r="S315" s="112" t="str">
        <f t="shared" si="20"/>
        <v/>
      </c>
      <c r="T315" s="109" t="str">
        <f t="shared" si="21"/>
        <v/>
      </c>
      <c r="U315" s="109" t="str">
        <f t="shared" si="22"/>
        <v>Receita</v>
      </c>
      <c r="V315" s="109" t="str">
        <f t="shared" si="23"/>
        <v>Receita</v>
      </c>
      <c r="W315" s="113" t="str">
        <f>VLOOKUP(E315,'PC Receitas'!$O$4:$P$14,2,FALSE)</f>
        <v>Receitas_com_Serviços</v>
      </c>
    </row>
    <row r="316" spans="1:23" ht="19.5" customHeight="1" thickTop="1" thickBot="1" x14ac:dyDescent="0.3">
      <c r="A316" s="164"/>
      <c r="C316" s="143">
        <v>1</v>
      </c>
      <c r="D316" s="145" t="str">
        <f>IF(C316&lt;&gt;"",TEXT(C316,"00")&amp;"/01/"&amp;'Configurações Básicas'!$E$5,"")</f>
        <v>01/01/2017</v>
      </c>
      <c r="E316" s="43" t="s">
        <v>1335</v>
      </c>
      <c r="F316" s="143" t="s">
        <v>2330</v>
      </c>
      <c r="G316" s="43" t="s">
        <v>1452</v>
      </c>
      <c r="H316" s="43"/>
      <c r="I316" s="43"/>
      <c r="J316" s="219">
        <v>62</v>
      </c>
      <c r="K316" s="219">
        <v>0</v>
      </c>
      <c r="L316" s="44" t="s">
        <v>1374</v>
      </c>
      <c r="M316" s="44"/>
      <c r="N316" s="41">
        <f>N315+IF(AND(L316="Pago",OR(E316='PC Receitas'!$O$4,E316='PC Receitas'!$O$5,E316='PC Receitas'!$O$6)),K316,IF(AND(L316="Pago",OR(E316='PC Receitas'!$O$7,E316='PC Receitas'!$O$8,E316='PC Receitas'!$O$9,E316='PC Receitas'!$O$10,E316='PC Receitas'!$O$11,E316='PC Receitas'!$O$12,E316='PC Receitas'!$O$13,E316='PC Receitas'!$O$14)),-K316,0))</f>
        <v>-1.2314504971300266E-10</v>
      </c>
      <c r="S316" s="112" t="str">
        <f t="shared" si="20"/>
        <v/>
      </c>
      <c r="T316" s="109" t="str">
        <f t="shared" si="21"/>
        <v/>
      </c>
      <c r="U316" s="109" t="str">
        <f t="shared" si="22"/>
        <v>Receita</v>
      </c>
      <c r="V316" s="109" t="str">
        <f t="shared" si="23"/>
        <v>Receita</v>
      </c>
      <c r="W316" s="113" t="str">
        <f>VLOOKUP(E316,'PC Receitas'!$O$4:$P$14,2,FALSE)</f>
        <v>Receitas_com_Serviços</v>
      </c>
    </row>
    <row r="317" spans="1:23" ht="19.5" customHeight="1" thickTop="1" thickBot="1" x14ac:dyDescent="0.3">
      <c r="A317" s="164"/>
      <c r="C317" s="143">
        <v>1</v>
      </c>
      <c r="D317" s="145" t="str">
        <f>IF(C317&lt;&gt;"",TEXT(C317,"00")&amp;"/01/"&amp;'Configurações Básicas'!$E$5,"")</f>
        <v>01/01/2017</v>
      </c>
      <c r="E317" s="43" t="s">
        <v>1336</v>
      </c>
      <c r="F317" s="143" t="s">
        <v>2331</v>
      </c>
      <c r="G317" s="43" t="s">
        <v>1453</v>
      </c>
      <c r="H317" s="43"/>
      <c r="I317" s="43"/>
      <c r="J317" s="219">
        <v>626.41</v>
      </c>
      <c r="K317" s="219">
        <v>0</v>
      </c>
      <c r="L317" s="44" t="s">
        <v>1374</v>
      </c>
      <c r="M317" s="44"/>
      <c r="N317" s="41">
        <f>N316+IF(AND(L317="Pago",OR(E317='PC Receitas'!$O$4,E317='PC Receitas'!$O$5,E317='PC Receitas'!$O$6)),K317,IF(AND(L317="Pago",OR(E317='PC Receitas'!$O$7,E317='PC Receitas'!$O$8,E317='PC Receitas'!$O$9,E317='PC Receitas'!$O$10,E317='PC Receitas'!$O$11,E317='PC Receitas'!$O$12,E317='PC Receitas'!$O$13,E317='PC Receitas'!$O$14)),-K317,0))</f>
        <v>-1.2314504971300266E-10</v>
      </c>
      <c r="S317" s="112" t="str">
        <f t="shared" si="20"/>
        <v/>
      </c>
      <c r="T317" s="109" t="str">
        <f t="shared" si="21"/>
        <v/>
      </c>
      <c r="U317" s="109" t="str">
        <f t="shared" si="22"/>
        <v>Receita</v>
      </c>
      <c r="V317" s="109" t="str">
        <f t="shared" si="23"/>
        <v>Receita</v>
      </c>
      <c r="W317" s="113" t="str">
        <f>VLOOKUP(E317,'PC Receitas'!$O$4:$P$14,2,FALSE)</f>
        <v>Receitas_Não_Operacionais</v>
      </c>
    </row>
    <row r="318" spans="1:23" ht="19.5" customHeight="1" thickTop="1" thickBot="1" x14ac:dyDescent="0.3">
      <c r="A318" s="164"/>
      <c r="C318" s="143">
        <v>1</v>
      </c>
      <c r="D318" s="145" t="str">
        <f>IF(C318&lt;&gt;"",TEXT(C318,"00")&amp;"/01/"&amp;'Configurações Básicas'!$E$5,"")</f>
        <v>01/01/2017</v>
      </c>
      <c r="E318" s="43" t="s">
        <v>1332</v>
      </c>
      <c r="F318" s="143" t="s">
        <v>2332</v>
      </c>
      <c r="G318" s="43" t="s">
        <v>1454</v>
      </c>
      <c r="H318" s="43"/>
      <c r="I318" s="43"/>
      <c r="J318" s="219">
        <v>632.66</v>
      </c>
      <c r="K318" s="219">
        <v>0</v>
      </c>
      <c r="L318" s="44" t="s">
        <v>1374</v>
      </c>
      <c r="M318" s="44"/>
      <c r="N318" s="41">
        <f>N317+IF(AND(L318="Pago",OR(E318='PC Receitas'!$O$4,E318='PC Receitas'!$O$5,E318='PC Receitas'!$O$6)),K318,IF(AND(L318="Pago",OR(E318='PC Receitas'!$O$7,E318='PC Receitas'!$O$8,E318='PC Receitas'!$O$9,E318='PC Receitas'!$O$10,E318='PC Receitas'!$O$11,E318='PC Receitas'!$O$12,E318='PC Receitas'!$O$13,E318='PC Receitas'!$O$14)),-K318,0))</f>
        <v>-1.2314504971300266E-10</v>
      </c>
      <c r="S318" s="112" t="str">
        <f t="shared" si="20"/>
        <v/>
      </c>
      <c r="T318" s="109" t="str">
        <f t="shared" si="21"/>
        <v/>
      </c>
      <c r="U318" s="109" t="str">
        <f t="shared" si="22"/>
        <v>Receita</v>
      </c>
      <c r="V318" s="109" t="str">
        <f t="shared" si="23"/>
        <v>Receita</v>
      </c>
      <c r="W318" s="113" t="str">
        <f>VLOOKUP(E318,'PC Receitas'!$O$4:$P$14,2,FALSE)</f>
        <v>Receitas_com_Produtos</v>
      </c>
    </row>
    <row r="319" spans="1:23" ht="19.5" customHeight="1" thickTop="1" thickBot="1" x14ac:dyDescent="0.3">
      <c r="A319" s="164"/>
      <c r="C319" s="143">
        <v>1</v>
      </c>
      <c r="D319" s="145" t="str">
        <f>IF(C319&lt;&gt;"",TEXT(C319,"00")&amp;"/01/"&amp;'Configurações Básicas'!$E$5,"")</f>
        <v>01/01/2017</v>
      </c>
      <c r="E319" s="43" t="s">
        <v>1336</v>
      </c>
      <c r="F319" s="143" t="s">
        <v>2333</v>
      </c>
      <c r="G319" s="43" t="s">
        <v>1455</v>
      </c>
      <c r="H319" s="43"/>
      <c r="I319" s="43"/>
      <c r="J319" s="219">
        <v>294.60000000000002</v>
      </c>
      <c r="K319" s="219">
        <v>0</v>
      </c>
      <c r="L319" s="44" t="s">
        <v>1374</v>
      </c>
      <c r="M319" s="44"/>
      <c r="N319" s="41">
        <f>N318+IF(AND(L319="Pago",OR(E319='PC Receitas'!$O$4,E319='PC Receitas'!$O$5,E319='PC Receitas'!$O$6)),K319,IF(AND(L319="Pago",OR(E319='PC Receitas'!$O$7,E319='PC Receitas'!$O$8,E319='PC Receitas'!$O$9,E319='PC Receitas'!$O$10,E319='PC Receitas'!$O$11,E319='PC Receitas'!$O$12,E319='PC Receitas'!$O$13,E319='PC Receitas'!$O$14)),-K319,0))</f>
        <v>-1.2314504971300266E-10</v>
      </c>
      <c r="S319" s="112" t="str">
        <f t="shared" si="20"/>
        <v/>
      </c>
      <c r="T319" s="109" t="str">
        <f t="shared" si="21"/>
        <v/>
      </c>
      <c r="U319" s="109" t="str">
        <f t="shared" si="22"/>
        <v>Receita</v>
      </c>
      <c r="V319" s="109" t="str">
        <f t="shared" si="23"/>
        <v>Receita</v>
      </c>
      <c r="W319" s="113" t="str">
        <f>VLOOKUP(E319,'PC Receitas'!$O$4:$P$14,2,FALSE)</f>
        <v>Receitas_Não_Operacionais</v>
      </c>
    </row>
    <row r="320" spans="1:23" ht="19.5" customHeight="1" thickTop="1" thickBot="1" x14ac:dyDescent="0.3">
      <c r="A320" s="164"/>
      <c r="C320" s="143">
        <v>1</v>
      </c>
      <c r="D320" s="145" t="str">
        <f>IF(C320&lt;&gt;"",TEXT(C320,"00")&amp;"/01/"&amp;'Configurações Básicas'!$E$5,"")</f>
        <v>01/01/2017</v>
      </c>
      <c r="E320" s="43" t="s">
        <v>1332</v>
      </c>
      <c r="F320" s="143" t="s">
        <v>2334</v>
      </c>
      <c r="G320" s="43" t="s">
        <v>1457</v>
      </c>
      <c r="H320" s="43"/>
      <c r="I320" s="43"/>
      <c r="J320" s="219">
        <v>1465</v>
      </c>
      <c r="K320" s="219">
        <v>0</v>
      </c>
      <c r="L320" s="44" t="s">
        <v>1374</v>
      </c>
      <c r="M320" s="44"/>
      <c r="N320" s="41">
        <f>N319+IF(AND(L320="Pago",OR(E320='PC Receitas'!$O$4,E320='PC Receitas'!$O$5,E320='PC Receitas'!$O$6)),K320,IF(AND(L320="Pago",OR(E320='PC Receitas'!$O$7,E320='PC Receitas'!$O$8,E320='PC Receitas'!$O$9,E320='PC Receitas'!$O$10,E320='PC Receitas'!$O$11,E320='PC Receitas'!$O$12,E320='PC Receitas'!$O$13,E320='PC Receitas'!$O$14)),-K320,0))</f>
        <v>-1.2314504971300266E-10</v>
      </c>
      <c r="S320" s="112" t="str">
        <f t="shared" si="20"/>
        <v/>
      </c>
      <c r="T320" s="109" t="str">
        <f t="shared" si="21"/>
        <v/>
      </c>
      <c r="U320" s="109" t="str">
        <f t="shared" si="22"/>
        <v>Receita</v>
      </c>
      <c r="V320" s="109" t="str">
        <f t="shared" si="23"/>
        <v>Receita</v>
      </c>
      <c r="W320" s="113" t="str">
        <f>VLOOKUP(E320,'PC Receitas'!$O$4:$P$14,2,FALSE)</f>
        <v>Receitas_com_Produtos</v>
      </c>
    </row>
    <row r="321" spans="1:23" ht="19.5" customHeight="1" thickTop="1" thickBot="1" x14ac:dyDescent="0.3">
      <c r="A321" s="164"/>
      <c r="C321" s="143">
        <v>1</v>
      </c>
      <c r="D321" s="145" t="str">
        <f>IF(C321&lt;&gt;"",TEXT(C321,"00")&amp;"/01/"&amp;'Configurações Básicas'!$E$5,"")</f>
        <v>01/01/2017</v>
      </c>
      <c r="E321" s="43" t="s">
        <v>1336</v>
      </c>
      <c r="F321" s="143" t="s">
        <v>2335</v>
      </c>
      <c r="G321" s="43" t="s">
        <v>1453</v>
      </c>
      <c r="H321" s="43"/>
      <c r="I321" s="43"/>
      <c r="J321" s="219">
        <v>60.72</v>
      </c>
      <c r="K321" s="219">
        <v>0</v>
      </c>
      <c r="L321" s="44" t="s">
        <v>1374</v>
      </c>
      <c r="M321" s="44"/>
      <c r="N321" s="41">
        <f>N320+IF(AND(L321="Pago",OR(E321='PC Receitas'!$O$4,E321='PC Receitas'!$O$5,E321='PC Receitas'!$O$6)),K321,IF(AND(L321="Pago",OR(E321='PC Receitas'!$O$7,E321='PC Receitas'!$O$8,E321='PC Receitas'!$O$9,E321='PC Receitas'!$O$10,E321='PC Receitas'!$O$11,E321='PC Receitas'!$O$12,E321='PC Receitas'!$O$13,E321='PC Receitas'!$O$14)),-K321,0))</f>
        <v>-1.2314504971300266E-10</v>
      </c>
      <c r="S321" s="112" t="str">
        <f t="shared" si="20"/>
        <v/>
      </c>
      <c r="T321" s="109" t="str">
        <f t="shared" si="21"/>
        <v/>
      </c>
      <c r="U321" s="109" t="str">
        <f t="shared" si="22"/>
        <v>Receita</v>
      </c>
      <c r="V321" s="109" t="str">
        <f t="shared" si="23"/>
        <v>Receita</v>
      </c>
      <c r="W321" s="113" t="str">
        <f>VLOOKUP(E321,'PC Receitas'!$O$4:$P$14,2,FALSE)</f>
        <v>Receitas_Não_Operacionais</v>
      </c>
    </row>
    <row r="322" spans="1:23" ht="19.5" customHeight="1" thickTop="1" thickBot="1" x14ac:dyDescent="0.3">
      <c r="A322" s="164"/>
      <c r="C322" s="143">
        <v>1</v>
      </c>
      <c r="D322" s="145" t="str">
        <f>IF(C322&lt;&gt;"",TEXT(C322,"00")&amp;"/01/"&amp;'Configurações Básicas'!$E$5,"")</f>
        <v>01/01/2017</v>
      </c>
      <c r="E322" s="43" t="s">
        <v>1336</v>
      </c>
      <c r="F322" s="143" t="s">
        <v>2336</v>
      </c>
      <c r="G322" s="43" t="s">
        <v>1455</v>
      </c>
      <c r="H322" s="43"/>
      <c r="I322" s="43"/>
      <c r="J322" s="219">
        <v>51.9</v>
      </c>
      <c r="K322" s="219">
        <v>0</v>
      </c>
      <c r="L322" s="44" t="s">
        <v>1374</v>
      </c>
      <c r="M322" s="44"/>
      <c r="N322" s="41">
        <f>N321+IF(AND(L322="Pago",OR(E322='PC Receitas'!$O$4,E322='PC Receitas'!$O$5,E322='PC Receitas'!$O$6)),K322,IF(AND(L322="Pago",OR(E322='PC Receitas'!$O$7,E322='PC Receitas'!$O$8,E322='PC Receitas'!$O$9,E322='PC Receitas'!$O$10,E322='PC Receitas'!$O$11,E322='PC Receitas'!$O$12,E322='PC Receitas'!$O$13,E322='PC Receitas'!$O$14)),-K322,0))</f>
        <v>-1.2314504971300266E-10</v>
      </c>
      <c r="S322" s="112" t="str">
        <f t="shared" si="20"/>
        <v/>
      </c>
      <c r="T322" s="109" t="str">
        <f t="shared" si="21"/>
        <v/>
      </c>
      <c r="U322" s="109" t="str">
        <f t="shared" si="22"/>
        <v>Receita</v>
      </c>
      <c r="V322" s="109" t="str">
        <f t="shared" si="23"/>
        <v>Receita</v>
      </c>
      <c r="W322" s="113" t="str">
        <f>VLOOKUP(E322,'PC Receitas'!$O$4:$P$14,2,FALSE)</f>
        <v>Receitas_Não_Operacionais</v>
      </c>
    </row>
    <row r="323" spans="1:23" ht="19.5" customHeight="1" thickTop="1" thickBot="1" x14ac:dyDescent="0.3">
      <c r="A323" s="164"/>
      <c r="C323" s="143">
        <v>1</v>
      </c>
      <c r="D323" s="145" t="str">
        <f>IF(C323&lt;&gt;"",TEXT(C323,"00")&amp;"/01/"&amp;'Configurações Básicas'!$E$5,"")</f>
        <v>01/01/2017</v>
      </c>
      <c r="E323" s="43" t="s">
        <v>1332</v>
      </c>
      <c r="F323" s="143" t="s">
        <v>2337</v>
      </c>
      <c r="G323" s="43" t="s">
        <v>1458</v>
      </c>
      <c r="H323" s="43"/>
      <c r="I323" s="43"/>
      <c r="J323" s="219">
        <v>261.76</v>
      </c>
      <c r="K323" s="219">
        <v>0</v>
      </c>
      <c r="L323" s="44" t="s">
        <v>1374</v>
      </c>
      <c r="M323" s="44"/>
      <c r="N323" s="41">
        <f>N322+IF(AND(L323="Pago",OR(E323='PC Receitas'!$O$4,E323='PC Receitas'!$O$5,E323='PC Receitas'!$O$6)),K323,IF(AND(L323="Pago",OR(E323='PC Receitas'!$O$7,E323='PC Receitas'!$O$8,E323='PC Receitas'!$O$9,E323='PC Receitas'!$O$10,E323='PC Receitas'!$O$11,E323='PC Receitas'!$O$12,E323='PC Receitas'!$O$13,E323='PC Receitas'!$O$14)),-K323,0))</f>
        <v>-1.2314504971300266E-10</v>
      </c>
      <c r="S323" s="112" t="str">
        <f t="shared" si="20"/>
        <v/>
      </c>
      <c r="T323" s="109" t="str">
        <f t="shared" si="21"/>
        <v/>
      </c>
      <c r="U323" s="109" t="str">
        <f t="shared" si="22"/>
        <v>Receita</v>
      </c>
      <c r="V323" s="109" t="str">
        <f t="shared" si="23"/>
        <v>Receita</v>
      </c>
      <c r="W323" s="113" t="str">
        <f>VLOOKUP(E323,'PC Receitas'!$O$4:$P$14,2,FALSE)</f>
        <v>Receitas_com_Produtos</v>
      </c>
    </row>
    <row r="324" spans="1:23" ht="19.5" customHeight="1" thickTop="1" thickBot="1" x14ac:dyDescent="0.3">
      <c r="A324" s="164"/>
      <c r="C324" s="143">
        <v>1</v>
      </c>
      <c r="D324" s="145" t="str">
        <f>IF(C324&lt;&gt;"",TEXT(C324,"00")&amp;"/01/"&amp;'Configurações Básicas'!$E$5,"")</f>
        <v>01/01/2017</v>
      </c>
      <c r="E324" s="43" t="s">
        <v>1332</v>
      </c>
      <c r="F324" s="143" t="s">
        <v>2338</v>
      </c>
      <c r="G324" s="43" t="s">
        <v>1458</v>
      </c>
      <c r="H324" s="43"/>
      <c r="I324" s="43"/>
      <c r="J324" s="219">
        <v>75.3</v>
      </c>
      <c r="K324" s="219">
        <v>0</v>
      </c>
      <c r="L324" s="44" t="s">
        <v>1374</v>
      </c>
      <c r="M324" s="44"/>
      <c r="N324" s="41">
        <f>N323+IF(AND(L324="Pago",OR(E324='PC Receitas'!$O$4,E324='PC Receitas'!$O$5,E324='PC Receitas'!$O$6)),K324,IF(AND(L324="Pago",OR(E324='PC Receitas'!$O$7,E324='PC Receitas'!$O$8,E324='PC Receitas'!$O$9,E324='PC Receitas'!$O$10,E324='PC Receitas'!$O$11,E324='PC Receitas'!$O$12,E324='PC Receitas'!$O$13,E324='PC Receitas'!$O$14)),-K324,0))</f>
        <v>-1.2314504971300266E-10</v>
      </c>
      <c r="S324" s="112" t="str">
        <f t="shared" si="20"/>
        <v/>
      </c>
      <c r="T324" s="109" t="str">
        <f t="shared" si="21"/>
        <v/>
      </c>
      <c r="U324" s="109" t="str">
        <f t="shared" si="22"/>
        <v>Receita</v>
      </c>
      <c r="V324" s="109" t="str">
        <f t="shared" si="23"/>
        <v>Receita</v>
      </c>
      <c r="W324" s="113" t="str">
        <f>VLOOKUP(E324,'PC Receitas'!$O$4:$P$14,2,FALSE)</f>
        <v>Receitas_com_Produtos</v>
      </c>
    </row>
    <row r="325" spans="1:23" ht="19.5" customHeight="1" thickTop="1" thickBot="1" x14ac:dyDescent="0.3">
      <c r="A325" s="164"/>
      <c r="C325" s="143">
        <v>1</v>
      </c>
      <c r="D325" s="145" t="str">
        <f>IF(C325&lt;&gt;"",TEXT(C325,"00")&amp;"/01/"&amp;'Configurações Básicas'!$E$5,"")</f>
        <v>01/01/2017</v>
      </c>
      <c r="E325" s="43" t="s">
        <v>1336</v>
      </c>
      <c r="F325" s="143" t="s">
        <v>2339</v>
      </c>
      <c r="G325" s="43" t="s">
        <v>1455</v>
      </c>
      <c r="H325" s="43"/>
      <c r="I325" s="43"/>
      <c r="J325" s="219">
        <v>22.59</v>
      </c>
      <c r="K325" s="219">
        <v>0</v>
      </c>
      <c r="L325" s="44" t="s">
        <v>1374</v>
      </c>
      <c r="M325" s="44"/>
      <c r="N325" s="41">
        <f>N324+IF(AND(L325="Pago",OR(E325='PC Receitas'!$O$4,E325='PC Receitas'!$O$5,E325='PC Receitas'!$O$6)),K325,IF(AND(L325="Pago",OR(E325='PC Receitas'!$O$7,E325='PC Receitas'!$O$8,E325='PC Receitas'!$O$9,E325='PC Receitas'!$O$10,E325='PC Receitas'!$O$11,E325='PC Receitas'!$O$12,E325='PC Receitas'!$O$13,E325='PC Receitas'!$O$14)),-K325,0))</f>
        <v>-1.2314504971300266E-10</v>
      </c>
      <c r="S325" s="112" t="str">
        <f t="shared" si="20"/>
        <v/>
      </c>
      <c r="T325" s="109" t="str">
        <f t="shared" si="21"/>
        <v/>
      </c>
      <c r="U325" s="109" t="str">
        <f t="shared" si="22"/>
        <v>Receita</v>
      </c>
      <c r="V325" s="109" t="str">
        <f t="shared" si="23"/>
        <v>Receita</v>
      </c>
      <c r="W325" s="113" t="str">
        <f>VLOOKUP(E325,'PC Receitas'!$O$4:$P$14,2,FALSE)</f>
        <v>Receitas_Não_Operacionais</v>
      </c>
    </row>
    <row r="326" spans="1:23" ht="19.5" customHeight="1" thickTop="1" thickBot="1" x14ac:dyDescent="0.3">
      <c r="A326" s="164"/>
      <c r="C326" s="143">
        <v>1</v>
      </c>
      <c r="D326" s="145" t="str">
        <f>IF(C326&lt;&gt;"",TEXT(C326,"00")&amp;"/01/"&amp;'Configurações Básicas'!$E$5,"")</f>
        <v>01/01/2017</v>
      </c>
      <c r="E326" s="43" t="s">
        <v>1336</v>
      </c>
      <c r="F326" s="143" t="s">
        <v>2340</v>
      </c>
      <c r="G326" s="43" t="s">
        <v>1455</v>
      </c>
      <c r="H326" s="43"/>
      <c r="I326" s="43"/>
      <c r="J326" s="219">
        <v>408.92</v>
      </c>
      <c r="K326" s="219">
        <v>0</v>
      </c>
      <c r="L326" s="44" t="s">
        <v>1374</v>
      </c>
      <c r="M326" s="44"/>
      <c r="N326" s="41">
        <f>N325+IF(AND(L326="Pago",OR(E326='PC Receitas'!$O$4,E326='PC Receitas'!$O$5,E326='PC Receitas'!$O$6)),K326,IF(AND(L326="Pago",OR(E326='PC Receitas'!$O$7,E326='PC Receitas'!$O$8,E326='PC Receitas'!$O$9,E326='PC Receitas'!$O$10,E326='PC Receitas'!$O$11,E326='PC Receitas'!$O$12,E326='PC Receitas'!$O$13,E326='PC Receitas'!$O$14)),-K326,0))</f>
        <v>-1.2314504971300266E-10</v>
      </c>
      <c r="S326" s="112" t="str">
        <f t="shared" si="20"/>
        <v/>
      </c>
      <c r="T326" s="109" t="str">
        <f t="shared" si="21"/>
        <v/>
      </c>
      <c r="U326" s="109" t="str">
        <f t="shared" si="22"/>
        <v>Receita</v>
      </c>
      <c r="V326" s="109" t="str">
        <f t="shared" si="23"/>
        <v>Receita</v>
      </c>
      <c r="W326" s="113" t="str">
        <f>VLOOKUP(E326,'PC Receitas'!$O$4:$P$14,2,FALSE)</f>
        <v>Receitas_Não_Operacionais</v>
      </c>
    </row>
    <row r="327" spans="1:23" ht="19.5" customHeight="1" thickTop="1" thickBot="1" x14ac:dyDescent="0.3">
      <c r="A327" s="164"/>
      <c r="C327" s="143">
        <v>1</v>
      </c>
      <c r="D327" s="145" t="str">
        <f>IF(C327&lt;&gt;"",TEXT(C327,"00")&amp;"/01/"&amp;'Configurações Básicas'!$E$5,"")</f>
        <v>01/01/2017</v>
      </c>
      <c r="E327" s="43" t="s">
        <v>1336</v>
      </c>
      <c r="F327" s="143" t="s">
        <v>2341</v>
      </c>
      <c r="G327" s="43" t="s">
        <v>1453</v>
      </c>
      <c r="H327" s="43"/>
      <c r="I327" s="43"/>
      <c r="J327" s="219">
        <v>291.45</v>
      </c>
      <c r="K327" s="219">
        <v>0</v>
      </c>
      <c r="L327" s="44" t="s">
        <v>1374</v>
      </c>
      <c r="M327" s="44"/>
      <c r="N327" s="41">
        <f>N326+IF(AND(L327="Pago",OR(E327='PC Receitas'!$O$4,E327='PC Receitas'!$O$5,E327='PC Receitas'!$O$6)),K327,IF(AND(L327="Pago",OR(E327='PC Receitas'!$O$7,E327='PC Receitas'!$O$8,E327='PC Receitas'!$O$9,E327='PC Receitas'!$O$10,E327='PC Receitas'!$O$11,E327='PC Receitas'!$O$12,E327='PC Receitas'!$O$13,E327='PC Receitas'!$O$14)),-K327,0))</f>
        <v>-1.2314504971300266E-10</v>
      </c>
      <c r="S327" s="112" t="str">
        <f t="shared" si="20"/>
        <v/>
      </c>
      <c r="T327" s="109" t="str">
        <f t="shared" si="21"/>
        <v/>
      </c>
      <c r="U327" s="109" t="str">
        <f t="shared" si="22"/>
        <v>Receita</v>
      </c>
      <c r="V327" s="109" t="str">
        <f t="shared" si="23"/>
        <v>Receita</v>
      </c>
      <c r="W327" s="113" t="str">
        <f>VLOOKUP(E327,'PC Receitas'!$O$4:$P$14,2,FALSE)</f>
        <v>Receitas_Não_Operacionais</v>
      </c>
    </row>
    <row r="328" spans="1:23" ht="19.5" customHeight="1" thickTop="1" thickBot="1" x14ac:dyDescent="0.3">
      <c r="A328" s="164"/>
      <c r="C328" s="143">
        <v>1</v>
      </c>
      <c r="D328" s="145" t="str">
        <f>IF(C328&lt;&gt;"",TEXT(C328,"00")&amp;"/01/"&amp;'Configurações Básicas'!$E$5,"")</f>
        <v>01/01/2017</v>
      </c>
      <c r="E328" s="43" t="s">
        <v>1332</v>
      </c>
      <c r="F328" s="143" t="s">
        <v>2342</v>
      </c>
      <c r="G328" s="43" t="s">
        <v>1458</v>
      </c>
      <c r="H328" s="43"/>
      <c r="I328" s="43"/>
      <c r="J328" s="219">
        <v>2000</v>
      </c>
      <c r="K328" s="219">
        <v>0</v>
      </c>
      <c r="L328" s="44" t="s">
        <v>1374</v>
      </c>
      <c r="M328" s="44"/>
      <c r="N328" s="41">
        <f>N327+IF(AND(L328="Pago",OR(E328='PC Receitas'!$O$4,E328='PC Receitas'!$O$5,E328='PC Receitas'!$O$6)),K328,IF(AND(L328="Pago",OR(E328='PC Receitas'!$O$7,E328='PC Receitas'!$O$8,E328='PC Receitas'!$O$9,E328='PC Receitas'!$O$10,E328='PC Receitas'!$O$11,E328='PC Receitas'!$O$12,E328='PC Receitas'!$O$13,E328='PC Receitas'!$O$14)),-K328,0))</f>
        <v>-1.2314504971300266E-10</v>
      </c>
      <c r="S328" s="112" t="str">
        <f t="shared" si="20"/>
        <v/>
      </c>
      <c r="T328" s="109" t="str">
        <f t="shared" si="21"/>
        <v/>
      </c>
      <c r="U328" s="109" t="str">
        <f t="shared" si="22"/>
        <v>Receita</v>
      </c>
      <c r="V328" s="109" t="str">
        <f t="shared" si="23"/>
        <v>Receita</v>
      </c>
      <c r="W328" s="113" t="str">
        <f>VLOOKUP(E328,'PC Receitas'!$O$4:$P$14,2,FALSE)</f>
        <v>Receitas_com_Produtos</v>
      </c>
    </row>
    <row r="329" spans="1:23" ht="19.5" customHeight="1" thickTop="1" thickBot="1" x14ac:dyDescent="0.3">
      <c r="A329" s="164"/>
      <c r="C329" s="143">
        <v>1</v>
      </c>
      <c r="D329" s="145" t="str">
        <f>IF(C329&lt;&gt;"",TEXT(C329,"00")&amp;"/01/"&amp;'Configurações Básicas'!$E$5,"")</f>
        <v>01/01/2017</v>
      </c>
      <c r="E329" s="43" t="s">
        <v>1336</v>
      </c>
      <c r="F329" s="143" t="s">
        <v>2343</v>
      </c>
      <c r="G329" s="43" t="s">
        <v>1455</v>
      </c>
      <c r="H329" s="43"/>
      <c r="I329" s="43"/>
      <c r="J329" s="219">
        <v>482</v>
      </c>
      <c r="K329" s="219">
        <v>0</v>
      </c>
      <c r="L329" s="44" t="s">
        <v>1374</v>
      </c>
      <c r="M329" s="44"/>
      <c r="N329" s="41">
        <f>N328+IF(AND(L329="Pago",OR(E329='PC Receitas'!$O$4,E329='PC Receitas'!$O$5,E329='PC Receitas'!$O$6)),K329,IF(AND(L329="Pago",OR(E329='PC Receitas'!$O$7,E329='PC Receitas'!$O$8,E329='PC Receitas'!$O$9,E329='PC Receitas'!$O$10,E329='PC Receitas'!$O$11,E329='PC Receitas'!$O$12,E329='PC Receitas'!$O$13,E329='PC Receitas'!$O$14)),-K329,0))</f>
        <v>-1.2314504971300266E-10</v>
      </c>
      <c r="S329" s="112" t="str">
        <f t="shared" si="20"/>
        <v/>
      </c>
      <c r="T329" s="109" t="str">
        <f t="shared" si="21"/>
        <v/>
      </c>
      <c r="U329" s="109" t="str">
        <f t="shared" si="22"/>
        <v>Receita</v>
      </c>
      <c r="V329" s="109" t="str">
        <f t="shared" si="23"/>
        <v>Receita</v>
      </c>
      <c r="W329" s="113" t="str">
        <f>VLOOKUP(E329,'PC Receitas'!$O$4:$P$14,2,FALSE)</f>
        <v>Receitas_Não_Operacionais</v>
      </c>
    </row>
    <row r="330" spans="1:23" ht="19.5" customHeight="1" thickTop="1" thickBot="1" x14ac:dyDescent="0.3">
      <c r="A330" s="164"/>
      <c r="C330" s="143">
        <v>1</v>
      </c>
      <c r="D330" s="145" t="str">
        <f>IF(C330&lt;&gt;"",TEXT(C330,"00")&amp;"/01/"&amp;'Configurações Básicas'!$E$5,"")</f>
        <v>01/01/2017</v>
      </c>
      <c r="E330" s="43" t="s">
        <v>1336</v>
      </c>
      <c r="F330" s="143" t="s">
        <v>2344</v>
      </c>
      <c r="G330" s="43" t="s">
        <v>1455</v>
      </c>
      <c r="H330" s="43"/>
      <c r="I330" s="43"/>
      <c r="J330" s="219">
        <v>72.3</v>
      </c>
      <c r="K330" s="219">
        <v>0</v>
      </c>
      <c r="L330" s="44" t="s">
        <v>1374</v>
      </c>
      <c r="M330" s="44"/>
      <c r="N330" s="41">
        <f>N329+IF(AND(L330="Pago",OR(E330='PC Receitas'!$O$4,E330='PC Receitas'!$O$5,E330='PC Receitas'!$O$6)),K330,IF(AND(L330="Pago",OR(E330='PC Receitas'!$O$7,E330='PC Receitas'!$O$8,E330='PC Receitas'!$O$9,E330='PC Receitas'!$O$10,E330='PC Receitas'!$O$11,E330='PC Receitas'!$O$12,E330='PC Receitas'!$O$13,E330='PC Receitas'!$O$14)),-K330,0))</f>
        <v>-1.2314504971300266E-10</v>
      </c>
      <c r="S330" s="112" t="str">
        <f t="shared" si="20"/>
        <v/>
      </c>
      <c r="T330" s="109" t="str">
        <f t="shared" si="21"/>
        <v/>
      </c>
      <c r="U330" s="109" t="str">
        <f t="shared" si="22"/>
        <v>Receita</v>
      </c>
      <c r="V330" s="109" t="str">
        <f t="shared" si="23"/>
        <v>Receita</v>
      </c>
      <c r="W330" s="113" t="str">
        <f>VLOOKUP(E330,'PC Receitas'!$O$4:$P$14,2,FALSE)</f>
        <v>Receitas_Não_Operacionais</v>
      </c>
    </row>
    <row r="331" spans="1:23" ht="19.5" customHeight="1" thickTop="1" thickBot="1" x14ac:dyDescent="0.3">
      <c r="A331" s="164"/>
      <c r="C331" s="143">
        <v>1</v>
      </c>
      <c r="D331" s="145" t="str">
        <f>IF(C331&lt;&gt;"",TEXT(C331,"00")&amp;"/01/"&amp;'Configurações Básicas'!$E$5,"")</f>
        <v>01/01/2017</v>
      </c>
      <c r="E331" s="43" t="s">
        <v>1336</v>
      </c>
      <c r="F331" s="143" t="s">
        <v>2345</v>
      </c>
      <c r="G331" s="43" t="s">
        <v>1455</v>
      </c>
      <c r="H331" s="43"/>
      <c r="I331" s="43"/>
      <c r="J331" s="219">
        <v>109.52</v>
      </c>
      <c r="K331" s="219">
        <v>0</v>
      </c>
      <c r="L331" s="44" t="s">
        <v>1374</v>
      </c>
      <c r="M331" s="44"/>
      <c r="N331" s="41">
        <f>N330+IF(AND(L331="Pago",OR(E331='PC Receitas'!$O$4,E331='PC Receitas'!$O$5,E331='PC Receitas'!$O$6)),K331,IF(AND(L331="Pago",OR(E331='PC Receitas'!$O$7,E331='PC Receitas'!$O$8,E331='PC Receitas'!$O$9,E331='PC Receitas'!$O$10,E331='PC Receitas'!$O$11,E331='PC Receitas'!$O$12,E331='PC Receitas'!$O$13,E331='PC Receitas'!$O$14)),-K331,0))</f>
        <v>-1.2314504971300266E-10</v>
      </c>
      <c r="S331" s="112" t="str">
        <f t="shared" si="20"/>
        <v/>
      </c>
      <c r="T331" s="109" t="str">
        <f t="shared" si="21"/>
        <v/>
      </c>
      <c r="U331" s="109" t="str">
        <f t="shared" si="22"/>
        <v>Receita</v>
      </c>
      <c r="V331" s="109" t="str">
        <f t="shared" si="23"/>
        <v>Receita</v>
      </c>
      <c r="W331" s="113" t="str">
        <f>VLOOKUP(E331,'PC Receitas'!$O$4:$P$14,2,FALSE)</f>
        <v>Receitas_Não_Operacionais</v>
      </c>
    </row>
    <row r="332" spans="1:23" ht="19.5" customHeight="1" thickTop="1" thickBot="1" x14ac:dyDescent="0.3">
      <c r="A332" s="164"/>
      <c r="C332" s="143">
        <v>1</v>
      </c>
      <c r="D332" s="145" t="str">
        <f>IF(C332&lt;&gt;"",TEXT(C332,"00")&amp;"/01/"&amp;'Configurações Básicas'!$E$5,"")</f>
        <v>01/01/2017</v>
      </c>
      <c r="E332" s="43" t="s">
        <v>1336</v>
      </c>
      <c r="F332" s="143" t="s">
        <v>2346</v>
      </c>
      <c r="G332" s="43" t="s">
        <v>1455</v>
      </c>
      <c r="H332" s="43"/>
      <c r="I332" s="43"/>
      <c r="J332" s="219">
        <v>96.4</v>
      </c>
      <c r="K332" s="219">
        <v>0</v>
      </c>
      <c r="L332" s="44" t="s">
        <v>1374</v>
      </c>
      <c r="M332" s="44"/>
      <c r="N332" s="41">
        <f>N331+IF(AND(L332="Pago",OR(E332='PC Receitas'!$O$4,E332='PC Receitas'!$O$5,E332='PC Receitas'!$O$6)),K332,IF(AND(L332="Pago",OR(E332='PC Receitas'!$O$7,E332='PC Receitas'!$O$8,E332='PC Receitas'!$O$9,E332='PC Receitas'!$O$10,E332='PC Receitas'!$O$11,E332='PC Receitas'!$O$12,E332='PC Receitas'!$O$13,E332='PC Receitas'!$O$14)),-K332,0))</f>
        <v>-1.2314504971300266E-10</v>
      </c>
      <c r="S332" s="112" t="str">
        <f t="shared" si="20"/>
        <v/>
      </c>
      <c r="T332" s="109" t="str">
        <f t="shared" si="21"/>
        <v/>
      </c>
      <c r="U332" s="109" t="str">
        <f t="shared" si="22"/>
        <v>Receita</v>
      </c>
      <c r="V332" s="109" t="str">
        <f t="shared" si="23"/>
        <v>Receita</v>
      </c>
      <c r="W332" s="113" t="str">
        <f>VLOOKUP(E332,'PC Receitas'!$O$4:$P$14,2,FALSE)</f>
        <v>Receitas_Não_Operacionais</v>
      </c>
    </row>
    <row r="333" spans="1:23" ht="19.5" customHeight="1" thickTop="1" thickBot="1" x14ac:dyDescent="0.3">
      <c r="A333" s="164"/>
      <c r="C333" s="143">
        <v>1</v>
      </c>
      <c r="D333" s="145" t="str">
        <f>IF(C333&lt;&gt;"",TEXT(C333,"00")&amp;"/01/"&amp;'Configurações Básicas'!$E$5,"")</f>
        <v>01/01/2017</v>
      </c>
      <c r="E333" s="43" t="s">
        <v>1332</v>
      </c>
      <c r="F333" s="143" t="s">
        <v>2347</v>
      </c>
      <c r="G333" s="43" t="s">
        <v>1454</v>
      </c>
      <c r="H333" s="43"/>
      <c r="I333" s="43"/>
      <c r="J333" s="219">
        <v>474.5</v>
      </c>
      <c r="K333" s="219">
        <v>0</v>
      </c>
      <c r="L333" s="44" t="s">
        <v>1374</v>
      </c>
      <c r="M333" s="44"/>
      <c r="N333" s="41">
        <f>N332+IF(AND(L333="Pago",OR(E333='PC Receitas'!$O$4,E333='PC Receitas'!$O$5,E333='PC Receitas'!$O$6)),K333,IF(AND(L333="Pago",OR(E333='PC Receitas'!$O$7,E333='PC Receitas'!$O$8,E333='PC Receitas'!$O$9,E333='PC Receitas'!$O$10,E333='PC Receitas'!$O$11,E333='PC Receitas'!$O$12,E333='PC Receitas'!$O$13,E333='PC Receitas'!$O$14)),-K333,0))</f>
        <v>-1.2314504971300266E-10</v>
      </c>
      <c r="S333" s="112" t="str">
        <f t="shared" si="20"/>
        <v/>
      </c>
      <c r="T333" s="109" t="str">
        <f t="shared" si="21"/>
        <v/>
      </c>
      <c r="U333" s="109" t="str">
        <f t="shared" si="22"/>
        <v>Receita</v>
      </c>
      <c r="V333" s="109" t="str">
        <f t="shared" si="23"/>
        <v>Receita</v>
      </c>
      <c r="W333" s="113" t="str">
        <f>VLOOKUP(E333,'PC Receitas'!$O$4:$P$14,2,FALSE)</f>
        <v>Receitas_com_Produtos</v>
      </c>
    </row>
    <row r="334" spans="1:23" ht="19.5" customHeight="1" thickTop="1" thickBot="1" x14ac:dyDescent="0.3">
      <c r="A334" s="164"/>
      <c r="C334" s="143">
        <v>1</v>
      </c>
      <c r="D334" s="145" t="str">
        <f>IF(C334&lt;&gt;"",TEXT(C334,"00")&amp;"/01/"&amp;'Configurações Básicas'!$E$5,"")</f>
        <v>01/01/2017</v>
      </c>
      <c r="E334" s="43" t="s">
        <v>1336</v>
      </c>
      <c r="F334" s="143" t="s">
        <v>2348</v>
      </c>
      <c r="G334" s="43" t="s">
        <v>1455</v>
      </c>
      <c r="H334" s="43"/>
      <c r="I334" s="43"/>
      <c r="J334" s="219">
        <v>858</v>
      </c>
      <c r="K334" s="219">
        <v>0</v>
      </c>
      <c r="L334" s="44" t="s">
        <v>1374</v>
      </c>
      <c r="M334" s="44"/>
      <c r="N334" s="41">
        <f>N333+IF(AND(L334="Pago",OR(E334='PC Receitas'!$O$4,E334='PC Receitas'!$O$5,E334='PC Receitas'!$O$6)),K334,IF(AND(L334="Pago",OR(E334='PC Receitas'!$O$7,E334='PC Receitas'!$O$8,E334='PC Receitas'!$O$9,E334='PC Receitas'!$O$10,E334='PC Receitas'!$O$11,E334='PC Receitas'!$O$12,E334='PC Receitas'!$O$13,E334='PC Receitas'!$O$14)),-K334,0))</f>
        <v>-1.2314504971300266E-10</v>
      </c>
      <c r="S334" s="112" t="str">
        <f t="shared" si="20"/>
        <v/>
      </c>
      <c r="T334" s="109" t="str">
        <f t="shared" si="21"/>
        <v/>
      </c>
      <c r="U334" s="109" t="str">
        <f t="shared" si="22"/>
        <v>Receita</v>
      </c>
      <c r="V334" s="109" t="str">
        <f t="shared" si="23"/>
        <v>Receita</v>
      </c>
      <c r="W334" s="113" t="str">
        <f>VLOOKUP(E334,'PC Receitas'!$O$4:$P$14,2,FALSE)</f>
        <v>Receitas_Não_Operacionais</v>
      </c>
    </row>
    <row r="335" spans="1:23" ht="19.5" customHeight="1" thickTop="1" thickBot="1" x14ac:dyDescent="0.3">
      <c r="A335" s="164"/>
      <c r="C335" s="143">
        <v>1</v>
      </c>
      <c r="D335" s="145" t="str">
        <f>IF(C335&lt;&gt;"",TEXT(C335,"00")&amp;"/01/"&amp;'Configurações Básicas'!$E$5,"")</f>
        <v>01/01/2017</v>
      </c>
      <c r="E335" s="43" t="s">
        <v>1336</v>
      </c>
      <c r="F335" s="143" t="s">
        <v>2349</v>
      </c>
      <c r="G335" s="43" t="s">
        <v>1455</v>
      </c>
      <c r="H335" s="43"/>
      <c r="I335" s="43"/>
      <c r="J335" s="219">
        <v>219.19</v>
      </c>
      <c r="K335" s="219">
        <v>0</v>
      </c>
      <c r="L335" s="44" t="s">
        <v>1374</v>
      </c>
      <c r="M335" s="44"/>
      <c r="N335" s="41">
        <f>N334+IF(AND(L335="Pago",OR(E335='PC Receitas'!$O$4,E335='PC Receitas'!$O$5,E335='PC Receitas'!$O$6)),K335,IF(AND(L335="Pago",OR(E335='PC Receitas'!$O$7,E335='PC Receitas'!$O$8,E335='PC Receitas'!$O$9,E335='PC Receitas'!$O$10,E335='PC Receitas'!$O$11,E335='PC Receitas'!$O$12,E335='PC Receitas'!$O$13,E335='PC Receitas'!$O$14)),-K335,0))</f>
        <v>-1.2314504971300266E-10</v>
      </c>
      <c r="S335" s="112" t="str">
        <f t="shared" si="20"/>
        <v/>
      </c>
      <c r="T335" s="109" t="str">
        <f t="shared" si="21"/>
        <v/>
      </c>
      <c r="U335" s="109" t="str">
        <f t="shared" si="22"/>
        <v>Receita</v>
      </c>
      <c r="V335" s="109" t="str">
        <f t="shared" si="23"/>
        <v>Receita</v>
      </c>
      <c r="W335" s="113" t="str">
        <f>VLOOKUP(E335,'PC Receitas'!$O$4:$P$14,2,FALSE)</f>
        <v>Receitas_Não_Operacionais</v>
      </c>
    </row>
    <row r="336" spans="1:23" ht="19.5" customHeight="1" thickTop="1" thickBot="1" x14ac:dyDescent="0.3">
      <c r="A336" s="164"/>
      <c r="C336" s="143">
        <v>1</v>
      </c>
      <c r="D336" s="145" t="str">
        <f>IF(C336&lt;&gt;"",TEXT(C336,"00")&amp;"/01/"&amp;'Configurações Básicas'!$E$5,"")</f>
        <v>01/01/2017</v>
      </c>
      <c r="E336" s="43" t="s">
        <v>1332</v>
      </c>
      <c r="F336" s="143" t="s">
        <v>2350</v>
      </c>
      <c r="G336" s="43" t="s">
        <v>1457</v>
      </c>
      <c r="H336" s="43"/>
      <c r="I336" s="43"/>
      <c r="J336" s="219">
        <v>1172</v>
      </c>
      <c r="K336" s="219">
        <v>0</v>
      </c>
      <c r="L336" s="44" t="s">
        <v>1374</v>
      </c>
      <c r="M336" s="44"/>
      <c r="N336" s="41">
        <f>N335+IF(AND(L336="Pago",OR(E336='PC Receitas'!$O$4,E336='PC Receitas'!$O$5,E336='PC Receitas'!$O$6)),K336,IF(AND(L336="Pago",OR(E336='PC Receitas'!$O$7,E336='PC Receitas'!$O$8,E336='PC Receitas'!$O$9,E336='PC Receitas'!$O$10,E336='PC Receitas'!$O$11,E336='PC Receitas'!$O$12,E336='PC Receitas'!$O$13,E336='PC Receitas'!$O$14)),-K336,0))</f>
        <v>-1.2314504971300266E-10</v>
      </c>
      <c r="S336" s="112" t="str">
        <f t="shared" si="20"/>
        <v/>
      </c>
      <c r="T336" s="109" t="str">
        <f t="shared" si="21"/>
        <v/>
      </c>
      <c r="U336" s="109" t="str">
        <f t="shared" si="22"/>
        <v>Receita</v>
      </c>
      <c r="V336" s="109" t="str">
        <f t="shared" si="23"/>
        <v>Receita</v>
      </c>
      <c r="W336" s="113" t="str">
        <f>VLOOKUP(E336,'PC Receitas'!$O$4:$P$14,2,FALSE)</f>
        <v>Receitas_com_Produtos</v>
      </c>
    </row>
    <row r="337" spans="1:23" ht="19.5" customHeight="1" thickTop="1" thickBot="1" x14ac:dyDescent="0.3">
      <c r="A337" s="164"/>
      <c r="C337" s="143">
        <v>1</v>
      </c>
      <c r="D337" s="145" t="str">
        <f>IF(C337&lt;&gt;"",TEXT(C337,"00")&amp;"/01/"&amp;'Configurações Básicas'!$E$5,"")</f>
        <v>01/01/2017</v>
      </c>
      <c r="E337" s="43" t="s">
        <v>1336</v>
      </c>
      <c r="F337" s="143" t="s">
        <v>2351</v>
      </c>
      <c r="G337" s="43" t="s">
        <v>1455</v>
      </c>
      <c r="H337" s="43"/>
      <c r="I337" s="43"/>
      <c r="J337" s="219">
        <v>186.45</v>
      </c>
      <c r="K337" s="219">
        <v>0</v>
      </c>
      <c r="L337" s="44" t="s">
        <v>1374</v>
      </c>
      <c r="M337" s="44"/>
      <c r="N337" s="41">
        <f>N336+IF(AND(L337="Pago",OR(E337='PC Receitas'!$O$4,E337='PC Receitas'!$O$5,E337='PC Receitas'!$O$6)),K337,IF(AND(L337="Pago",OR(E337='PC Receitas'!$O$7,E337='PC Receitas'!$O$8,E337='PC Receitas'!$O$9,E337='PC Receitas'!$O$10,E337='PC Receitas'!$O$11,E337='PC Receitas'!$O$12,E337='PC Receitas'!$O$13,E337='PC Receitas'!$O$14)),-K337,0))</f>
        <v>-1.2314504971300266E-10</v>
      </c>
      <c r="S337" s="112" t="str">
        <f t="shared" si="20"/>
        <v/>
      </c>
      <c r="T337" s="109" t="str">
        <f t="shared" si="21"/>
        <v/>
      </c>
      <c r="U337" s="109" t="str">
        <f t="shared" si="22"/>
        <v>Receita</v>
      </c>
      <c r="V337" s="109" t="str">
        <f t="shared" si="23"/>
        <v>Receita</v>
      </c>
      <c r="W337" s="113" t="str">
        <f>VLOOKUP(E337,'PC Receitas'!$O$4:$P$14,2,FALSE)</f>
        <v>Receitas_Não_Operacionais</v>
      </c>
    </row>
    <row r="338" spans="1:23" ht="19.5" customHeight="1" thickTop="1" thickBot="1" x14ac:dyDescent="0.3">
      <c r="A338" s="164"/>
      <c r="C338" s="143">
        <v>1</v>
      </c>
      <c r="D338" s="145" t="str">
        <f>IF(C338&lt;&gt;"",TEXT(C338,"00")&amp;"/01/"&amp;'Configurações Básicas'!$E$5,"")</f>
        <v>01/01/2017</v>
      </c>
      <c r="E338" s="43" t="s">
        <v>1336</v>
      </c>
      <c r="F338" s="143" t="s">
        <v>2352</v>
      </c>
      <c r="G338" s="43" t="s">
        <v>1453</v>
      </c>
      <c r="H338" s="43"/>
      <c r="I338" s="43"/>
      <c r="J338" s="219">
        <v>734.16</v>
      </c>
      <c r="K338" s="219">
        <v>0</v>
      </c>
      <c r="L338" s="44" t="s">
        <v>1374</v>
      </c>
      <c r="M338" s="44"/>
      <c r="N338" s="41">
        <f>N337+IF(AND(L338="Pago",OR(E338='PC Receitas'!$O$4,E338='PC Receitas'!$O$5,E338='PC Receitas'!$O$6)),K338,IF(AND(L338="Pago",OR(E338='PC Receitas'!$O$7,E338='PC Receitas'!$O$8,E338='PC Receitas'!$O$9,E338='PC Receitas'!$O$10,E338='PC Receitas'!$O$11,E338='PC Receitas'!$O$12,E338='PC Receitas'!$O$13,E338='PC Receitas'!$O$14)),-K338,0))</f>
        <v>-1.2314504971300266E-10</v>
      </c>
      <c r="S338" s="112" t="str">
        <f t="shared" si="20"/>
        <v/>
      </c>
      <c r="T338" s="109" t="str">
        <f t="shared" si="21"/>
        <v/>
      </c>
      <c r="U338" s="109" t="str">
        <f t="shared" si="22"/>
        <v>Receita</v>
      </c>
      <c r="V338" s="109" t="str">
        <f t="shared" si="23"/>
        <v>Receita</v>
      </c>
      <c r="W338" s="113" t="str">
        <f>VLOOKUP(E338,'PC Receitas'!$O$4:$P$14,2,FALSE)</f>
        <v>Receitas_Não_Operacionais</v>
      </c>
    </row>
    <row r="339" spans="1:23" ht="19.5" customHeight="1" thickTop="1" thickBot="1" x14ac:dyDescent="0.3">
      <c r="A339" s="164"/>
      <c r="C339" s="143">
        <v>1</v>
      </c>
      <c r="D339" s="145" t="str">
        <f>IF(C339&lt;&gt;"",TEXT(C339,"00")&amp;"/01/"&amp;'Configurações Básicas'!$E$5,"")</f>
        <v>01/01/2017</v>
      </c>
      <c r="E339" s="43" t="s">
        <v>1336</v>
      </c>
      <c r="F339" s="143" t="s">
        <v>2353</v>
      </c>
      <c r="G339" s="43" t="s">
        <v>1455</v>
      </c>
      <c r="H339" s="43"/>
      <c r="I339" s="43"/>
      <c r="J339" s="219">
        <v>121.8</v>
      </c>
      <c r="K339" s="219">
        <v>0</v>
      </c>
      <c r="L339" s="44" t="s">
        <v>1374</v>
      </c>
      <c r="M339" s="44"/>
      <c r="N339" s="41">
        <f>N338+IF(AND(L339="Pago",OR(E339='PC Receitas'!$O$4,E339='PC Receitas'!$O$5,E339='PC Receitas'!$O$6)),K339,IF(AND(L339="Pago",OR(E339='PC Receitas'!$O$7,E339='PC Receitas'!$O$8,E339='PC Receitas'!$O$9,E339='PC Receitas'!$O$10,E339='PC Receitas'!$O$11,E339='PC Receitas'!$O$12,E339='PC Receitas'!$O$13,E339='PC Receitas'!$O$14)),-K339,0))</f>
        <v>-1.2314504971300266E-10</v>
      </c>
      <c r="S339" s="112" t="str">
        <f t="shared" si="20"/>
        <v/>
      </c>
      <c r="T339" s="109" t="str">
        <f t="shared" si="21"/>
        <v/>
      </c>
      <c r="U339" s="109" t="str">
        <f t="shared" si="22"/>
        <v>Receita</v>
      </c>
      <c r="V339" s="109" t="str">
        <f t="shared" si="23"/>
        <v>Receita</v>
      </c>
      <c r="W339" s="113" t="str">
        <f>VLOOKUP(E339,'PC Receitas'!$O$4:$P$14,2,FALSE)</f>
        <v>Receitas_Não_Operacionais</v>
      </c>
    </row>
    <row r="340" spans="1:23" ht="19.5" customHeight="1" thickTop="1" thickBot="1" x14ac:dyDescent="0.3">
      <c r="A340" s="164"/>
      <c r="C340" s="143">
        <v>1</v>
      </c>
      <c r="D340" s="145" t="str">
        <f>IF(C340&lt;&gt;"",TEXT(C340,"00")&amp;"/01/"&amp;'Configurações Básicas'!$E$5,"")</f>
        <v>01/01/2017</v>
      </c>
      <c r="E340" s="43" t="s">
        <v>1336</v>
      </c>
      <c r="F340" s="143" t="s">
        <v>2354</v>
      </c>
      <c r="G340" s="43" t="s">
        <v>1455</v>
      </c>
      <c r="H340" s="43"/>
      <c r="I340" s="43"/>
      <c r="J340" s="219">
        <v>139.19999999999999</v>
      </c>
      <c r="K340" s="219">
        <v>0</v>
      </c>
      <c r="L340" s="44" t="s">
        <v>1374</v>
      </c>
      <c r="M340" s="44"/>
      <c r="N340" s="41">
        <f>N339+IF(AND(L340="Pago",OR(E340='PC Receitas'!$O$4,E340='PC Receitas'!$O$5,E340='PC Receitas'!$O$6)),K340,IF(AND(L340="Pago",OR(E340='PC Receitas'!$O$7,E340='PC Receitas'!$O$8,E340='PC Receitas'!$O$9,E340='PC Receitas'!$O$10,E340='PC Receitas'!$O$11,E340='PC Receitas'!$O$12,E340='PC Receitas'!$O$13,E340='PC Receitas'!$O$14)),-K340,0))</f>
        <v>-1.2314504971300266E-10</v>
      </c>
      <c r="S340" s="112" t="str">
        <f t="shared" si="20"/>
        <v/>
      </c>
      <c r="T340" s="109" t="str">
        <f t="shared" si="21"/>
        <v/>
      </c>
      <c r="U340" s="109" t="str">
        <f t="shared" si="22"/>
        <v>Receita</v>
      </c>
      <c r="V340" s="109" t="str">
        <f t="shared" si="23"/>
        <v>Receita</v>
      </c>
      <c r="W340" s="113" t="str">
        <f>VLOOKUP(E340,'PC Receitas'!$O$4:$P$14,2,FALSE)</f>
        <v>Receitas_Não_Operacionais</v>
      </c>
    </row>
    <row r="341" spans="1:23" ht="19.5" customHeight="1" thickTop="1" thickBot="1" x14ac:dyDescent="0.3">
      <c r="A341" s="164"/>
      <c r="C341" s="143">
        <v>1</v>
      </c>
      <c r="D341" s="145" t="str">
        <f>IF(C341&lt;&gt;"",TEXT(C341,"00")&amp;"/01/"&amp;'Configurações Básicas'!$E$5,"")</f>
        <v>01/01/2017</v>
      </c>
      <c r="E341" s="43" t="s">
        <v>1336</v>
      </c>
      <c r="F341" s="143" t="s">
        <v>2355</v>
      </c>
      <c r="G341" s="43" t="s">
        <v>1455</v>
      </c>
      <c r="H341" s="43"/>
      <c r="I341" s="43"/>
      <c r="J341" s="219">
        <v>226.88</v>
      </c>
      <c r="K341" s="219">
        <v>0</v>
      </c>
      <c r="L341" s="44" t="s">
        <v>1374</v>
      </c>
      <c r="M341" s="44"/>
      <c r="N341" s="41">
        <f>N340+IF(AND(L341="Pago",OR(E341='PC Receitas'!$O$4,E341='PC Receitas'!$O$5,E341='PC Receitas'!$O$6)),K341,IF(AND(L341="Pago",OR(E341='PC Receitas'!$O$7,E341='PC Receitas'!$O$8,E341='PC Receitas'!$O$9,E341='PC Receitas'!$O$10,E341='PC Receitas'!$O$11,E341='PC Receitas'!$O$12,E341='PC Receitas'!$O$13,E341='PC Receitas'!$O$14)),-K341,0))</f>
        <v>-1.2314504971300266E-10</v>
      </c>
      <c r="S341" s="112" t="str">
        <f t="shared" si="20"/>
        <v/>
      </c>
      <c r="T341" s="109" t="str">
        <f t="shared" si="21"/>
        <v/>
      </c>
      <c r="U341" s="109" t="str">
        <f t="shared" si="22"/>
        <v>Receita</v>
      </c>
      <c r="V341" s="109" t="str">
        <f t="shared" si="23"/>
        <v>Receita</v>
      </c>
      <c r="W341" s="113" t="str">
        <f>VLOOKUP(E341,'PC Receitas'!$O$4:$P$14,2,FALSE)</f>
        <v>Receitas_Não_Operacionais</v>
      </c>
    </row>
    <row r="342" spans="1:23" ht="19.5" customHeight="1" thickTop="1" thickBot="1" x14ac:dyDescent="0.3">
      <c r="A342" s="164"/>
      <c r="C342" s="143">
        <v>1</v>
      </c>
      <c r="D342" s="145" t="str">
        <f>IF(C342&lt;&gt;"",TEXT(C342,"00")&amp;"/01/"&amp;'Configurações Básicas'!$E$5,"")</f>
        <v>01/01/2017</v>
      </c>
      <c r="E342" s="43" t="s">
        <v>1335</v>
      </c>
      <c r="F342" s="143" t="s">
        <v>2356</v>
      </c>
      <c r="G342" s="43" t="s">
        <v>1452</v>
      </c>
      <c r="H342" s="43"/>
      <c r="I342" s="43"/>
      <c r="J342" s="219">
        <v>7.9</v>
      </c>
      <c r="K342" s="219">
        <v>0</v>
      </c>
      <c r="L342" s="44" t="s">
        <v>1374</v>
      </c>
      <c r="M342" s="44"/>
      <c r="N342" s="41">
        <f>N341+IF(AND(L342="Pago",OR(E342='PC Receitas'!$O$4,E342='PC Receitas'!$O$5,E342='PC Receitas'!$O$6)),K342,IF(AND(L342="Pago",OR(E342='PC Receitas'!$O$7,E342='PC Receitas'!$O$8,E342='PC Receitas'!$O$9,E342='PC Receitas'!$O$10,E342='PC Receitas'!$O$11,E342='PC Receitas'!$O$12,E342='PC Receitas'!$O$13,E342='PC Receitas'!$O$14)),-K342,0))</f>
        <v>-1.2314504971300266E-10</v>
      </c>
      <c r="S342" s="112" t="str">
        <f t="shared" si="20"/>
        <v/>
      </c>
      <c r="T342" s="109" t="str">
        <f t="shared" si="21"/>
        <v/>
      </c>
      <c r="U342" s="109" t="str">
        <f t="shared" si="22"/>
        <v>Receita</v>
      </c>
      <c r="V342" s="109" t="str">
        <f t="shared" si="23"/>
        <v>Receita</v>
      </c>
      <c r="W342" s="113" t="str">
        <f>VLOOKUP(E342,'PC Receitas'!$O$4:$P$14,2,FALSE)</f>
        <v>Receitas_com_Serviços</v>
      </c>
    </row>
    <row r="343" spans="1:23" ht="19.5" customHeight="1" thickTop="1" thickBot="1" x14ac:dyDescent="0.3">
      <c r="A343" s="164"/>
      <c r="C343" s="143">
        <v>1</v>
      </c>
      <c r="D343" s="145" t="str">
        <f>IF(C343&lt;&gt;"",TEXT(C343,"00")&amp;"/01/"&amp;'Configurações Básicas'!$E$5,"")</f>
        <v>01/01/2017</v>
      </c>
      <c r="E343" s="43" t="s">
        <v>1335</v>
      </c>
      <c r="F343" s="143" t="s">
        <v>2357</v>
      </c>
      <c r="G343" s="43" t="s">
        <v>1452</v>
      </c>
      <c r="H343" s="43"/>
      <c r="I343" s="43"/>
      <c r="J343" s="219">
        <v>3927.65</v>
      </c>
      <c r="K343" s="219">
        <v>0</v>
      </c>
      <c r="L343" s="44" t="s">
        <v>1374</v>
      </c>
      <c r="M343" s="44"/>
      <c r="N343" s="41">
        <f>N342+IF(AND(L343="Pago",OR(E343='PC Receitas'!$O$4,E343='PC Receitas'!$O$5,E343='PC Receitas'!$O$6)),K343,IF(AND(L343="Pago",OR(E343='PC Receitas'!$O$7,E343='PC Receitas'!$O$8,E343='PC Receitas'!$O$9,E343='PC Receitas'!$O$10,E343='PC Receitas'!$O$11,E343='PC Receitas'!$O$12,E343='PC Receitas'!$O$13,E343='PC Receitas'!$O$14)),-K343,0))</f>
        <v>-1.2314504971300266E-10</v>
      </c>
      <c r="S343" s="112" t="str">
        <f t="shared" si="20"/>
        <v/>
      </c>
      <c r="T343" s="109" t="str">
        <f t="shared" si="21"/>
        <v/>
      </c>
      <c r="U343" s="109" t="str">
        <f t="shared" si="22"/>
        <v>Receita</v>
      </c>
      <c r="V343" s="109" t="str">
        <f t="shared" si="23"/>
        <v>Receita</v>
      </c>
      <c r="W343" s="113" t="str">
        <f>VLOOKUP(E343,'PC Receitas'!$O$4:$P$14,2,FALSE)</f>
        <v>Receitas_com_Serviços</v>
      </c>
    </row>
    <row r="344" spans="1:23" ht="19.5" customHeight="1" thickTop="1" thickBot="1" x14ac:dyDescent="0.3">
      <c r="A344" s="164"/>
      <c r="C344" s="143">
        <v>1</v>
      </c>
      <c r="D344" s="145" t="str">
        <f>IF(C344&lt;&gt;"",TEXT(C344,"00")&amp;"/01/"&amp;'Configurações Básicas'!$E$5,"")</f>
        <v>01/01/2017</v>
      </c>
      <c r="E344" s="43" t="s">
        <v>1332</v>
      </c>
      <c r="F344" s="143" t="s">
        <v>2358</v>
      </c>
      <c r="G344" s="43" t="s">
        <v>1458</v>
      </c>
      <c r="H344" s="43"/>
      <c r="I344" s="43"/>
      <c r="J344" s="219">
        <v>306.75</v>
      </c>
      <c r="K344" s="219">
        <v>0</v>
      </c>
      <c r="L344" s="44" t="s">
        <v>1374</v>
      </c>
      <c r="M344" s="44"/>
      <c r="N344" s="41">
        <f>N343+IF(AND(L344="Pago",OR(E344='PC Receitas'!$O$4,E344='PC Receitas'!$O$5,E344='PC Receitas'!$O$6)),K344,IF(AND(L344="Pago",OR(E344='PC Receitas'!$O$7,E344='PC Receitas'!$O$8,E344='PC Receitas'!$O$9,E344='PC Receitas'!$O$10,E344='PC Receitas'!$O$11,E344='PC Receitas'!$O$12,E344='PC Receitas'!$O$13,E344='PC Receitas'!$O$14)),-K344,0))</f>
        <v>-1.2314504971300266E-10</v>
      </c>
      <c r="S344" s="112" t="str">
        <f t="shared" si="20"/>
        <v/>
      </c>
      <c r="T344" s="109" t="str">
        <f t="shared" si="21"/>
        <v/>
      </c>
      <c r="U344" s="109" t="str">
        <f t="shared" si="22"/>
        <v>Receita</v>
      </c>
      <c r="V344" s="109" t="str">
        <f t="shared" si="23"/>
        <v>Receita</v>
      </c>
      <c r="W344" s="113" t="str">
        <f>VLOOKUP(E344,'PC Receitas'!$O$4:$P$14,2,FALSE)</f>
        <v>Receitas_com_Produtos</v>
      </c>
    </row>
    <row r="345" spans="1:23" ht="19.5" customHeight="1" thickTop="1" thickBot="1" x14ac:dyDescent="0.3">
      <c r="A345" s="164"/>
      <c r="C345" s="143">
        <v>1</v>
      </c>
      <c r="D345" s="145" t="str">
        <f>IF(C345&lt;&gt;"",TEXT(C345,"00")&amp;"/01/"&amp;'Configurações Básicas'!$E$5,"")</f>
        <v>01/01/2017</v>
      </c>
      <c r="E345" s="43" t="s">
        <v>1336</v>
      </c>
      <c r="F345" s="143" t="s">
        <v>2359</v>
      </c>
      <c r="G345" s="43" t="s">
        <v>1455</v>
      </c>
      <c r="H345" s="43"/>
      <c r="I345" s="43"/>
      <c r="J345" s="219">
        <v>258.63</v>
      </c>
      <c r="K345" s="219">
        <v>0</v>
      </c>
      <c r="L345" s="44" t="s">
        <v>1374</v>
      </c>
      <c r="M345" s="44"/>
      <c r="N345" s="41">
        <f>N344+IF(AND(L345="Pago",OR(E345='PC Receitas'!$O$4,E345='PC Receitas'!$O$5,E345='PC Receitas'!$O$6)),K345,IF(AND(L345="Pago",OR(E345='PC Receitas'!$O$7,E345='PC Receitas'!$O$8,E345='PC Receitas'!$O$9,E345='PC Receitas'!$O$10,E345='PC Receitas'!$O$11,E345='PC Receitas'!$O$12,E345='PC Receitas'!$O$13,E345='PC Receitas'!$O$14)),-K345,0))</f>
        <v>-1.2314504971300266E-10</v>
      </c>
      <c r="S345" s="112" t="str">
        <f t="shared" si="20"/>
        <v/>
      </c>
      <c r="T345" s="109" t="str">
        <f t="shared" si="21"/>
        <v/>
      </c>
      <c r="U345" s="109" t="str">
        <f t="shared" si="22"/>
        <v>Receita</v>
      </c>
      <c r="V345" s="109" t="str">
        <f t="shared" si="23"/>
        <v>Receita</v>
      </c>
      <c r="W345" s="113" t="str">
        <f>VLOOKUP(E345,'PC Receitas'!$O$4:$P$14,2,FALSE)</f>
        <v>Receitas_Não_Operacionais</v>
      </c>
    </row>
    <row r="346" spans="1:23" ht="19.5" customHeight="1" thickTop="1" thickBot="1" x14ac:dyDescent="0.3">
      <c r="A346" s="164"/>
      <c r="C346" s="143">
        <v>1</v>
      </c>
      <c r="D346" s="145" t="str">
        <f>IF(C346&lt;&gt;"",TEXT(C346,"00")&amp;"/01/"&amp;'Configurações Básicas'!$E$5,"")</f>
        <v>01/01/2017</v>
      </c>
      <c r="E346" s="43" t="s">
        <v>1336</v>
      </c>
      <c r="F346" s="143" t="s">
        <v>2360</v>
      </c>
      <c r="G346" s="43" t="s">
        <v>1455</v>
      </c>
      <c r="H346" s="43"/>
      <c r="I346" s="43"/>
      <c r="J346" s="219">
        <v>72.3</v>
      </c>
      <c r="K346" s="219">
        <v>0</v>
      </c>
      <c r="L346" s="44" t="s">
        <v>1374</v>
      </c>
      <c r="M346" s="44"/>
      <c r="N346" s="41">
        <f>N345+IF(AND(L346="Pago",OR(E346='PC Receitas'!$O$4,E346='PC Receitas'!$O$5,E346='PC Receitas'!$O$6)),K346,IF(AND(L346="Pago",OR(E346='PC Receitas'!$O$7,E346='PC Receitas'!$O$8,E346='PC Receitas'!$O$9,E346='PC Receitas'!$O$10,E346='PC Receitas'!$O$11,E346='PC Receitas'!$O$12,E346='PC Receitas'!$O$13,E346='PC Receitas'!$O$14)),-K346,0))</f>
        <v>-1.2314504971300266E-10</v>
      </c>
      <c r="S346" s="112" t="str">
        <f t="shared" si="20"/>
        <v/>
      </c>
      <c r="T346" s="109" t="str">
        <f t="shared" si="21"/>
        <v/>
      </c>
      <c r="U346" s="109" t="str">
        <f t="shared" si="22"/>
        <v>Receita</v>
      </c>
      <c r="V346" s="109" t="str">
        <f t="shared" si="23"/>
        <v>Receita</v>
      </c>
      <c r="W346" s="113" t="str">
        <f>VLOOKUP(E346,'PC Receitas'!$O$4:$P$14,2,FALSE)</f>
        <v>Receitas_Não_Operacionais</v>
      </c>
    </row>
    <row r="347" spans="1:23" ht="19.5" customHeight="1" thickTop="1" thickBot="1" x14ac:dyDescent="0.3">
      <c r="A347" s="164"/>
      <c r="C347" s="143">
        <v>1</v>
      </c>
      <c r="D347" s="145" t="str">
        <f>IF(C347&lt;&gt;"",TEXT(C347,"00")&amp;"/01/"&amp;'Configurações Básicas'!$E$5,"")</f>
        <v>01/01/2017</v>
      </c>
      <c r="E347" s="43" t="s">
        <v>1336</v>
      </c>
      <c r="F347" s="143" t="s">
        <v>2361</v>
      </c>
      <c r="G347" s="43" t="s">
        <v>1455</v>
      </c>
      <c r="H347" s="43"/>
      <c r="I347" s="43"/>
      <c r="J347" s="219">
        <v>3371.5</v>
      </c>
      <c r="K347" s="219">
        <v>0</v>
      </c>
      <c r="L347" s="44" t="s">
        <v>1374</v>
      </c>
      <c r="M347" s="44"/>
      <c r="N347" s="41">
        <f>N346+IF(AND(L347="Pago",OR(E347='PC Receitas'!$O$4,E347='PC Receitas'!$O$5,E347='PC Receitas'!$O$6)),K347,IF(AND(L347="Pago",OR(E347='PC Receitas'!$O$7,E347='PC Receitas'!$O$8,E347='PC Receitas'!$O$9,E347='PC Receitas'!$O$10,E347='PC Receitas'!$O$11,E347='PC Receitas'!$O$12,E347='PC Receitas'!$O$13,E347='PC Receitas'!$O$14)),-K347,0))</f>
        <v>-1.2314504971300266E-10</v>
      </c>
      <c r="S347" s="112" t="str">
        <f t="shared" si="20"/>
        <v/>
      </c>
      <c r="T347" s="109" t="str">
        <f t="shared" si="21"/>
        <v/>
      </c>
      <c r="U347" s="109" t="str">
        <f t="shared" si="22"/>
        <v>Receita</v>
      </c>
      <c r="V347" s="109" t="str">
        <f t="shared" si="23"/>
        <v>Receita</v>
      </c>
      <c r="W347" s="113" t="str">
        <f>VLOOKUP(E347,'PC Receitas'!$O$4:$P$14,2,FALSE)</f>
        <v>Receitas_Não_Operacionais</v>
      </c>
    </row>
    <row r="348" spans="1:23" ht="19.5" customHeight="1" thickTop="1" thickBot="1" x14ac:dyDescent="0.3">
      <c r="A348" s="164"/>
      <c r="C348" s="143">
        <v>1</v>
      </c>
      <c r="D348" s="145" t="str">
        <f>IF(C348&lt;&gt;"",TEXT(C348,"00")&amp;"/01/"&amp;'Configurações Básicas'!$E$5,"")</f>
        <v>01/01/2017</v>
      </c>
      <c r="E348" s="43" t="s">
        <v>1336</v>
      </c>
      <c r="F348" s="143" t="s">
        <v>2362</v>
      </c>
      <c r="G348" s="43" t="s">
        <v>1455</v>
      </c>
      <c r="H348" s="43"/>
      <c r="I348" s="43"/>
      <c r="J348" s="219">
        <v>1830</v>
      </c>
      <c r="K348" s="219">
        <v>0</v>
      </c>
      <c r="L348" s="44" t="s">
        <v>1374</v>
      </c>
      <c r="M348" s="44"/>
      <c r="N348" s="41">
        <f>N347+IF(AND(L348="Pago",OR(E348='PC Receitas'!$O$4,E348='PC Receitas'!$O$5,E348='PC Receitas'!$O$6)),K348,IF(AND(L348="Pago",OR(E348='PC Receitas'!$O$7,E348='PC Receitas'!$O$8,E348='PC Receitas'!$O$9,E348='PC Receitas'!$O$10,E348='PC Receitas'!$O$11,E348='PC Receitas'!$O$12,E348='PC Receitas'!$O$13,E348='PC Receitas'!$O$14)),-K348,0))</f>
        <v>-1.2314504971300266E-10</v>
      </c>
      <c r="S348" s="112" t="str">
        <f t="shared" si="20"/>
        <v/>
      </c>
      <c r="T348" s="109" t="str">
        <f t="shared" si="21"/>
        <v/>
      </c>
      <c r="U348" s="109" t="str">
        <f t="shared" si="22"/>
        <v>Receita</v>
      </c>
      <c r="V348" s="109" t="str">
        <f t="shared" si="23"/>
        <v>Receita</v>
      </c>
      <c r="W348" s="113" t="str">
        <f>VLOOKUP(E348,'PC Receitas'!$O$4:$P$14,2,FALSE)</f>
        <v>Receitas_Não_Operacionais</v>
      </c>
    </row>
    <row r="349" spans="1:23" ht="19.5" customHeight="1" thickTop="1" thickBot="1" x14ac:dyDescent="0.3">
      <c r="A349" s="164"/>
      <c r="C349" s="143">
        <v>1</v>
      </c>
      <c r="D349" s="145" t="str">
        <f>IF(C349&lt;&gt;"",TEXT(C349,"00")&amp;"/01/"&amp;'Configurações Básicas'!$E$5,"")</f>
        <v>01/01/2017</v>
      </c>
      <c r="E349" s="43" t="s">
        <v>1332</v>
      </c>
      <c r="F349" s="143" t="s">
        <v>2363</v>
      </c>
      <c r="G349" s="43" t="s">
        <v>1454</v>
      </c>
      <c r="H349" s="43"/>
      <c r="I349" s="43"/>
      <c r="J349" s="219">
        <v>632.66999999999996</v>
      </c>
      <c r="K349" s="219">
        <v>0</v>
      </c>
      <c r="L349" s="44" t="s">
        <v>1374</v>
      </c>
      <c r="M349" s="44"/>
      <c r="N349" s="41">
        <f>N348+IF(AND(L349="Pago",OR(E349='PC Receitas'!$O$4,E349='PC Receitas'!$O$5,E349='PC Receitas'!$O$6)),K349,IF(AND(L349="Pago",OR(E349='PC Receitas'!$O$7,E349='PC Receitas'!$O$8,E349='PC Receitas'!$O$9,E349='PC Receitas'!$O$10,E349='PC Receitas'!$O$11,E349='PC Receitas'!$O$12,E349='PC Receitas'!$O$13,E349='PC Receitas'!$O$14)),-K349,0))</f>
        <v>-1.2314504971300266E-10</v>
      </c>
      <c r="S349" s="112" t="str">
        <f t="shared" si="20"/>
        <v/>
      </c>
      <c r="T349" s="109" t="str">
        <f t="shared" si="21"/>
        <v/>
      </c>
      <c r="U349" s="109" t="str">
        <f t="shared" si="22"/>
        <v>Receita</v>
      </c>
      <c r="V349" s="109" t="str">
        <f t="shared" si="23"/>
        <v>Receita</v>
      </c>
      <c r="W349" s="113" t="str">
        <f>VLOOKUP(E349,'PC Receitas'!$O$4:$P$14,2,FALSE)</f>
        <v>Receitas_com_Produtos</v>
      </c>
    </row>
    <row r="350" spans="1:23" ht="19.5" customHeight="1" thickTop="1" thickBot="1" x14ac:dyDescent="0.3">
      <c r="A350" s="164"/>
      <c r="C350" s="143">
        <v>1</v>
      </c>
      <c r="D350" s="145" t="str">
        <f>IF(C350&lt;&gt;"",TEXT(C350,"00")&amp;"/01/"&amp;'Configurações Básicas'!$E$5,"")</f>
        <v>01/01/2017</v>
      </c>
      <c r="E350" s="43" t="s">
        <v>1336</v>
      </c>
      <c r="F350" s="143" t="s">
        <v>2364</v>
      </c>
      <c r="G350" s="43" t="s">
        <v>1455</v>
      </c>
      <c r="H350" s="43"/>
      <c r="I350" s="43"/>
      <c r="J350" s="219">
        <v>194.48</v>
      </c>
      <c r="K350" s="219">
        <v>0</v>
      </c>
      <c r="L350" s="44" t="s">
        <v>1374</v>
      </c>
      <c r="M350" s="44"/>
      <c r="N350" s="41">
        <f>N349+IF(AND(L350="Pago",OR(E350='PC Receitas'!$O$4,E350='PC Receitas'!$O$5,E350='PC Receitas'!$O$6)),K350,IF(AND(L350="Pago",OR(E350='PC Receitas'!$O$7,E350='PC Receitas'!$O$8,E350='PC Receitas'!$O$9,E350='PC Receitas'!$O$10,E350='PC Receitas'!$O$11,E350='PC Receitas'!$O$12,E350='PC Receitas'!$O$13,E350='PC Receitas'!$O$14)),-K350,0))</f>
        <v>-1.2314504971300266E-10</v>
      </c>
      <c r="S350" s="112" t="str">
        <f t="shared" si="20"/>
        <v/>
      </c>
      <c r="T350" s="109" t="str">
        <f t="shared" si="21"/>
        <v/>
      </c>
      <c r="U350" s="109" t="str">
        <f t="shared" si="22"/>
        <v>Receita</v>
      </c>
      <c r="V350" s="109" t="str">
        <f t="shared" si="23"/>
        <v>Receita</v>
      </c>
      <c r="W350" s="113" t="str">
        <f>VLOOKUP(E350,'PC Receitas'!$O$4:$P$14,2,FALSE)</f>
        <v>Receitas_Não_Operacionais</v>
      </c>
    </row>
    <row r="351" spans="1:23" ht="19.5" customHeight="1" thickTop="1" thickBot="1" x14ac:dyDescent="0.3">
      <c r="A351" s="164"/>
      <c r="C351" s="143">
        <v>1</v>
      </c>
      <c r="D351" s="145" t="str">
        <f>IF(C351&lt;&gt;"",TEXT(C351,"00")&amp;"/01/"&amp;'Configurações Básicas'!$E$5,"")</f>
        <v>01/01/2017</v>
      </c>
      <c r="E351" s="43" t="s">
        <v>1336</v>
      </c>
      <c r="F351" s="143" t="s">
        <v>2365</v>
      </c>
      <c r="G351" s="43" t="s">
        <v>1455</v>
      </c>
      <c r="H351" s="43"/>
      <c r="I351" s="43"/>
      <c r="J351" s="219">
        <v>396.17</v>
      </c>
      <c r="K351" s="219">
        <v>0</v>
      </c>
      <c r="L351" s="44" t="s">
        <v>1374</v>
      </c>
      <c r="M351" s="44"/>
      <c r="N351" s="41">
        <f>N350+IF(AND(L351="Pago",OR(E351='PC Receitas'!$O$4,E351='PC Receitas'!$O$5,E351='PC Receitas'!$O$6)),K351,IF(AND(L351="Pago",OR(E351='PC Receitas'!$O$7,E351='PC Receitas'!$O$8,E351='PC Receitas'!$O$9,E351='PC Receitas'!$O$10,E351='PC Receitas'!$O$11,E351='PC Receitas'!$O$12,E351='PC Receitas'!$O$13,E351='PC Receitas'!$O$14)),-K351,0))</f>
        <v>-1.2314504971300266E-10</v>
      </c>
      <c r="S351" s="112" t="str">
        <f t="shared" si="20"/>
        <v/>
      </c>
      <c r="T351" s="109" t="str">
        <f t="shared" si="21"/>
        <v/>
      </c>
      <c r="U351" s="109" t="str">
        <f t="shared" si="22"/>
        <v>Receita</v>
      </c>
      <c r="V351" s="109" t="str">
        <f t="shared" si="23"/>
        <v>Receita</v>
      </c>
      <c r="W351" s="113" t="str">
        <f>VLOOKUP(E351,'PC Receitas'!$O$4:$P$14,2,FALSE)</f>
        <v>Receitas_Não_Operacionais</v>
      </c>
    </row>
    <row r="352" spans="1:23" ht="19.5" customHeight="1" thickTop="1" thickBot="1" x14ac:dyDescent="0.3">
      <c r="A352" s="164"/>
      <c r="C352" s="143">
        <v>1</v>
      </c>
      <c r="D352" s="145" t="str">
        <f>IF(C352&lt;&gt;"",TEXT(C352,"00")&amp;"/01/"&amp;'Configurações Básicas'!$E$5,"")</f>
        <v>01/01/2017</v>
      </c>
      <c r="E352" s="43" t="s">
        <v>1336</v>
      </c>
      <c r="F352" s="143" t="s">
        <v>2366</v>
      </c>
      <c r="G352" s="43" t="s">
        <v>1455</v>
      </c>
      <c r="H352" s="43"/>
      <c r="I352" s="43"/>
      <c r="J352" s="219">
        <v>659.5</v>
      </c>
      <c r="K352" s="219">
        <v>0</v>
      </c>
      <c r="L352" s="44" t="s">
        <v>1374</v>
      </c>
      <c r="M352" s="44"/>
      <c r="N352" s="41">
        <f>N351+IF(AND(L352="Pago",OR(E352='PC Receitas'!$O$4,E352='PC Receitas'!$O$5,E352='PC Receitas'!$O$6)),K352,IF(AND(L352="Pago",OR(E352='PC Receitas'!$O$7,E352='PC Receitas'!$O$8,E352='PC Receitas'!$O$9,E352='PC Receitas'!$O$10,E352='PC Receitas'!$O$11,E352='PC Receitas'!$O$12,E352='PC Receitas'!$O$13,E352='PC Receitas'!$O$14)),-K352,0))</f>
        <v>-1.2314504971300266E-10</v>
      </c>
      <c r="S352" s="112" t="str">
        <f t="shared" si="20"/>
        <v/>
      </c>
      <c r="T352" s="109" t="str">
        <f t="shared" si="21"/>
        <v/>
      </c>
      <c r="U352" s="109" t="str">
        <f t="shared" si="22"/>
        <v>Receita</v>
      </c>
      <c r="V352" s="109" t="str">
        <f t="shared" si="23"/>
        <v>Receita</v>
      </c>
      <c r="W352" s="113" t="str">
        <f>VLOOKUP(E352,'PC Receitas'!$O$4:$P$14,2,FALSE)</f>
        <v>Receitas_Não_Operacionais</v>
      </c>
    </row>
    <row r="353" spans="1:23" ht="19.5" customHeight="1" thickTop="1" thickBot="1" x14ac:dyDescent="0.3">
      <c r="A353" s="164"/>
      <c r="C353" s="143">
        <v>1</v>
      </c>
      <c r="D353" s="145" t="str">
        <f>IF(C353&lt;&gt;"",TEXT(C353,"00")&amp;"/01/"&amp;'Configurações Básicas'!$E$5,"")</f>
        <v>01/01/2017</v>
      </c>
      <c r="E353" s="43" t="s">
        <v>1336</v>
      </c>
      <c r="F353" s="143" t="s">
        <v>2367</v>
      </c>
      <c r="G353" s="43" t="s">
        <v>1455</v>
      </c>
      <c r="H353" s="43"/>
      <c r="I353" s="43"/>
      <c r="J353" s="219">
        <v>1200.5</v>
      </c>
      <c r="K353" s="219">
        <v>0</v>
      </c>
      <c r="L353" s="44" t="s">
        <v>1374</v>
      </c>
      <c r="M353" s="44"/>
      <c r="N353" s="41">
        <f>N352+IF(AND(L353="Pago",OR(E353='PC Receitas'!$O$4,E353='PC Receitas'!$O$5,E353='PC Receitas'!$O$6)),K353,IF(AND(L353="Pago",OR(E353='PC Receitas'!$O$7,E353='PC Receitas'!$O$8,E353='PC Receitas'!$O$9,E353='PC Receitas'!$O$10,E353='PC Receitas'!$O$11,E353='PC Receitas'!$O$12,E353='PC Receitas'!$O$13,E353='PC Receitas'!$O$14)),-K353,0))</f>
        <v>-1.2314504971300266E-10</v>
      </c>
      <c r="S353" s="112" t="str">
        <f t="shared" si="20"/>
        <v/>
      </c>
      <c r="T353" s="109" t="str">
        <f t="shared" si="21"/>
        <v/>
      </c>
      <c r="U353" s="109" t="str">
        <f t="shared" si="22"/>
        <v>Receita</v>
      </c>
      <c r="V353" s="109" t="str">
        <f t="shared" si="23"/>
        <v>Receita</v>
      </c>
      <c r="W353" s="113" t="str">
        <f>VLOOKUP(E353,'PC Receitas'!$O$4:$P$14,2,FALSE)</f>
        <v>Receitas_Não_Operacionais</v>
      </c>
    </row>
    <row r="354" spans="1:23" ht="19.5" customHeight="1" thickTop="1" thickBot="1" x14ac:dyDescent="0.3">
      <c r="A354" s="164"/>
      <c r="C354" s="143">
        <v>1</v>
      </c>
      <c r="D354" s="145" t="str">
        <f>IF(C354&lt;&gt;"",TEXT(C354,"00")&amp;"/01/"&amp;'Configurações Básicas'!$E$5,"")</f>
        <v>01/01/2017</v>
      </c>
      <c r="E354" s="43" t="s">
        <v>1336</v>
      </c>
      <c r="F354" s="143" t="s">
        <v>2368</v>
      </c>
      <c r="G354" s="43" t="s">
        <v>1455</v>
      </c>
      <c r="H354" s="43"/>
      <c r="I354" s="43"/>
      <c r="J354" s="219">
        <v>105.9</v>
      </c>
      <c r="K354" s="219">
        <v>0</v>
      </c>
      <c r="L354" s="44" t="s">
        <v>1374</v>
      </c>
      <c r="M354" s="44"/>
      <c r="N354" s="41">
        <f>N353+IF(AND(L354="Pago",OR(E354='PC Receitas'!$O$4,E354='PC Receitas'!$O$5,E354='PC Receitas'!$O$6)),K354,IF(AND(L354="Pago",OR(E354='PC Receitas'!$O$7,E354='PC Receitas'!$O$8,E354='PC Receitas'!$O$9,E354='PC Receitas'!$O$10,E354='PC Receitas'!$O$11,E354='PC Receitas'!$O$12,E354='PC Receitas'!$O$13,E354='PC Receitas'!$O$14)),-K354,0))</f>
        <v>-1.2314504971300266E-10</v>
      </c>
      <c r="S354" s="112" t="str">
        <f t="shared" si="20"/>
        <v/>
      </c>
      <c r="T354" s="109" t="str">
        <f t="shared" si="21"/>
        <v/>
      </c>
      <c r="U354" s="109" t="str">
        <f t="shared" si="22"/>
        <v>Receita</v>
      </c>
      <c r="V354" s="109" t="str">
        <f t="shared" si="23"/>
        <v>Receita</v>
      </c>
      <c r="W354" s="113" t="str">
        <f>VLOOKUP(E354,'PC Receitas'!$O$4:$P$14,2,FALSE)</f>
        <v>Receitas_Não_Operacionais</v>
      </c>
    </row>
    <row r="355" spans="1:23" ht="19.5" customHeight="1" thickTop="1" thickBot="1" x14ac:dyDescent="0.3">
      <c r="A355" s="164"/>
      <c r="C355" s="143">
        <v>1</v>
      </c>
      <c r="D355" s="145" t="str">
        <f>IF(C355&lt;&gt;"",TEXT(C355,"00")&amp;"/01/"&amp;'Configurações Básicas'!$E$5,"")</f>
        <v>01/01/2017</v>
      </c>
      <c r="E355" s="43" t="s">
        <v>1336</v>
      </c>
      <c r="F355" s="143" t="s">
        <v>2369</v>
      </c>
      <c r="G355" s="43" t="s">
        <v>1455</v>
      </c>
      <c r="H355" s="43"/>
      <c r="I355" s="43"/>
      <c r="J355" s="219">
        <v>822.9</v>
      </c>
      <c r="K355" s="219">
        <v>0</v>
      </c>
      <c r="L355" s="44" t="s">
        <v>1374</v>
      </c>
      <c r="M355" s="44"/>
      <c r="N355" s="41">
        <f>N354+IF(AND(L355="Pago",OR(E355='PC Receitas'!$O$4,E355='PC Receitas'!$O$5,E355='PC Receitas'!$O$6)),K355,IF(AND(L355="Pago",OR(E355='PC Receitas'!$O$7,E355='PC Receitas'!$O$8,E355='PC Receitas'!$O$9,E355='PC Receitas'!$O$10,E355='PC Receitas'!$O$11,E355='PC Receitas'!$O$12,E355='PC Receitas'!$O$13,E355='PC Receitas'!$O$14)),-K355,0))</f>
        <v>-1.2314504971300266E-10</v>
      </c>
      <c r="S355" s="112" t="str">
        <f t="shared" si="20"/>
        <v/>
      </c>
      <c r="T355" s="109" t="str">
        <f t="shared" si="21"/>
        <v/>
      </c>
      <c r="U355" s="109" t="str">
        <f t="shared" si="22"/>
        <v>Receita</v>
      </c>
      <c r="V355" s="109" t="str">
        <f t="shared" si="23"/>
        <v>Receita</v>
      </c>
      <c r="W355" s="113" t="str">
        <f>VLOOKUP(E355,'PC Receitas'!$O$4:$P$14,2,FALSE)</f>
        <v>Receitas_Não_Operacionais</v>
      </c>
    </row>
    <row r="356" spans="1:23" ht="19.5" customHeight="1" thickTop="1" thickBot="1" x14ac:dyDescent="0.3">
      <c r="A356" s="164"/>
      <c r="C356" s="143">
        <v>1</v>
      </c>
      <c r="D356" s="145" t="str">
        <f>IF(C356&lt;&gt;"",TEXT(C356,"00")&amp;"/01/"&amp;'Configurações Básicas'!$E$5,"")</f>
        <v>01/01/2017</v>
      </c>
      <c r="E356" s="43" t="s">
        <v>1336</v>
      </c>
      <c r="F356" s="143" t="s">
        <v>2370</v>
      </c>
      <c r="G356" s="43" t="s">
        <v>1453</v>
      </c>
      <c r="H356" s="43"/>
      <c r="I356" s="43"/>
      <c r="J356" s="219">
        <v>613.87</v>
      </c>
      <c r="K356" s="219">
        <v>0</v>
      </c>
      <c r="L356" s="44" t="s">
        <v>1374</v>
      </c>
      <c r="M356" s="44"/>
      <c r="N356" s="41">
        <f>N355+IF(AND(L356="Pago",OR(E356='PC Receitas'!$O$4,E356='PC Receitas'!$O$5,E356='PC Receitas'!$O$6)),K356,IF(AND(L356="Pago",OR(E356='PC Receitas'!$O$7,E356='PC Receitas'!$O$8,E356='PC Receitas'!$O$9,E356='PC Receitas'!$O$10,E356='PC Receitas'!$O$11,E356='PC Receitas'!$O$12,E356='PC Receitas'!$O$13,E356='PC Receitas'!$O$14)),-K356,0))</f>
        <v>-1.2314504971300266E-10</v>
      </c>
      <c r="S356" s="112" t="str">
        <f t="shared" si="20"/>
        <v/>
      </c>
      <c r="T356" s="109" t="str">
        <f t="shared" si="21"/>
        <v/>
      </c>
      <c r="U356" s="109" t="str">
        <f t="shared" si="22"/>
        <v>Receita</v>
      </c>
      <c r="V356" s="109" t="str">
        <f t="shared" si="23"/>
        <v>Receita</v>
      </c>
      <c r="W356" s="113" t="str">
        <f>VLOOKUP(E356,'PC Receitas'!$O$4:$P$14,2,FALSE)</f>
        <v>Receitas_Não_Operacionais</v>
      </c>
    </row>
    <row r="357" spans="1:23" ht="19.5" customHeight="1" thickTop="1" thickBot="1" x14ac:dyDescent="0.3">
      <c r="A357" s="164"/>
      <c r="C357" s="143">
        <v>1</v>
      </c>
      <c r="D357" s="145" t="str">
        <f>IF(C357&lt;&gt;"",TEXT(C357,"00")&amp;"/01/"&amp;'Configurações Básicas'!$E$5,"")</f>
        <v>01/01/2017</v>
      </c>
      <c r="E357" s="43" t="s">
        <v>1336</v>
      </c>
      <c r="F357" s="143" t="s">
        <v>2371</v>
      </c>
      <c r="G357" s="43" t="s">
        <v>1455</v>
      </c>
      <c r="H357" s="43"/>
      <c r="I357" s="43"/>
      <c r="J357" s="219">
        <v>147.62</v>
      </c>
      <c r="K357" s="219">
        <v>0</v>
      </c>
      <c r="L357" s="44" t="s">
        <v>1374</v>
      </c>
      <c r="M357" s="44"/>
      <c r="N357" s="41">
        <f>N356+IF(AND(L357="Pago",OR(E357='PC Receitas'!$O$4,E357='PC Receitas'!$O$5,E357='PC Receitas'!$O$6)),K357,IF(AND(L357="Pago",OR(E357='PC Receitas'!$O$7,E357='PC Receitas'!$O$8,E357='PC Receitas'!$O$9,E357='PC Receitas'!$O$10,E357='PC Receitas'!$O$11,E357='PC Receitas'!$O$12,E357='PC Receitas'!$O$13,E357='PC Receitas'!$O$14)),-K357,0))</f>
        <v>-1.2314504971300266E-10</v>
      </c>
      <c r="S357" s="112" t="str">
        <f t="shared" si="20"/>
        <v/>
      </c>
      <c r="T357" s="109" t="str">
        <f t="shared" si="21"/>
        <v/>
      </c>
      <c r="U357" s="109" t="str">
        <f t="shared" si="22"/>
        <v>Receita</v>
      </c>
      <c r="V357" s="109" t="str">
        <f t="shared" si="23"/>
        <v>Receita</v>
      </c>
      <c r="W357" s="113" t="str">
        <f>VLOOKUP(E357,'PC Receitas'!$O$4:$P$14,2,FALSE)</f>
        <v>Receitas_Não_Operacionais</v>
      </c>
    </row>
    <row r="358" spans="1:23" ht="19.5" customHeight="1" thickTop="1" thickBot="1" x14ac:dyDescent="0.3">
      <c r="A358" s="164"/>
      <c r="C358" s="143">
        <v>1</v>
      </c>
      <c r="D358" s="145" t="str">
        <f>IF(C358&lt;&gt;"",TEXT(C358,"00")&amp;"/01/"&amp;'Configurações Básicas'!$E$5,"")</f>
        <v>01/01/2017</v>
      </c>
      <c r="E358" s="43" t="s">
        <v>1332</v>
      </c>
      <c r="F358" s="143" t="s">
        <v>2372</v>
      </c>
      <c r="G358" s="43" t="s">
        <v>1457</v>
      </c>
      <c r="H358" s="43"/>
      <c r="I358" s="43"/>
      <c r="J358" s="219">
        <v>143</v>
      </c>
      <c r="K358" s="219">
        <v>0</v>
      </c>
      <c r="L358" s="44" t="s">
        <v>1374</v>
      </c>
      <c r="M358" s="44"/>
      <c r="N358" s="41">
        <f>N357+IF(AND(L358="Pago",OR(E358='PC Receitas'!$O$4,E358='PC Receitas'!$O$5,E358='PC Receitas'!$O$6)),K358,IF(AND(L358="Pago",OR(E358='PC Receitas'!$O$7,E358='PC Receitas'!$O$8,E358='PC Receitas'!$O$9,E358='PC Receitas'!$O$10,E358='PC Receitas'!$O$11,E358='PC Receitas'!$O$12,E358='PC Receitas'!$O$13,E358='PC Receitas'!$O$14)),-K358,0))</f>
        <v>-1.2314504971300266E-10</v>
      </c>
      <c r="S358" s="112" t="str">
        <f t="shared" si="20"/>
        <v/>
      </c>
      <c r="T358" s="109" t="str">
        <f t="shared" si="21"/>
        <v/>
      </c>
      <c r="U358" s="109" t="str">
        <f t="shared" si="22"/>
        <v>Receita</v>
      </c>
      <c r="V358" s="109" t="str">
        <f t="shared" si="23"/>
        <v>Receita</v>
      </c>
      <c r="W358" s="113" t="str">
        <f>VLOOKUP(E358,'PC Receitas'!$O$4:$P$14,2,FALSE)</f>
        <v>Receitas_com_Produtos</v>
      </c>
    </row>
    <row r="359" spans="1:23" ht="19.5" customHeight="1" thickTop="1" thickBot="1" x14ac:dyDescent="0.3">
      <c r="A359" s="164"/>
      <c r="C359" s="143">
        <v>1</v>
      </c>
      <c r="D359" s="145" t="str">
        <f>IF(C359&lt;&gt;"",TEXT(C359,"00")&amp;"/01/"&amp;'Configurações Básicas'!$E$5,"")</f>
        <v>01/01/2017</v>
      </c>
      <c r="E359" s="43" t="s">
        <v>1336</v>
      </c>
      <c r="F359" s="143" t="s">
        <v>2373</v>
      </c>
      <c r="G359" s="43" t="s">
        <v>1453</v>
      </c>
      <c r="H359" s="43"/>
      <c r="I359" s="43"/>
      <c r="J359" s="219">
        <v>879</v>
      </c>
      <c r="K359" s="219">
        <v>0</v>
      </c>
      <c r="L359" s="44" t="s">
        <v>1374</v>
      </c>
      <c r="M359" s="44"/>
      <c r="N359" s="41">
        <f>N358+IF(AND(L359="Pago",OR(E359='PC Receitas'!$O$4,E359='PC Receitas'!$O$5,E359='PC Receitas'!$O$6)),K359,IF(AND(L359="Pago",OR(E359='PC Receitas'!$O$7,E359='PC Receitas'!$O$8,E359='PC Receitas'!$O$9,E359='PC Receitas'!$O$10,E359='PC Receitas'!$O$11,E359='PC Receitas'!$O$12,E359='PC Receitas'!$O$13,E359='PC Receitas'!$O$14)),-K359,0))</f>
        <v>-1.2314504971300266E-10</v>
      </c>
      <c r="S359" s="112" t="str">
        <f t="shared" si="20"/>
        <v/>
      </c>
      <c r="T359" s="109" t="str">
        <f t="shared" si="21"/>
        <v/>
      </c>
      <c r="U359" s="109" t="str">
        <f t="shared" si="22"/>
        <v>Receita</v>
      </c>
      <c r="V359" s="109" t="str">
        <f t="shared" si="23"/>
        <v>Receita</v>
      </c>
      <c r="W359" s="113" t="str">
        <f>VLOOKUP(E359,'PC Receitas'!$O$4:$P$14,2,FALSE)</f>
        <v>Receitas_Não_Operacionais</v>
      </c>
    </row>
    <row r="360" spans="1:23" ht="19.5" customHeight="1" thickTop="1" thickBot="1" x14ac:dyDescent="0.3">
      <c r="A360" s="164"/>
      <c r="C360" s="143">
        <v>1</v>
      </c>
      <c r="D360" s="145" t="str">
        <f>IF(C360&lt;&gt;"",TEXT(C360,"00")&amp;"/01/"&amp;'Configurações Básicas'!$E$5,"")</f>
        <v>01/01/2017</v>
      </c>
      <c r="E360" s="43" t="s">
        <v>1336</v>
      </c>
      <c r="F360" s="143" t="s">
        <v>2374</v>
      </c>
      <c r="G360" s="43" t="s">
        <v>1455</v>
      </c>
      <c r="H360" s="43"/>
      <c r="I360" s="43"/>
      <c r="J360" s="219">
        <v>75.3</v>
      </c>
      <c r="K360" s="219">
        <v>0</v>
      </c>
      <c r="L360" s="44" t="s">
        <v>1374</v>
      </c>
      <c r="M360" s="44"/>
      <c r="N360" s="41">
        <f>N359+IF(AND(L360="Pago",OR(E360='PC Receitas'!$O$4,E360='PC Receitas'!$O$5,E360='PC Receitas'!$O$6)),K360,IF(AND(L360="Pago",OR(E360='PC Receitas'!$O$7,E360='PC Receitas'!$O$8,E360='PC Receitas'!$O$9,E360='PC Receitas'!$O$10,E360='PC Receitas'!$O$11,E360='PC Receitas'!$O$12,E360='PC Receitas'!$O$13,E360='PC Receitas'!$O$14)),-K360,0))</f>
        <v>-1.2314504971300266E-10</v>
      </c>
      <c r="S360" s="112" t="str">
        <f t="shared" si="20"/>
        <v/>
      </c>
      <c r="T360" s="109" t="str">
        <f t="shared" si="21"/>
        <v/>
      </c>
      <c r="U360" s="109" t="str">
        <f t="shared" si="22"/>
        <v>Receita</v>
      </c>
      <c r="V360" s="109" t="str">
        <f t="shared" si="23"/>
        <v>Receita</v>
      </c>
      <c r="W360" s="113" t="str">
        <f>VLOOKUP(E360,'PC Receitas'!$O$4:$P$14,2,FALSE)</f>
        <v>Receitas_Não_Operacionais</v>
      </c>
    </row>
    <row r="361" spans="1:23" ht="19.5" customHeight="1" thickTop="1" thickBot="1" x14ac:dyDescent="0.3">
      <c r="A361" s="164"/>
      <c r="C361" s="143">
        <v>1</v>
      </c>
      <c r="D361" s="145" t="str">
        <f>IF(C361&lt;&gt;"",TEXT(C361,"00")&amp;"/01/"&amp;'Configurações Básicas'!$E$5,"")</f>
        <v>01/01/2017</v>
      </c>
      <c r="E361" s="43" t="s">
        <v>1336</v>
      </c>
      <c r="F361" s="143" t="s">
        <v>2375</v>
      </c>
      <c r="G361" s="43" t="s">
        <v>1453</v>
      </c>
      <c r="H361" s="43"/>
      <c r="I361" s="43"/>
      <c r="J361" s="219">
        <v>291.45</v>
      </c>
      <c r="K361" s="219">
        <v>0</v>
      </c>
      <c r="L361" s="44" t="s">
        <v>1374</v>
      </c>
      <c r="M361" s="44"/>
      <c r="N361" s="41">
        <f>N360+IF(AND(L361="Pago",OR(E361='PC Receitas'!$O$4,E361='PC Receitas'!$O$5,E361='PC Receitas'!$O$6)),K361,IF(AND(L361="Pago",OR(E361='PC Receitas'!$O$7,E361='PC Receitas'!$O$8,E361='PC Receitas'!$O$9,E361='PC Receitas'!$O$10,E361='PC Receitas'!$O$11,E361='PC Receitas'!$O$12,E361='PC Receitas'!$O$13,E361='PC Receitas'!$O$14)),-K361,0))</f>
        <v>-1.2314504971300266E-10</v>
      </c>
      <c r="S361" s="112" t="str">
        <f t="shared" si="20"/>
        <v/>
      </c>
      <c r="T361" s="109" t="str">
        <f t="shared" si="21"/>
        <v/>
      </c>
      <c r="U361" s="109" t="str">
        <f t="shared" si="22"/>
        <v>Receita</v>
      </c>
      <c r="V361" s="109" t="str">
        <f t="shared" si="23"/>
        <v>Receita</v>
      </c>
      <c r="W361" s="113" t="str">
        <f>VLOOKUP(E361,'PC Receitas'!$O$4:$P$14,2,FALSE)</f>
        <v>Receitas_Não_Operacionais</v>
      </c>
    </row>
    <row r="362" spans="1:23" ht="19.5" customHeight="1" thickTop="1" thickBot="1" x14ac:dyDescent="0.3">
      <c r="A362" s="164"/>
      <c r="C362" s="143">
        <v>1</v>
      </c>
      <c r="D362" s="145" t="str">
        <f>IF(C362&lt;&gt;"",TEXT(C362,"00")&amp;"/01/"&amp;'Configurações Básicas'!$E$5,"")</f>
        <v>01/01/2017</v>
      </c>
      <c r="E362" s="43" t="s">
        <v>1336</v>
      </c>
      <c r="F362" s="143" t="s">
        <v>2376</v>
      </c>
      <c r="G362" s="43" t="s">
        <v>1455</v>
      </c>
      <c r="H362" s="43"/>
      <c r="I362" s="43"/>
      <c r="J362" s="219">
        <v>174</v>
      </c>
      <c r="K362" s="219">
        <v>0</v>
      </c>
      <c r="L362" s="44" t="s">
        <v>1374</v>
      </c>
      <c r="M362" s="44"/>
      <c r="N362" s="41">
        <f>N361+IF(AND(L362="Pago",OR(E362='PC Receitas'!$O$4,E362='PC Receitas'!$O$5,E362='PC Receitas'!$O$6)),K362,IF(AND(L362="Pago",OR(E362='PC Receitas'!$O$7,E362='PC Receitas'!$O$8,E362='PC Receitas'!$O$9,E362='PC Receitas'!$O$10,E362='PC Receitas'!$O$11,E362='PC Receitas'!$O$12,E362='PC Receitas'!$O$13,E362='PC Receitas'!$O$14)),-K362,0))</f>
        <v>-1.2314504971300266E-10</v>
      </c>
      <c r="S362" s="112" t="str">
        <f t="shared" si="20"/>
        <v/>
      </c>
      <c r="T362" s="109" t="str">
        <f t="shared" si="21"/>
        <v/>
      </c>
      <c r="U362" s="109" t="str">
        <f t="shared" si="22"/>
        <v>Receita</v>
      </c>
      <c r="V362" s="109" t="str">
        <f t="shared" si="23"/>
        <v>Receita</v>
      </c>
      <c r="W362" s="113" t="str">
        <f>VLOOKUP(E362,'PC Receitas'!$O$4:$P$14,2,FALSE)</f>
        <v>Receitas_Não_Operacionais</v>
      </c>
    </row>
    <row r="363" spans="1:23" ht="19.5" customHeight="1" thickTop="1" thickBot="1" x14ac:dyDescent="0.3">
      <c r="A363" s="164"/>
      <c r="C363" s="143">
        <v>1</v>
      </c>
      <c r="D363" s="145" t="str">
        <f>IF(C363&lt;&gt;"",TEXT(C363,"00")&amp;"/01/"&amp;'Configurações Básicas'!$E$5,"")</f>
        <v>01/01/2017</v>
      </c>
      <c r="E363" s="43" t="s">
        <v>1332</v>
      </c>
      <c r="F363" s="143" t="s">
        <v>2377</v>
      </c>
      <c r="G363" s="43" t="s">
        <v>1454</v>
      </c>
      <c r="H363" s="43"/>
      <c r="I363" s="43"/>
      <c r="J363" s="219">
        <v>474.5</v>
      </c>
      <c r="K363" s="219">
        <v>0</v>
      </c>
      <c r="L363" s="44" t="s">
        <v>1374</v>
      </c>
      <c r="M363" s="44"/>
      <c r="N363" s="41">
        <f>N362+IF(AND(L363="Pago",OR(E363='PC Receitas'!$O$4,E363='PC Receitas'!$O$5,E363='PC Receitas'!$O$6)),K363,IF(AND(L363="Pago",OR(E363='PC Receitas'!$O$7,E363='PC Receitas'!$O$8,E363='PC Receitas'!$O$9,E363='PC Receitas'!$O$10,E363='PC Receitas'!$O$11,E363='PC Receitas'!$O$12,E363='PC Receitas'!$O$13,E363='PC Receitas'!$O$14)),-K363,0))</f>
        <v>-1.2314504971300266E-10</v>
      </c>
      <c r="S363" s="112" t="str">
        <f t="shared" si="20"/>
        <v/>
      </c>
      <c r="T363" s="109" t="str">
        <f t="shared" si="21"/>
        <v/>
      </c>
      <c r="U363" s="109" t="str">
        <f t="shared" si="22"/>
        <v>Receita</v>
      </c>
      <c r="V363" s="109" t="str">
        <f t="shared" si="23"/>
        <v>Receita</v>
      </c>
      <c r="W363" s="113" t="str">
        <f>VLOOKUP(E363,'PC Receitas'!$O$4:$P$14,2,FALSE)</f>
        <v>Receitas_com_Produtos</v>
      </c>
    </row>
    <row r="364" spans="1:23" ht="19.5" customHeight="1" thickTop="1" thickBot="1" x14ac:dyDescent="0.3">
      <c r="A364" s="164"/>
      <c r="C364" s="143">
        <v>1</v>
      </c>
      <c r="D364" s="145" t="str">
        <f>IF(C364&lt;&gt;"",TEXT(C364,"00")&amp;"/01/"&amp;'Configurações Básicas'!$E$5,"")</f>
        <v>01/01/2017</v>
      </c>
      <c r="E364" s="43" t="s">
        <v>1336</v>
      </c>
      <c r="F364" s="143" t="s">
        <v>2378</v>
      </c>
      <c r="G364" s="43" t="s">
        <v>1455</v>
      </c>
      <c r="H364" s="43"/>
      <c r="I364" s="43"/>
      <c r="J364" s="219">
        <v>1178.4000000000001</v>
      </c>
      <c r="K364" s="219">
        <v>0</v>
      </c>
      <c r="L364" s="44" t="s">
        <v>1374</v>
      </c>
      <c r="M364" s="44"/>
      <c r="N364" s="41">
        <f>N363+IF(AND(L364="Pago",OR(E364='PC Receitas'!$O$4,E364='PC Receitas'!$O$5,E364='PC Receitas'!$O$6)),K364,IF(AND(L364="Pago",OR(E364='PC Receitas'!$O$7,E364='PC Receitas'!$O$8,E364='PC Receitas'!$O$9,E364='PC Receitas'!$O$10,E364='PC Receitas'!$O$11,E364='PC Receitas'!$O$12,E364='PC Receitas'!$O$13,E364='PC Receitas'!$O$14)),-K364,0))</f>
        <v>-1.2314504971300266E-10</v>
      </c>
      <c r="S364" s="112" t="str">
        <f t="shared" si="20"/>
        <v/>
      </c>
      <c r="T364" s="109" t="str">
        <f t="shared" si="21"/>
        <v/>
      </c>
      <c r="U364" s="109" t="str">
        <f t="shared" si="22"/>
        <v>Receita</v>
      </c>
      <c r="V364" s="109" t="str">
        <f t="shared" si="23"/>
        <v>Receita</v>
      </c>
      <c r="W364" s="113" t="str">
        <f>VLOOKUP(E364,'PC Receitas'!$O$4:$P$14,2,FALSE)</f>
        <v>Receitas_Não_Operacionais</v>
      </c>
    </row>
    <row r="365" spans="1:23" ht="19.5" customHeight="1" thickTop="1" thickBot="1" x14ac:dyDescent="0.3">
      <c r="A365" s="164"/>
      <c r="C365" s="143">
        <v>1</v>
      </c>
      <c r="D365" s="145" t="str">
        <f>IF(C365&lt;&gt;"",TEXT(C365,"00")&amp;"/01/"&amp;'Configurações Básicas'!$E$5,"")</f>
        <v>01/01/2017</v>
      </c>
      <c r="E365" s="43" t="s">
        <v>1336</v>
      </c>
      <c r="F365" s="143" t="s">
        <v>2379</v>
      </c>
      <c r="G365" s="43" t="s">
        <v>1455</v>
      </c>
      <c r="H365" s="43"/>
      <c r="I365" s="43"/>
      <c r="J365" s="219">
        <v>226.88</v>
      </c>
      <c r="K365" s="219">
        <v>0</v>
      </c>
      <c r="L365" s="44" t="s">
        <v>1374</v>
      </c>
      <c r="M365" s="44"/>
      <c r="N365" s="41">
        <f>N364+IF(AND(L365="Pago",OR(E365='PC Receitas'!$O$4,E365='PC Receitas'!$O$5,E365='PC Receitas'!$O$6)),K365,IF(AND(L365="Pago",OR(E365='PC Receitas'!$O$7,E365='PC Receitas'!$O$8,E365='PC Receitas'!$O$9,E365='PC Receitas'!$O$10,E365='PC Receitas'!$O$11,E365='PC Receitas'!$O$12,E365='PC Receitas'!$O$13,E365='PC Receitas'!$O$14)),-K365,0))</f>
        <v>-1.2314504971300266E-10</v>
      </c>
      <c r="S365" s="112" t="str">
        <f t="shared" si="20"/>
        <v/>
      </c>
      <c r="T365" s="109" t="str">
        <f t="shared" si="21"/>
        <v/>
      </c>
      <c r="U365" s="109" t="str">
        <f t="shared" si="22"/>
        <v>Receita</v>
      </c>
      <c r="V365" s="109" t="str">
        <f t="shared" si="23"/>
        <v>Receita</v>
      </c>
      <c r="W365" s="113" t="str">
        <f>VLOOKUP(E365,'PC Receitas'!$O$4:$P$14,2,FALSE)</f>
        <v>Receitas_Não_Operacionais</v>
      </c>
    </row>
    <row r="366" spans="1:23" ht="19.5" customHeight="1" thickTop="1" thickBot="1" x14ac:dyDescent="0.3">
      <c r="A366" s="164"/>
      <c r="C366" s="143">
        <v>1</v>
      </c>
      <c r="D366" s="145" t="str">
        <f>IF(C366&lt;&gt;"",TEXT(C366,"00")&amp;"/01/"&amp;'Configurações Básicas'!$E$5,"")</f>
        <v>01/01/2017</v>
      </c>
      <c r="E366" s="43" t="s">
        <v>1336</v>
      </c>
      <c r="F366" s="143" t="s">
        <v>2380</v>
      </c>
      <c r="G366" s="43" t="s">
        <v>1455</v>
      </c>
      <c r="H366" s="43"/>
      <c r="I366" s="43"/>
      <c r="J366" s="219">
        <v>1716</v>
      </c>
      <c r="K366" s="219">
        <v>0</v>
      </c>
      <c r="L366" s="44" t="s">
        <v>1374</v>
      </c>
      <c r="M366" s="44"/>
      <c r="N366" s="41">
        <f>N365+IF(AND(L366="Pago",OR(E366='PC Receitas'!$O$4,E366='PC Receitas'!$O$5,E366='PC Receitas'!$O$6)),K366,IF(AND(L366="Pago",OR(E366='PC Receitas'!$O$7,E366='PC Receitas'!$O$8,E366='PC Receitas'!$O$9,E366='PC Receitas'!$O$10,E366='PC Receitas'!$O$11,E366='PC Receitas'!$O$12,E366='PC Receitas'!$O$13,E366='PC Receitas'!$O$14)),-K366,0))</f>
        <v>-1.2314504971300266E-10</v>
      </c>
      <c r="S366" s="112" t="str">
        <f t="shared" si="20"/>
        <v/>
      </c>
      <c r="T366" s="109" t="str">
        <f t="shared" si="21"/>
        <v/>
      </c>
      <c r="U366" s="109" t="str">
        <f t="shared" si="22"/>
        <v>Receita</v>
      </c>
      <c r="V366" s="109" t="str">
        <f t="shared" si="23"/>
        <v>Receita</v>
      </c>
      <c r="W366" s="113" t="str">
        <f>VLOOKUP(E366,'PC Receitas'!$O$4:$P$14,2,FALSE)</f>
        <v>Receitas_Não_Operacionais</v>
      </c>
    </row>
    <row r="367" spans="1:23" ht="19.5" customHeight="1" thickTop="1" thickBot="1" x14ac:dyDescent="0.3">
      <c r="A367" s="164"/>
      <c r="C367" s="143">
        <v>1</v>
      </c>
      <c r="D367" s="145" t="str">
        <f>IF(C367&lt;&gt;"",TEXT(C367,"00")&amp;"/01/"&amp;'Configurações Básicas'!$E$5,"")</f>
        <v>01/01/2017</v>
      </c>
      <c r="E367" s="43" t="s">
        <v>1336</v>
      </c>
      <c r="F367" s="143" t="s">
        <v>2381</v>
      </c>
      <c r="G367" s="43" t="s">
        <v>1455</v>
      </c>
      <c r="H367" s="43"/>
      <c r="I367" s="43"/>
      <c r="J367" s="219">
        <v>1200.5</v>
      </c>
      <c r="K367" s="219">
        <v>0</v>
      </c>
      <c r="L367" s="44" t="s">
        <v>1374</v>
      </c>
      <c r="M367" s="44"/>
      <c r="N367" s="41">
        <f>N366+IF(AND(L367="Pago",OR(E367='PC Receitas'!$O$4,E367='PC Receitas'!$O$5,E367='PC Receitas'!$O$6)),K367,IF(AND(L367="Pago",OR(E367='PC Receitas'!$O$7,E367='PC Receitas'!$O$8,E367='PC Receitas'!$O$9,E367='PC Receitas'!$O$10,E367='PC Receitas'!$O$11,E367='PC Receitas'!$O$12,E367='PC Receitas'!$O$13,E367='PC Receitas'!$O$14)),-K367,0))</f>
        <v>-1.2314504971300266E-10</v>
      </c>
      <c r="S367" s="112" t="str">
        <f t="shared" si="20"/>
        <v/>
      </c>
      <c r="T367" s="109" t="str">
        <f t="shared" si="21"/>
        <v/>
      </c>
      <c r="U367" s="109" t="str">
        <f t="shared" si="22"/>
        <v>Receita</v>
      </c>
      <c r="V367" s="109" t="str">
        <f t="shared" si="23"/>
        <v>Receita</v>
      </c>
      <c r="W367" s="113" t="str">
        <f>VLOOKUP(E367,'PC Receitas'!$O$4:$P$14,2,FALSE)</f>
        <v>Receitas_Não_Operacionais</v>
      </c>
    </row>
    <row r="368" spans="1:23" ht="19.5" customHeight="1" thickTop="1" thickBot="1" x14ac:dyDescent="0.3">
      <c r="A368" s="164"/>
      <c r="C368" s="143">
        <v>1</v>
      </c>
      <c r="D368" s="145" t="str">
        <f>IF(C368&lt;&gt;"",TEXT(C368,"00")&amp;"/01/"&amp;'Configurações Básicas'!$E$5,"")</f>
        <v>01/01/2017</v>
      </c>
      <c r="E368" s="43" t="s">
        <v>1336</v>
      </c>
      <c r="F368" s="143" t="s">
        <v>2382</v>
      </c>
      <c r="G368" s="43" t="s">
        <v>1455</v>
      </c>
      <c r="H368" s="43"/>
      <c r="I368" s="43"/>
      <c r="J368" s="219">
        <v>939.9</v>
      </c>
      <c r="K368" s="219">
        <v>0</v>
      </c>
      <c r="L368" s="44" t="s">
        <v>1374</v>
      </c>
      <c r="M368" s="44"/>
      <c r="N368" s="41">
        <f>N367+IF(AND(L368="Pago",OR(E368='PC Receitas'!$O$4,E368='PC Receitas'!$O$5,E368='PC Receitas'!$O$6)),K368,IF(AND(L368="Pago",OR(E368='PC Receitas'!$O$7,E368='PC Receitas'!$O$8,E368='PC Receitas'!$O$9,E368='PC Receitas'!$O$10,E368='PC Receitas'!$O$11,E368='PC Receitas'!$O$12,E368='PC Receitas'!$O$13,E368='PC Receitas'!$O$14)),-K368,0))</f>
        <v>-1.2314504971300266E-10</v>
      </c>
      <c r="S368" s="112" t="str">
        <f t="shared" si="20"/>
        <v/>
      </c>
      <c r="T368" s="109" t="str">
        <f t="shared" si="21"/>
        <v/>
      </c>
      <c r="U368" s="109" t="str">
        <f t="shared" si="22"/>
        <v>Receita</v>
      </c>
      <c r="V368" s="109" t="str">
        <f t="shared" si="23"/>
        <v>Receita</v>
      </c>
      <c r="W368" s="113" t="str">
        <f>VLOOKUP(E368,'PC Receitas'!$O$4:$P$14,2,FALSE)</f>
        <v>Receitas_Não_Operacionais</v>
      </c>
    </row>
    <row r="369" spans="1:23" ht="19.5" customHeight="1" thickTop="1" thickBot="1" x14ac:dyDescent="0.3">
      <c r="A369" s="164"/>
      <c r="C369" s="143">
        <v>1</v>
      </c>
      <c r="D369" s="145" t="str">
        <f>IF(C369&lt;&gt;"",TEXT(C369,"00")&amp;"/01/"&amp;'Configurações Básicas'!$E$5,"")</f>
        <v>01/01/2017</v>
      </c>
      <c r="E369" s="43" t="s">
        <v>1336</v>
      </c>
      <c r="F369" s="143" t="s">
        <v>2383</v>
      </c>
      <c r="G369" s="43" t="s">
        <v>1455</v>
      </c>
      <c r="H369" s="43"/>
      <c r="I369" s="43"/>
      <c r="J369" s="219">
        <v>858</v>
      </c>
      <c r="K369" s="219">
        <v>0</v>
      </c>
      <c r="L369" s="44" t="s">
        <v>1374</v>
      </c>
      <c r="M369" s="44"/>
      <c r="N369" s="41">
        <f>N368+IF(AND(L369="Pago",OR(E369='PC Receitas'!$O$4,E369='PC Receitas'!$O$5,E369='PC Receitas'!$O$6)),K369,IF(AND(L369="Pago",OR(E369='PC Receitas'!$O$7,E369='PC Receitas'!$O$8,E369='PC Receitas'!$O$9,E369='PC Receitas'!$O$10,E369='PC Receitas'!$O$11,E369='PC Receitas'!$O$12,E369='PC Receitas'!$O$13,E369='PC Receitas'!$O$14)),-K369,0))</f>
        <v>-1.2314504971300266E-10</v>
      </c>
      <c r="S369" s="112" t="str">
        <f t="shared" si="20"/>
        <v/>
      </c>
      <c r="T369" s="109" t="str">
        <f t="shared" si="21"/>
        <v/>
      </c>
      <c r="U369" s="109" t="str">
        <f t="shared" si="22"/>
        <v>Receita</v>
      </c>
      <c r="V369" s="109" t="str">
        <f t="shared" si="23"/>
        <v>Receita</v>
      </c>
      <c r="W369" s="113" t="str">
        <f>VLOOKUP(E369,'PC Receitas'!$O$4:$P$14,2,FALSE)</f>
        <v>Receitas_Não_Operacionais</v>
      </c>
    </row>
    <row r="370" spans="1:23" ht="19.5" customHeight="1" thickTop="1" thickBot="1" x14ac:dyDescent="0.3">
      <c r="A370" s="164"/>
      <c r="C370" s="143">
        <v>1</v>
      </c>
      <c r="D370" s="145" t="str">
        <f>IF(C370&lt;&gt;"",TEXT(C370,"00")&amp;"/01/"&amp;'Configurações Básicas'!$E$5,"")</f>
        <v>01/01/2017</v>
      </c>
      <c r="E370" s="43" t="s">
        <v>1332</v>
      </c>
      <c r="F370" s="143" t="s">
        <v>2384</v>
      </c>
      <c r="G370" s="43" t="s">
        <v>1454</v>
      </c>
      <c r="H370" s="43"/>
      <c r="I370" s="43"/>
      <c r="J370" s="219">
        <v>838.35</v>
      </c>
      <c r="K370" s="219">
        <v>0</v>
      </c>
      <c r="L370" s="44" t="s">
        <v>1374</v>
      </c>
      <c r="M370" s="44"/>
      <c r="N370" s="41">
        <f>N369+IF(AND(L370="Pago",OR(E370='PC Receitas'!$O$4,E370='PC Receitas'!$O$5,E370='PC Receitas'!$O$6)),K370,IF(AND(L370="Pago",OR(E370='PC Receitas'!$O$7,E370='PC Receitas'!$O$8,E370='PC Receitas'!$O$9,E370='PC Receitas'!$O$10,E370='PC Receitas'!$O$11,E370='PC Receitas'!$O$12,E370='PC Receitas'!$O$13,E370='PC Receitas'!$O$14)),-K370,0))</f>
        <v>-1.2314504971300266E-10</v>
      </c>
      <c r="S370" s="112" t="str">
        <f t="shared" si="20"/>
        <v/>
      </c>
      <c r="T370" s="109" t="str">
        <f t="shared" si="21"/>
        <v/>
      </c>
      <c r="U370" s="109" t="str">
        <f t="shared" si="22"/>
        <v>Receita</v>
      </c>
      <c r="V370" s="109" t="str">
        <f t="shared" si="23"/>
        <v>Receita</v>
      </c>
      <c r="W370" s="113" t="str">
        <f>VLOOKUP(E370,'PC Receitas'!$O$4:$P$14,2,FALSE)</f>
        <v>Receitas_com_Produtos</v>
      </c>
    </row>
    <row r="371" spans="1:23" ht="19.5" customHeight="1" thickTop="1" thickBot="1" x14ac:dyDescent="0.3">
      <c r="A371" s="164"/>
      <c r="C371" s="143">
        <v>1</v>
      </c>
      <c r="D371" s="145" t="str">
        <f>IF(C371&lt;&gt;"",TEXT(C371,"00")&amp;"/01/"&amp;'Configurações Básicas'!$E$5,"")</f>
        <v>01/01/2017</v>
      </c>
      <c r="E371" s="43" t="s">
        <v>1335</v>
      </c>
      <c r="F371" s="143" t="s">
        <v>2385</v>
      </c>
      <c r="G371" s="43" t="s">
        <v>1452</v>
      </c>
      <c r="H371" s="43"/>
      <c r="I371" s="43"/>
      <c r="J371" s="219">
        <v>1784</v>
      </c>
      <c r="K371" s="219">
        <v>0</v>
      </c>
      <c r="L371" s="44" t="s">
        <v>1374</v>
      </c>
      <c r="M371" s="44"/>
      <c r="N371" s="41">
        <f>N370+IF(AND(L371="Pago",OR(E371='PC Receitas'!$O$4,E371='PC Receitas'!$O$5,E371='PC Receitas'!$O$6)),K371,IF(AND(L371="Pago",OR(E371='PC Receitas'!$O$7,E371='PC Receitas'!$O$8,E371='PC Receitas'!$O$9,E371='PC Receitas'!$O$10,E371='PC Receitas'!$O$11,E371='PC Receitas'!$O$12,E371='PC Receitas'!$O$13,E371='PC Receitas'!$O$14)),-K371,0))</f>
        <v>-1.2314504971300266E-10</v>
      </c>
      <c r="S371" s="112" t="str">
        <f t="shared" ref="S371:S434" si="24">IF(W371="Despesas_com_RH","Despesa",IF(W371="Despesas_Operacionais","Despesa",IF(W371="Despesas_com_Marketing","Despesa",IF(W371="Impostos","Despesa",IF(W371="Investimentos","Despesa","")))))</f>
        <v/>
      </c>
      <c r="T371" s="109" t="str">
        <f t="shared" ref="T371:T434" si="25">IF(W371="Despesas_com_Produtos","Despesa",IF(W371="Despesas_com_Serviços","Despesa",IF(W371="Despesas_Não_Operacionais","Despesa","")))</f>
        <v/>
      </c>
      <c r="U371" s="109" t="str">
        <f t="shared" ref="U371:U434" si="26">IF(W371="Receitas_com_Produtos","Receita",IF(W371="Receitas_com_Serviços","Receita",IF(W371="Receitas_Não_Operacionais","Receita","")))</f>
        <v>Receita</v>
      </c>
      <c r="V371" s="109" t="str">
        <f t="shared" ref="V371:V434" si="27">IF(S371&lt;&gt;"",S371,IF(T371&lt;&gt;"",T371,IF(U371&lt;&gt;"",U371,"")))</f>
        <v>Receita</v>
      </c>
      <c r="W371" s="113" t="str">
        <f>VLOOKUP(E371,'PC Receitas'!$O$4:$P$14,2,FALSE)</f>
        <v>Receitas_com_Serviços</v>
      </c>
    </row>
    <row r="372" spans="1:23" ht="19.5" customHeight="1" thickTop="1" thickBot="1" x14ac:dyDescent="0.3">
      <c r="A372" s="164"/>
      <c r="C372" s="143">
        <v>1</v>
      </c>
      <c r="D372" s="145" t="str">
        <f>IF(C372&lt;&gt;"",TEXT(C372,"00")&amp;"/01/"&amp;'Configurações Básicas'!$E$5,"")</f>
        <v>01/01/2017</v>
      </c>
      <c r="E372" s="43" t="s">
        <v>1332</v>
      </c>
      <c r="F372" s="143" t="s">
        <v>2386</v>
      </c>
      <c r="G372" s="43" t="s">
        <v>1454</v>
      </c>
      <c r="H372" s="43"/>
      <c r="I372" s="43"/>
      <c r="J372" s="219">
        <v>632.66999999999996</v>
      </c>
      <c r="K372" s="219">
        <v>0</v>
      </c>
      <c r="L372" s="44" t="s">
        <v>1374</v>
      </c>
      <c r="M372" s="44"/>
      <c r="N372" s="41">
        <f>N371+IF(AND(L372="Pago",OR(E372='PC Receitas'!$O$4,E372='PC Receitas'!$O$5,E372='PC Receitas'!$O$6)),K372,IF(AND(L372="Pago",OR(E372='PC Receitas'!$O$7,E372='PC Receitas'!$O$8,E372='PC Receitas'!$O$9,E372='PC Receitas'!$O$10,E372='PC Receitas'!$O$11,E372='PC Receitas'!$O$12,E372='PC Receitas'!$O$13,E372='PC Receitas'!$O$14)),-K372,0))</f>
        <v>-1.2314504971300266E-10</v>
      </c>
      <c r="S372" s="112" t="str">
        <f t="shared" si="24"/>
        <v/>
      </c>
      <c r="T372" s="109" t="str">
        <f t="shared" si="25"/>
        <v/>
      </c>
      <c r="U372" s="109" t="str">
        <f t="shared" si="26"/>
        <v>Receita</v>
      </c>
      <c r="V372" s="109" t="str">
        <f t="shared" si="27"/>
        <v>Receita</v>
      </c>
      <c r="W372" s="113" t="str">
        <f>VLOOKUP(E372,'PC Receitas'!$O$4:$P$14,2,FALSE)</f>
        <v>Receitas_com_Produtos</v>
      </c>
    </row>
    <row r="373" spans="1:23" ht="19.5" customHeight="1" thickTop="1" thickBot="1" x14ac:dyDescent="0.3">
      <c r="A373" s="164"/>
      <c r="C373" s="143">
        <v>1</v>
      </c>
      <c r="D373" s="145" t="str">
        <f>IF(C373&lt;&gt;"",TEXT(C373,"00")&amp;"/01/"&amp;'Configurações Básicas'!$E$5,"")</f>
        <v>01/01/2017</v>
      </c>
      <c r="E373" s="43" t="s">
        <v>1335</v>
      </c>
      <c r="F373" s="143" t="s">
        <v>2387</v>
      </c>
      <c r="G373" s="43" t="s">
        <v>1452</v>
      </c>
      <c r="H373" s="43"/>
      <c r="I373" s="43"/>
      <c r="J373" s="219">
        <v>63.9</v>
      </c>
      <c r="K373" s="219">
        <v>0</v>
      </c>
      <c r="L373" s="44" t="s">
        <v>1374</v>
      </c>
      <c r="M373" s="44"/>
      <c r="N373" s="41">
        <f>N372+IF(AND(L373="Pago",OR(E373='PC Receitas'!$O$4,E373='PC Receitas'!$O$5,E373='PC Receitas'!$O$6)),K373,IF(AND(L373="Pago",OR(E373='PC Receitas'!$O$7,E373='PC Receitas'!$O$8,E373='PC Receitas'!$O$9,E373='PC Receitas'!$O$10,E373='PC Receitas'!$O$11,E373='PC Receitas'!$O$12,E373='PC Receitas'!$O$13,E373='PC Receitas'!$O$14)),-K373,0))</f>
        <v>-1.2314504971300266E-10</v>
      </c>
      <c r="S373" s="112" t="str">
        <f t="shared" si="24"/>
        <v/>
      </c>
      <c r="T373" s="109" t="str">
        <f t="shared" si="25"/>
        <v/>
      </c>
      <c r="U373" s="109" t="str">
        <f t="shared" si="26"/>
        <v>Receita</v>
      </c>
      <c r="V373" s="109" t="str">
        <f t="shared" si="27"/>
        <v>Receita</v>
      </c>
      <c r="W373" s="113" t="str">
        <f>VLOOKUP(E373,'PC Receitas'!$O$4:$P$14,2,FALSE)</f>
        <v>Receitas_com_Serviços</v>
      </c>
    </row>
    <row r="374" spans="1:23" ht="19.5" customHeight="1" thickTop="1" thickBot="1" x14ac:dyDescent="0.3">
      <c r="A374" s="164"/>
      <c r="C374" s="143">
        <v>1</v>
      </c>
      <c r="D374" s="145" t="str">
        <f>IF(C374&lt;&gt;"",TEXT(C374,"00")&amp;"/01/"&amp;'Configurações Básicas'!$E$5,"")</f>
        <v>01/01/2017</v>
      </c>
      <c r="E374" s="43" t="s">
        <v>1332</v>
      </c>
      <c r="F374" s="143" t="s">
        <v>2388</v>
      </c>
      <c r="G374" s="43" t="s">
        <v>1457</v>
      </c>
      <c r="H374" s="43"/>
      <c r="I374" s="43"/>
      <c r="J374" s="219">
        <v>1465</v>
      </c>
      <c r="K374" s="219">
        <v>0</v>
      </c>
      <c r="L374" s="44" t="s">
        <v>1374</v>
      </c>
      <c r="M374" s="44"/>
      <c r="N374" s="41">
        <f>N373+IF(AND(L374="Pago",OR(E374='PC Receitas'!$O$4,E374='PC Receitas'!$O$5,E374='PC Receitas'!$O$6)),K374,IF(AND(L374="Pago",OR(E374='PC Receitas'!$O$7,E374='PC Receitas'!$O$8,E374='PC Receitas'!$O$9,E374='PC Receitas'!$O$10,E374='PC Receitas'!$O$11,E374='PC Receitas'!$O$12,E374='PC Receitas'!$O$13,E374='PC Receitas'!$O$14)),-K374,0))</f>
        <v>-1.2314504971300266E-10</v>
      </c>
      <c r="S374" s="112" t="str">
        <f t="shared" si="24"/>
        <v/>
      </c>
      <c r="T374" s="109" t="str">
        <f t="shared" si="25"/>
        <v/>
      </c>
      <c r="U374" s="109" t="str">
        <f t="shared" si="26"/>
        <v>Receita</v>
      </c>
      <c r="V374" s="109" t="str">
        <f t="shared" si="27"/>
        <v>Receita</v>
      </c>
      <c r="W374" s="113" t="str">
        <f>VLOOKUP(E374,'PC Receitas'!$O$4:$P$14,2,FALSE)</f>
        <v>Receitas_com_Produtos</v>
      </c>
    </row>
    <row r="375" spans="1:23" ht="19.5" customHeight="1" thickTop="1" thickBot="1" x14ac:dyDescent="0.3">
      <c r="A375" s="164"/>
      <c r="C375" s="143">
        <v>1</v>
      </c>
      <c r="D375" s="145" t="str">
        <f>IF(C375&lt;&gt;"",TEXT(C375,"00")&amp;"/01/"&amp;'Configurações Básicas'!$E$5,"")</f>
        <v>01/01/2017</v>
      </c>
      <c r="E375" s="43" t="s">
        <v>1336</v>
      </c>
      <c r="F375" s="143" t="s">
        <v>2389</v>
      </c>
      <c r="G375" s="43" t="s">
        <v>1455</v>
      </c>
      <c r="H375" s="43"/>
      <c r="I375" s="43"/>
      <c r="J375" s="219">
        <v>2207.17</v>
      </c>
      <c r="K375" s="219">
        <v>0</v>
      </c>
      <c r="L375" s="44" t="s">
        <v>1374</v>
      </c>
      <c r="M375" s="44"/>
      <c r="N375" s="41">
        <f>N374+IF(AND(L375="Pago",OR(E375='PC Receitas'!$O$4,E375='PC Receitas'!$O$5,E375='PC Receitas'!$O$6)),K375,IF(AND(L375="Pago",OR(E375='PC Receitas'!$O$7,E375='PC Receitas'!$O$8,E375='PC Receitas'!$O$9,E375='PC Receitas'!$O$10,E375='PC Receitas'!$O$11,E375='PC Receitas'!$O$12,E375='PC Receitas'!$O$13,E375='PC Receitas'!$O$14)),-K375,0))</f>
        <v>-1.2314504971300266E-10</v>
      </c>
      <c r="S375" s="112" t="str">
        <f t="shared" si="24"/>
        <v/>
      </c>
      <c r="T375" s="109" t="str">
        <f t="shared" si="25"/>
        <v/>
      </c>
      <c r="U375" s="109" t="str">
        <f t="shared" si="26"/>
        <v>Receita</v>
      </c>
      <c r="V375" s="109" t="str">
        <f t="shared" si="27"/>
        <v>Receita</v>
      </c>
      <c r="W375" s="113" t="str">
        <f>VLOOKUP(E375,'PC Receitas'!$O$4:$P$14,2,FALSE)</f>
        <v>Receitas_Não_Operacionais</v>
      </c>
    </row>
    <row r="376" spans="1:23" ht="19.5" customHeight="1" thickTop="1" thickBot="1" x14ac:dyDescent="0.3">
      <c r="A376" s="164"/>
      <c r="C376" s="143">
        <v>1</v>
      </c>
      <c r="D376" s="145" t="str">
        <f>IF(C376&lt;&gt;"",TEXT(C376,"00")&amp;"/01/"&amp;'Configurações Básicas'!$E$5,"")</f>
        <v>01/01/2017</v>
      </c>
      <c r="E376" s="43" t="s">
        <v>1335</v>
      </c>
      <c r="F376" s="143" t="s">
        <v>2390</v>
      </c>
      <c r="G376" s="43" t="s">
        <v>1452</v>
      </c>
      <c r="H376" s="43"/>
      <c r="I376" s="43"/>
      <c r="J376" s="219">
        <v>1414.24</v>
      </c>
      <c r="K376" s="219">
        <v>0</v>
      </c>
      <c r="L376" s="44" t="s">
        <v>1374</v>
      </c>
      <c r="M376" s="44"/>
      <c r="N376" s="41">
        <f>N375+IF(AND(L376="Pago",OR(E376='PC Receitas'!$O$4,E376='PC Receitas'!$O$5,E376='PC Receitas'!$O$6)),K376,IF(AND(L376="Pago",OR(E376='PC Receitas'!$O$7,E376='PC Receitas'!$O$8,E376='PC Receitas'!$O$9,E376='PC Receitas'!$O$10,E376='PC Receitas'!$O$11,E376='PC Receitas'!$O$12,E376='PC Receitas'!$O$13,E376='PC Receitas'!$O$14)),-K376,0))</f>
        <v>-1.2314504971300266E-10</v>
      </c>
      <c r="S376" s="112" t="str">
        <f t="shared" si="24"/>
        <v/>
      </c>
      <c r="T376" s="109" t="str">
        <f t="shared" si="25"/>
        <v/>
      </c>
      <c r="U376" s="109" t="str">
        <f t="shared" si="26"/>
        <v>Receita</v>
      </c>
      <c r="V376" s="109" t="str">
        <f t="shared" si="27"/>
        <v>Receita</v>
      </c>
      <c r="W376" s="113" t="str">
        <f>VLOOKUP(E376,'PC Receitas'!$O$4:$P$14,2,FALSE)</f>
        <v>Receitas_com_Serviços</v>
      </c>
    </row>
    <row r="377" spans="1:23" ht="19.5" customHeight="1" thickTop="1" thickBot="1" x14ac:dyDescent="0.3">
      <c r="A377" s="164"/>
      <c r="C377" s="143">
        <v>1</v>
      </c>
      <c r="D377" s="145" t="str">
        <f>IF(C377&lt;&gt;"",TEXT(C377,"00")&amp;"/01/"&amp;'Configurações Básicas'!$E$5,"")</f>
        <v>01/01/2017</v>
      </c>
      <c r="E377" s="43" t="s">
        <v>1335</v>
      </c>
      <c r="F377" s="143" t="s">
        <v>2391</v>
      </c>
      <c r="G377" s="43" t="s">
        <v>1452</v>
      </c>
      <c r="H377" s="43"/>
      <c r="I377" s="43"/>
      <c r="J377" s="219">
        <v>236</v>
      </c>
      <c r="K377" s="219">
        <v>0</v>
      </c>
      <c r="L377" s="44" t="s">
        <v>1374</v>
      </c>
      <c r="M377" s="44"/>
      <c r="N377" s="41">
        <f>N376+IF(AND(L377="Pago",OR(E377='PC Receitas'!$O$4,E377='PC Receitas'!$O$5,E377='PC Receitas'!$O$6)),K377,IF(AND(L377="Pago",OR(E377='PC Receitas'!$O$7,E377='PC Receitas'!$O$8,E377='PC Receitas'!$O$9,E377='PC Receitas'!$O$10,E377='PC Receitas'!$O$11,E377='PC Receitas'!$O$12,E377='PC Receitas'!$O$13,E377='PC Receitas'!$O$14)),-K377,0))</f>
        <v>-1.2314504971300266E-10</v>
      </c>
      <c r="S377" s="112" t="str">
        <f t="shared" si="24"/>
        <v/>
      </c>
      <c r="T377" s="109" t="str">
        <f t="shared" si="25"/>
        <v/>
      </c>
      <c r="U377" s="109" t="str">
        <f t="shared" si="26"/>
        <v>Receita</v>
      </c>
      <c r="V377" s="109" t="str">
        <f t="shared" si="27"/>
        <v>Receita</v>
      </c>
      <c r="W377" s="113" t="str">
        <f>VLOOKUP(E377,'PC Receitas'!$O$4:$P$14,2,FALSE)</f>
        <v>Receitas_com_Serviços</v>
      </c>
    </row>
    <row r="378" spans="1:23" ht="19.5" customHeight="1" thickTop="1" thickBot="1" x14ac:dyDescent="0.3">
      <c r="A378" s="164"/>
      <c r="C378" s="143">
        <v>1</v>
      </c>
      <c r="D378" s="145" t="str">
        <f>IF(C378&lt;&gt;"",TEXT(C378,"00")&amp;"/01/"&amp;'Configurações Básicas'!$E$5,"")</f>
        <v>01/01/2017</v>
      </c>
      <c r="E378" s="43" t="s">
        <v>1335</v>
      </c>
      <c r="F378" s="143" t="s">
        <v>2392</v>
      </c>
      <c r="G378" s="43" t="s">
        <v>1452</v>
      </c>
      <c r="H378" s="43"/>
      <c r="I378" s="43"/>
      <c r="J378" s="219">
        <v>100.05</v>
      </c>
      <c r="K378" s="219">
        <v>0</v>
      </c>
      <c r="L378" s="44" t="s">
        <v>1374</v>
      </c>
      <c r="M378" s="44"/>
      <c r="N378" s="41">
        <f>N377+IF(AND(L378="Pago",OR(E378='PC Receitas'!$O$4,E378='PC Receitas'!$O$5,E378='PC Receitas'!$O$6)),K378,IF(AND(L378="Pago",OR(E378='PC Receitas'!$O$7,E378='PC Receitas'!$O$8,E378='PC Receitas'!$O$9,E378='PC Receitas'!$O$10,E378='PC Receitas'!$O$11,E378='PC Receitas'!$O$12,E378='PC Receitas'!$O$13,E378='PC Receitas'!$O$14)),-K378,0))</f>
        <v>-1.2314504971300266E-10</v>
      </c>
      <c r="S378" s="112" t="str">
        <f t="shared" si="24"/>
        <v/>
      </c>
      <c r="T378" s="109" t="str">
        <f t="shared" si="25"/>
        <v/>
      </c>
      <c r="U378" s="109" t="str">
        <f t="shared" si="26"/>
        <v>Receita</v>
      </c>
      <c r="V378" s="109" t="str">
        <f t="shared" si="27"/>
        <v>Receita</v>
      </c>
      <c r="W378" s="113" t="str">
        <f>VLOOKUP(E378,'PC Receitas'!$O$4:$P$14,2,FALSE)</f>
        <v>Receitas_com_Serviços</v>
      </c>
    </row>
    <row r="379" spans="1:23" ht="19.5" customHeight="1" thickTop="1" thickBot="1" x14ac:dyDescent="0.3">
      <c r="A379" s="164"/>
      <c r="C379" s="143">
        <v>1</v>
      </c>
      <c r="D379" s="145" t="str">
        <f>IF(C379&lt;&gt;"",TEXT(C379,"00")&amp;"/01/"&amp;'Configurações Básicas'!$E$5,"")</f>
        <v>01/01/2017</v>
      </c>
      <c r="E379" s="43" t="s">
        <v>1336</v>
      </c>
      <c r="F379" s="143" t="s">
        <v>2393</v>
      </c>
      <c r="G379" s="43" t="s">
        <v>1455</v>
      </c>
      <c r="H379" s="43"/>
      <c r="I379" s="43"/>
      <c r="J379" s="219">
        <v>171.07</v>
      </c>
      <c r="K379" s="219">
        <v>0</v>
      </c>
      <c r="L379" s="44" t="s">
        <v>1374</v>
      </c>
      <c r="M379" s="44"/>
      <c r="N379" s="41">
        <f>N378+IF(AND(L379="Pago",OR(E379='PC Receitas'!$O$4,E379='PC Receitas'!$O$5,E379='PC Receitas'!$O$6)),K379,IF(AND(L379="Pago",OR(E379='PC Receitas'!$O$7,E379='PC Receitas'!$O$8,E379='PC Receitas'!$O$9,E379='PC Receitas'!$O$10,E379='PC Receitas'!$O$11,E379='PC Receitas'!$O$12,E379='PC Receitas'!$O$13,E379='PC Receitas'!$O$14)),-K379,0))</f>
        <v>-1.2314504971300266E-10</v>
      </c>
      <c r="S379" s="112" t="str">
        <f t="shared" si="24"/>
        <v/>
      </c>
      <c r="T379" s="109" t="str">
        <f t="shared" si="25"/>
        <v/>
      </c>
      <c r="U379" s="109" t="str">
        <f t="shared" si="26"/>
        <v>Receita</v>
      </c>
      <c r="V379" s="109" t="str">
        <f t="shared" si="27"/>
        <v>Receita</v>
      </c>
      <c r="W379" s="113" t="str">
        <f>VLOOKUP(E379,'PC Receitas'!$O$4:$P$14,2,FALSE)</f>
        <v>Receitas_Não_Operacionais</v>
      </c>
    </row>
    <row r="380" spans="1:23" ht="19.5" customHeight="1" thickTop="1" thickBot="1" x14ac:dyDescent="0.3">
      <c r="A380" s="164"/>
      <c r="C380" s="143">
        <v>1</v>
      </c>
      <c r="D380" s="145" t="str">
        <f>IF(C380&lt;&gt;"",TEXT(C380,"00")&amp;"/01/"&amp;'Configurações Básicas'!$E$5,"")</f>
        <v>01/01/2017</v>
      </c>
      <c r="E380" s="43" t="s">
        <v>1336</v>
      </c>
      <c r="F380" s="143" t="s">
        <v>2394</v>
      </c>
      <c r="G380" s="43" t="s">
        <v>1455</v>
      </c>
      <c r="H380" s="43"/>
      <c r="I380" s="43"/>
      <c r="J380" s="219">
        <v>232.8</v>
      </c>
      <c r="K380" s="219">
        <v>0</v>
      </c>
      <c r="L380" s="44" t="s">
        <v>1374</v>
      </c>
      <c r="M380" s="44"/>
      <c r="N380" s="41">
        <f>N379+IF(AND(L380="Pago",OR(E380='PC Receitas'!$O$4,E380='PC Receitas'!$O$5,E380='PC Receitas'!$O$6)),K380,IF(AND(L380="Pago",OR(E380='PC Receitas'!$O$7,E380='PC Receitas'!$O$8,E380='PC Receitas'!$O$9,E380='PC Receitas'!$O$10,E380='PC Receitas'!$O$11,E380='PC Receitas'!$O$12,E380='PC Receitas'!$O$13,E380='PC Receitas'!$O$14)),-K380,0))</f>
        <v>-1.2314504971300266E-10</v>
      </c>
      <c r="S380" s="112" t="str">
        <f t="shared" si="24"/>
        <v/>
      </c>
      <c r="T380" s="109" t="str">
        <f t="shared" si="25"/>
        <v/>
      </c>
      <c r="U380" s="109" t="str">
        <f t="shared" si="26"/>
        <v>Receita</v>
      </c>
      <c r="V380" s="109" t="str">
        <f t="shared" si="27"/>
        <v>Receita</v>
      </c>
      <c r="W380" s="113" t="str">
        <f>VLOOKUP(E380,'PC Receitas'!$O$4:$P$14,2,FALSE)</f>
        <v>Receitas_Não_Operacionais</v>
      </c>
    </row>
    <row r="381" spans="1:23" ht="19.5" customHeight="1" thickTop="1" thickBot="1" x14ac:dyDescent="0.3">
      <c r="A381" s="164"/>
      <c r="C381" s="143">
        <v>1</v>
      </c>
      <c r="D381" s="145" t="str">
        <f>IF(C381&lt;&gt;"",TEXT(C381,"00")&amp;"/01/"&amp;'Configurações Básicas'!$E$5,"")</f>
        <v>01/01/2017</v>
      </c>
      <c r="E381" s="43" t="s">
        <v>1336</v>
      </c>
      <c r="F381" s="143" t="s">
        <v>2395</v>
      </c>
      <c r="G381" s="43" t="s">
        <v>1455</v>
      </c>
      <c r="H381" s="43"/>
      <c r="I381" s="43"/>
      <c r="J381" s="219">
        <v>45.33</v>
      </c>
      <c r="K381" s="219">
        <v>0</v>
      </c>
      <c r="L381" s="44" t="s">
        <v>1374</v>
      </c>
      <c r="M381" s="44"/>
      <c r="N381" s="41">
        <f>N380+IF(AND(L381="Pago",OR(E381='PC Receitas'!$O$4,E381='PC Receitas'!$O$5,E381='PC Receitas'!$O$6)),K381,IF(AND(L381="Pago",OR(E381='PC Receitas'!$O$7,E381='PC Receitas'!$O$8,E381='PC Receitas'!$O$9,E381='PC Receitas'!$O$10,E381='PC Receitas'!$O$11,E381='PC Receitas'!$O$12,E381='PC Receitas'!$O$13,E381='PC Receitas'!$O$14)),-K381,0))</f>
        <v>-1.2314504971300266E-10</v>
      </c>
      <c r="S381" s="112" t="str">
        <f t="shared" si="24"/>
        <v/>
      </c>
      <c r="T381" s="109" t="str">
        <f t="shared" si="25"/>
        <v/>
      </c>
      <c r="U381" s="109" t="str">
        <f t="shared" si="26"/>
        <v>Receita</v>
      </c>
      <c r="V381" s="109" t="str">
        <f t="shared" si="27"/>
        <v>Receita</v>
      </c>
      <c r="W381" s="113" t="str">
        <f>VLOOKUP(E381,'PC Receitas'!$O$4:$P$14,2,FALSE)</f>
        <v>Receitas_Não_Operacionais</v>
      </c>
    </row>
    <row r="382" spans="1:23" ht="19.5" customHeight="1" thickTop="1" thickBot="1" x14ac:dyDescent="0.3">
      <c r="A382" s="164"/>
      <c r="C382" s="143">
        <v>1</v>
      </c>
      <c r="D382" s="145" t="str">
        <f>IF(C382&lt;&gt;"",TEXT(C382,"00")&amp;"/01/"&amp;'Configurações Básicas'!$E$5,"")</f>
        <v>01/01/2017</v>
      </c>
      <c r="E382" s="43" t="s">
        <v>1332</v>
      </c>
      <c r="F382" s="143" t="s">
        <v>2396</v>
      </c>
      <c r="G382" s="43" t="s">
        <v>1454</v>
      </c>
      <c r="H382" s="43"/>
      <c r="I382" s="43"/>
      <c r="J382" s="219">
        <v>474.5</v>
      </c>
      <c r="K382" s="219">
        <v>0</v>
      </c>
      <c r="L382" s="44" t="s">
        <v>1374</v>
      </c>
      <c r="M382" s="44"/>
      <c r="N382" s="41">
        <f>N381+IF(AND(L382="Pago",OR(E382='PC Receitas'!$O$4,E382='PC Receitas'!$O$5,E382='PC Receitas'!$O$6)),K382,IF(AND(L382="Pago",OR(E382='PC Receitas'!$O$7,E382='PC Receitas'!$O$8,E382='PC Receitas'!$O$9,E382='PC Receitas'!$O$10,E382='PC Receitas'!$O$11,E382='PC Receitas'!$O$12,E382='PC Receitas'!$O$13,E382='PC Receitas'!$O$14)),-K382,0))</f>
        <v>-1.2314504971300266E-10</v>
      </c>
      <c r="S382" s="112" t="str">
        <f t="shared" si="24"/>
        <v/>
      </c>
      <c r="T382" s="109" t="str">
        <f t="shared" si="25"/>
        <v/>
      </c>
      <c r="U382" s="109" t="str">
        <f t="shared" si="26"/>
        <v>Receita</v>
      </c>
      <c r="V382" s="109" t="str">
        <f t="shared" si="27"/>
        <v>Receita</v>
      </c>
      <c r="W382" s="113" t="str">
        <f>VLOOKUP(E382,'PC Receitas'!$O$4:$P$14,2,FALSE)</f>
        <v>Receitas_com_Produtos</v>
      </c>
    </row>
    <row r="383" spans="1:23" ht="19.5" customHeight="1" thickTop="1" thickBot="1" x14ac:dyDescent="0.3">
      <c r="A383" s="164"/>
      <c r="C383" s="143">
        <v>1</v>
      </c>
      <c r="D383" s="145" t="str">
        <f>IF(C383&lt;&gt;"",TEXT(C383,"00")&amp;"/01/"&amp;'Configurações Básicas'!$E$5,"")</f>
        <v>01/01/2017</v>
      </c>
      <c r="E383" s="43" t="s">
        <v>1332</v>
      </c>
      <c r="F383" s="143" t="s">
        <v>2397</v>
      </c>
      <c r="G383" s="43" t="s">
        <v>1457</v>
      </c>
      <c r="H383" s="43"/>
      <c r="I383" s="43"/>
      <c r="J383" s="219">
        <v>507.5</v>
      </c>
      <c r="K383" s="219">
        <v>0</v>
      </c>
      <c r="L383" s="44" t="s">
        <v>1374</v>
      </c>
      <c r="M383" s="44"/>
      <c r="N383" s="41">
        <f>N382+IF(AND(L383="Pago",OR(E383='PC Receitas'!$O$4,E383='PC Receitas'!$O$5,E383='PC Receitas'!$O$6)),K383,IF(AND(L383="Pago",OR(E383='PC Receitas'!$O$7,E383='PC Receitas'!$O$8,E383='PC Receitas'!$O$9,E383='PC Receitas'!$O$10,E383='PC Receitas'!$O$11,E383='PC Receitas'!$O$12,E383='PC Receitas'!$O$13,E383='PC Receitas'!$O$14)),-K383,0))</f>
        <v>-1.2314504971300266E-10</v>
      </c>
      <c r="S383" s="112" t="str">
        <f t="shared" si="24"/>
        <v/>
      </c>
      <c r="T383" s="109" t="str">
        <f t="shared" si="25"/>
        <v/>
      </c>
      <c r="U383" s="109" t="str">
        <f t="shared" si="26"/>
        <v>Receita</v>
      </c>
      <c r="V383" s="109" t="str">
        <f t="shared" si="27"/>
        <v>Receita</v>
      </c>
      <c r="W383" s="113" t="str">
        <f>VLOOKUP(E383,'PC Receitas'!$O$4:$P$14,2,FALSE)</f>
        <v>Receitas_com_Produtos</v>
      </c>
    </row>
    <row r="384" spans="1:23" ht="19.5" customHeight="1" thickTop="1" thickBot="1" x14ac:dyDescent="0.3">
      <c r="A384" s="164"/>
      <c r="C384" s="143">
        <v>1</v>
      </c>
      <c r="D384" s="145" t="str">
        <f>IF(C384&lt;&gt;"",TEXT(C384,"00")&amp;"/01/"&amp;'Configurações Básicas'!$E$5,"")</f>
        <v>01/01/2017</v>
      </c>
      <c r="E384" s="43" t="s">
        <v>1332</v>
      </c>
      <c r="F384" s="143" t="s">
        <v>2398</v>
      </c>
      <c r="G384" s="43" t="s">
        <v>1457</v>
      </c>
      <c r="H384" s="43"/>
      <c r="I384" s="43"/>
      <c r="J384" s="219">
        <v>879</v>
      </c>
      <c r="K384" s="219">
        <v>0</v>
      </c>
      <c r="L384" s="44" t="s">
        <v>1374</v>
      </c>
      <c r="M384" s="44"/>
      <c r="N384" s="41">
        <f>N383+IF(AND(L384="Pago",OR(E384='PC Receitas'!$O$4,E384='PC Receitas'!$O$5,E384='PC Receitas'!$O$6)),K384,IF(AND(L384="Pago",OR(E384='PC Receitas'!$O$7,E384='PC Receitas'!$O$8,E384='PC Receitas'!$O$9,E384='PC Receitas'!$O$10,E384='PC Receitas'!$O$11,E384='PC Receitas'!$O$12,E384='PC Receitas'!$O$13,E384='PC Receitas'!$O$14)),-K384,0))</f>
        <v>-1.2314504971300266E-10</v>
      </c>
      <c r="S384" s="112" t="str">
        <f t="shared" si="24"/>
        <v/>
      </c>
      <c r="T384" s="109" t="str">
        <f t="shared" si="25"/>
        <v/>
      </c>
      <c r="U384" s="109" t="str">
        <f t="shared" si="26"/>
        <v>Receita</v>
      </c>
      <c r="V384" s="109" t="str">
        <f t="shared" si="27"/>
        <v>Receita</v>
      </c>
      <c r="W384" s="113" t="str">
        <f>VLOOKUP(E384,'PC Receitas'!$O$4:$P$14,2,FALSE)</f>
        <v>Receitas_com_Produtos</v>
      </c>
    </row>
    <row r="385" spans="1:23" ht="19.5" customHeight="1" thickTop="1" thickBot="1" x14ac:dyDescent="0.3">
      <c r="A385" s="164"/>
      <c r="C385" s="143">
        <v>1</v>
      </c>
      <c r="D385" s="145" t="str">
        <f>IF(C385&lt;&gt;"",TEXT(C385,"00")&amp;"/01/"&amp;'Configurações Básicas'!$E$5,"")</f>
        <v>01/01/2017</v>
      </c>
      <c r="E385" s="43" t="s">
        <v>1336</v>
      </c>
      <c r="F385" s="143" t="s">
        <v>2399</v>
      </c>
      <c r="G385" s="43" t="s">
        <v>1453</v>
      </c>
      <c r="H385" s="43"/>
      <c r="I385" s="43"/>
      <c r="J385" s="219">
        <v>22.86</v>
      </c>
      <c r="K385" s="219">
        <v>0</v>
      </c>
      <c r="L385" s="44" t="s">
        <v>1374</v>
      </c>
      <c r="M385" s="44"/>
      <c r="N385" s="41">
        <f>N384+IF(AND(L385="Pago",OR(E385='PC Receitas'!$O$4,E385='PC Receitas'!$O$5,E385='PC Receitas'!$O$6)),K385,IF(AND(L385="Pago",OR(E385='PC Receitas'!$O$7,E385='PC Receitas'!$O$8,E385='PC Receitas'!$O$9,E385='PC Receitas'!$O$10,E385='PC Receitas'!$O$11,E385='PC Receitas'!$O$12,E385='PC Receitas'!$O$13,E385='PC Receitas'!$O$14)),-K385,0))</f>
        <v>-1.2314504971300266E-10</v>
      </c>
      <c r="S385" s="112" t="str">
        <f t="shared" si="24"/>
        <v/>
      </c>
      <c r="T385" s="109" t="str">
        <f t="shared" si="25"/>
        <v/>
      </c>
      <c r="U385" s="109" t="str">
        <f t="shared" si="26"/>
        <v>Receita</v>
      </c>
      <c r="V385" s="109" t="str">
        <f t="shared" si="27"/>
        <v>Receita</v>
      </c>
      <c r="W385" s="113" t="str">
        <f>VLOOKUP(E385,'PC Receitas'!$O$4:$P$14,2,FALSE)</f>
        <v>Receitas_Não_Operacionais</v>
      </c>
    </row>
    <row r="386" spans="1:23" ht="19.5" customHeight="1" thickTop="1" thickBot="1" x14ac:dyDescent="0.3">
      <c r="A386" s="164"/>
      <c r="C386" s="143">
        <v>1</v>
      </c>
      <c r="D386" s="145" t="str">
        <f>IF(C386&lt;&gt;"",TEXT(C386,"00")&amp;"/01/"&amp;'Configurações Básicas'!$E$5,"")</f>
        <v>01/01/2017</v>
      </c>
      <c r="E386" s="43" t="s">
        <v>1336</v>
      </c>
      <c r="F386" s="143" t="s">
        <v>2400</v>
      </c>
      <c r="G386" s="43" t="s">
        <v>1453</v>
      </c>
      <c r="H386" s="43"/>
      <c r="I386" s="43"/>
      <c r="J386" s="219">
        <v>51.78</v>
      </c>
      <c r="K386" s="219">
        <v>0</v>
      </c>
      <c r="L386" s="44" t="s">
        <v>1374</v>
      </c>
      <c r="M386" s="44"/>
      <c r="N386" s="41">
        <f>N385+IF(AND(L386="Pago",OR(E386='PC Receitas'!$O$4,E386='PC Receitas'!$O$5,E386='PC Receitas'!$O$6)),K386,IF(AND(L386="Pago",OR(E386='PC Receitas'!$O$7,E386='PC Receitas'!$O$8,E386='PC Receitas'!$O$9,E386='PC Receitas'!$O$10,E386='PC Receitas'!$O$11,E386='PC Receitas'!$O$12,E386='PC Receitas'!$O$13,E386='PC Receitas'!$O$14)),-K386,0))</f>
        <v>-1.2314504971300266E-10</v>
      </c>
      <c r="S386" s="112" t="str">
        <f t="shared" si="24"/>
        <v/>
      </c>
      <c r="T386" s="109" t="str">
        <f t="shared" si="25"/>
        <v/>
      </c>
      <c r="U386" s="109" t="str">
        <f t="shared" si="26"/>
        <v>Receita</v>
      </c>
      <c r="V386" s="109" t="str">
        <f t="shared" si="27"/>
        <v>Receita</v>
      </c>
      <c r="W386" s="113" t="str">
        <f>VLOOKUP(E386,'PC Receitas'!$O$4:$P$14,2,FALSE)</f>
        <v>Receitas_Não_Operacionais</v>
      </c>
    </row>
    <row r="387" spans="1:23" ht="19.5" customHeight="1" thickTop="1" thickBot="1" x14ac:dyDescent="0.3">
      <c r="A387" s="164"/>
      <c r="C387" s="143">
        <v>1</v>
      </c>
      <c r="D387" s="145" t="str">
        <f>IF(C387&lt;&gt;"",TEXT(C387,"00")&amp;"/01/"&amp;'Configurações Básicas'!$E$5,"")</f>
        <v>01/01/2017</v>
      </c>
      <c r="E387" s="43" t="s">
        <v>1336</v>
      </c>
      <c r="F387" s="143" t="s">
        <v>2401</v>
      </c>
      <c r="G387" s="43" t="s">
        <v>1453</v>
      </c>
      <c r="H387" s="43"/>
      <c r="I387" s="43"/>
      <c r="J387" s="219">
        <v>277.38</v>
      </c>
      <c r="K387" s="219">
        <v>0</v>
      </c>
      <c r="L387" s="44" t="s">
        <v>1374</v>
      </c>
      <c r="M387" s="44"/>
      <c r="N387" s="41">
        <f>N386+IF(AND(L387="Pago",OR(E387='PC Receitas'!$O$4,E387='PC Receitas'!$O$5,E387='PC Receitas'!$O$6)),K387,IF(AND(L387="Pago",OR(E387='PC Receitas'!$O$7,E387='PC Receitas'!$O$8,E387='PC Receitas'!$O$9,E387='PC Receitas'!$O$10,E387='PC Receitas'!$O$11,E387='PC Receitas'!$O$12,E387='PC Receitas'!$O$13,E387='PC Receitas'!$O$14)),-K387,0))</f>
        <v>-1.2314504971300266E-10</v>
      </c>
      <c r="S387" s="112" t="str">
        <f t="shared" si="24"/>
        <v/>
      </c>
      <c r="T387" s="109" t="str">
        <f t="shared" si="25"/>
        <v/>
      </c>
      <c r="U387" s="109" t="str">
        <f t="shared" si="26"/>
        <v>Receita</v>
      </c>
      <c r="V387" s="109" t="str">
        <f t="shared" si="27"/>
        <v>Receita</v>
      </c>
      <c r="W387" s="113" t="str">
        <f>VLOOKUP(E387,'PC Receitas'!$O$4:$P$14,2,FALSE)</f>
        <v>Receitas_Não_Operacionais</v>
      </c>
    </row>
    <row r="388" spans="1:23" ht="19.5" customHeight="1" thickTop="1" thickBot="1" x14ac:dyDescent="0.3">
      <c r="A388" s="164"/>
      <c r="C388" s="143">
        <v>1</v>
      </c>
      <c r="D388" s="145" t="str">
        <f>IF(C388&lt;&gt;"",TEXT(C388,"00")&amp;"/01/"&amp;'Configurações Básicas'!$E$5,"")</f>
        <v>01/01/2017</v>
      </c>
      <c r="E388" s="43" t="s">
        <v>1332</v>
      </c>
      <c r="F388" s="143" t="s">
        <v>2402</v>
      </c>
      <c r="G388" s="43" t="s">
        <v>1458</v>
      </c>
      <c r="H388" s="43"/>
      <c r="I388" s="43"/>
      <c r="J388" s="219">
        <v>306.75</v>
      </c>
      <c r="K388" s="219">
        <v>0</v>
      </c>
      <c r="L388" s="44" t="s">
        <v>1374</v>
      </c>
      <c r="M388" s="44"/>
      <c r="N388" s="41">
        <f>N387+IF(AND(L388="Pago",OR(E388='PC Receitas'!$O$4,E388='PC Receitas'!$O$5,E388='PC Receitas'!$O$6)),K388,IF(AND(L388="Pago",OR(E388='PC Receitas'!$O$7,E388='PC Receitas'!$O$8,E388='PC Receitas'!$O$9,E388='PC Receitas'!$O$10,E388='PC Receitas'!$O$11,E388='PC Receitas'!$O$12,E388='PC Receitas'!$O$13,E388='PC Receitas'!$O$14)),-K388,0))</f>
        <v>-1.2314504971300266E-10</v>
      </c>
      <c r="S388" s="112" t="str">
        <f t="shared" si="24"/>
        <v/>
      </c>
      <c r="T388" s="109" t="str">
        <f t="shared" si="25"/>
        <v/>
      </c>
      <c r="U388" s="109" t="str">
        <f t="shared" si="26"/>
        <v>Receita</v>
      </c>
      <c r="V388" s="109" t="str">
        <f t="shared" si="27"/>
        <v>Receita</v>
      </c>
      <c r="W388" s="113" t="str">
        <f>VLOOKUP(E388,'PC Receitas'!$O$4:$P$14,2,FALSE)</f>
        <v>Receitas_com_Produtos</v>
      </c>
    </row>
    <row r="389" spans="1:23" ht="19.5" customHeight="1" thickTop="1" thickBot="1" x14ac:dyDescent="0.3">
      <c r="A389" s="164"/>
      <c r="C389" s="143">
        <v>1</v>
      </c>
      <c r="D389" s="145" t="str">
        <f>IF(C389&lt;&gt;"",TEXT(C389,"00")&amp;"/01/"&amp;'Configurações Básicas'!$E$5,"")</f>
        <v>01/01/2017</v>
      </c>
      <c r="E389" s="43" t="s">
        <v>1332</v>
      </c>
      <c r="F389" s="143" t="s">
        <v>2403</v>
      </c>
      <c r="G389" s="43" t="s">
        <v>1458</v>
      </c>
      <c r="H389" s="43"/>
      <c r="I389" s="43"/>
      <c r="J389" s="219">
        <v>306.75</v>
      </c>
      <c r="K389" s="219">
        <v>0</v>
      </c>
      <c r="L389" s="44" t="s">
        <v>1374</v>
      </c>
      <c r="M389" s="44"/>
      <c r="N389" s="41">
        <f>N388+IF(AND(L389="Pago",OR(E389='PC Receitas'!$O$4,E389='PC Receitas'!$O$5,E389='PC Receitas'!$O$6)),K389,IF(AND(L389="Pago",OR(E389='PC Receitas'!$O$7,E389='PC Receitas'!$O$8,E389='PC Receitas'!$O$9,E389='PC Receitas'!$O$10,E389='PC Receitas'!$O$11,E389='PC Receitas'!$O$12,E389='PC Receitas'!$O$13,E389='PC Receitas'!$O$14)),-K389,0))</f>
        <v>-1.2314504971300266E-10</v>
      </c>
      <c r="S389" s="112" t="str">
        <f t="shared" si="24"/>
        <v/>
      </c>
      <c r="T389" s="109" t="str">
        <f t="shared" si="25"/>
        <v/>
      </c>
      <c r="U389" s="109" t="str">
        <f t="shared" si="26"/>
        <v>Receita</v>
      </c>
      <c r="V389" s="109" t="str">
        <f t="shared" si="27"/>
        <v>Receita</v>
      </c>
      <c r="W389" s="113" t="str">
        <f>VLOOKUP(E389,'PC Receitas'!$O$4:$P$14,2,FALSE)</f>
        <v>Receitas_com_Produtos</v>
      </c>
    </row>
    <row r="390" spans="1:23" ht="19.5" customHeight="1" thickTop="1" thickBot="1" x14ac:dyDescent="0.3">
      <c r="A390" s="164"/>
      <c r="C390" s="143">
        <v>1</v>
      </c>
      <c r="D390" s="145" t="str">
        <f>IF(C390&lt;&gt;"",TEXT(C390,"00")&amp;"/01/"&amp;'Configurações Básicas'!$E$5,"")</f>
        <v>01/01/2017</v>
      </c>
      <c r="E390" s="43" t="s">
        <v>1335</v>
      </c>
      <c r="F390" s="143" t="s">
        <v>2404</v>
      </c>
      <c r="G390" s="43" t="s">
        <v>1452</v>
      </c>
      <c r="H390" s="43"/>
      <c r="I390" s="43"/>
      <c r="J390" s="219">
        <v>119.26</v>
      </c>
      <c r="K390" s="219">
        <v>0</v>
      </c>
      <c r="L390" s="44" t="s">
        <v>1374</v>
      </c>
      <c r="M390" s="44"/>
      <c r="N390" s="41">
        <f>N389+IF(AND(L390="Pago",OR(E390='PC Receitas'!$O$4,E390='PC Receitas'!$O$5,E390='PC Receitas'!$O$6)),K390,IF(AND(L390="Pago",OR(E390='PC Receitas'!$O$7,E390='PC Receitas'!$O$8,E390='PC Receitas'!$O$9,E390='PC Receitas'!$O$10,E390='PC Receitas'!$O$11,E390='PC Receitas'!$O$12,E390='PC Receitas'!$O$13,E390='PC Receitas'!$O$14)),-K390,0))</f>
        <v>-1.2314504971300266E-10</v>
      </c>
      <c r="S390" s="112" t="str">
        <f t="shared" si="24"/>
        <v/>
      </c>
      <c r="T390" s="109" t="str">
        <f t="shared" si="25"/>
        <v/>
      </c>
      <c r="U390" s="109" t="str">
        <f t="shared" si="26"/>
        <v>Receita</v>
      </c>
      <c r="V390" s="109" t="str">
        <f t="shared" si="27"/>
        <v>Receita</v>
      </c>
      <c r="W390" s="113" t="str">
        <f>VLOOKUP(E390,'PC Receitas'!$O$4:$P$14,2,FALSE)</f>
        <v>Receitas_com_Serviços</v>
      </c>
    </row>
    <row r="391" spans="1:23" ht="19.5" customHeight="1" thickTop="1" thickBot="1" x14ac:dyDescent="0.3">
      <c r="A391" s="164"/>
      <c r="C391" s="143">
        <v>1</v>
      </c>
      <c r="D391" s="145" t="str">
        <f>IF(C391&lt;&gt;"",TEXT(C391,"00")&amp;"/01/"&amp;'Configurações Básicas'!$E$5,"")</f>
        <v>01/01/2017</v>
      </c>
      <c r="E391" s="43" t="s">
        <v>1336</v>
      </c>
      <c r="F391" s="143" t="s">
        <v>2405</v>
      </c>
      <c r="G391" s="43" t="s">
        <v>1453</v>
      </c>
      <c r="H391" s="43"/>
      <c r="I391" s="43"/>
      <c r="J391" s="219">
        <v>81.25</v>
      </c>
      <c r="K391" s="219">
        <v>0</v>
      </c>
      <c r="L391" s="44" t="s">
        <v>1374</v>
      </c>
      <c r="M391" s="44"/>
      <c r="N391" s="41">
        <f>N390+IF(AND(L391="Pago",OR(E391='PC Receitas'!$O$4,E391='PC Receitas'!$O$5,E391='PC Receitas'!$O$6)),K391,IF(AND(L391="Pago",OR(E391='PC Receitas'!$O$7,E391='PC Receitas'!$O$8,E391='PC Receitas'!$O$9,E391='PC Receitas'!$O$10,E391='PC Receitas'!$O$11,E391='PC Receitas'!$O$12,E391='PC Receitas'!$O$13,E391='PC Receitas'!$O$14)),-K391,0))</f>
        <v>-1.2314504971300266E-10</v>
      </c>
      <c r="S391" s="112" t="str">
        <f t="shared" si="24"/>
        <v/>
      </c>
      <c r="T391" s="109" t="str">
        <f t="shared" si="25"/>
        <v/>
      </c>
      <c r="U391" s="109" t="str">
        <f t="shared" si="26"/>
        <v>Receita</v>
      </c>
      <c r="V391" s="109" t="str">
        <f t="shared" si="27"/>
        <v>Receita</v>
      </c>
      <c r="W391" s="113" t="str">
        <f>VLOOKUP(E391,'PC Receitas'!$O$4:$P$14,2,FALSE)</f>
        <v>Receitas_Não_Operacionais</v>
      </c>
    </row>
    <row r="392" spans="1:23" ht="19.5" customHeight="1" thickTop="1" thickBot="1" x14ac:dyDescent="0.3">
      <c r="A392" s="164"/>
      <c r="C392" s="143">
        <v>1</v>
      </c>
      <c r="D392" s="145" t="str">
        <f>IF(C392&lt;&gt;"",TEXT(C392,"00")&amp;"/01/"&amp;'Configurações Básicas'!$E$5,"")</f>
        <v>01/01/2017</v>
      </c>
      <c r="E392" s="43" t="s">
        <v>1336</v>
      </c>
      <c r="F392" s="143" t="s">
        <v>2406</v>
      </c>
      <c r="G392" s="43" t="s">
        <v>1455</v>
      </c>
      <c r="H392" s="43"/>
      <c r="I392" s="43"/>
      <c r="J392" s="219">
        <v>139.19999999999999</v>
      </c>
      <c r="K392" s="219">
        <v>0</v>
      </c>
      <c r="L392" s="44" t="s">
        <v>1374</v>
      </c>
      <c r="M392" s="44"/>
      <c r="N392" s="41">
        <f>N391+IF(AND(L392="Pago",OR(E392='PC Receitas'!$O$4,E392='PC Receitas'!$O$5,E392='PC Receitas'!$O$6)),K392,IF(AND(L392="Pago",OR(E392='PC Receitas'!$O$7,E392='PC Receitas'!$O$8,E392='PC Receitas'!$O$9,E392='PC Receitas'!$O$10,E392='PC Receitas'!$O$11,E392='PC Receitas'!$O$12,E392='PC Receitas'!$O$13,E392='PC Receitas'!$O$14)),-K392,0))</f>
        <v>-1.2314504971300266E-10</v>
      </c>
      <c r="S392" s="112" t="str">
        <f t="shared" si="24"/>
        <v/>
      </c>
      <c r="T392" s="109" t="str">
        <f t="shared" si="25"/>
        <v/>
      </c>
      <c r="U392" s="109" t="str">
        <f t="shared" si="26"/>
        <v>Receita</v>
      </c>
      <c r="V392" s="109" t="str">
        <f t="shared" si="27"/>
        <v>Receita</v>
      </c>
      <c r="W392" s="113" t="str">
        <f>VLOOKUP(E392,'PC Receitas'!$O$4:$P$14,2,FALSE)</f>
        <v>Receitas_Não_Operacionais</v>
      </c>
    </row>
    <row r="393" spans="1:23" ht="19.5" customHeight="1" thickTop="1" thickBot="1" x14ac:dyDescent="0.3">
      <c r="A393" s="164"/>
      <c r="C393" s="143">
        <v>1</v>
      </c>
      <c r="D393" s="145" t="str">
        <f>IF(C393&lt;&gt;"",TEXT(C393,"00")&amp;"/01/"&amp;'Configurações Básicas'!$E$5,"")</f>
        <v>01/01/2017</v>
      </c>
      <c r="E393" s="43" t="s">
        <v>1332</v>
      </c>
      <c r="F393" s="143" t="s">
        <v>2407</v>
      </c>
      <c r="G393" s="43" t="s">
        <v>1454</v>
      </c>
      <c r="H393" s="43"/>
      <c r="I393" s="43"/>
      <c r="J393" s="219">
        <v>474.5</v>
      </c>
      <c r="K393" s="219">
        <v>0</v>
      </c>
      <c r="L393" s="44" t="s">
        <v>1374</v>
      </c>
      <c r="M393" s="44"/>
      <c r="N393" s="41">
        <f>N392+IF(AND(L393="Pago",OR(E393='PC Receitas'!$O$4,E393='PC Receitas'!$O$5,E393='PC Receitas'!$O$6)),K393,IF(AND(L393="Pago",OR(E393='PC Receitas'!$O$7,E393='PC Receitas'!$O$8,E393='PC Receitas'!$O$9,E393='PC Receitas'!$O$10,E393='PC Receitas'!$O$11,E393='PC Receitas'!$O$12,E393='PC Receitas'!$O$13,E393='PC Receitas'!$O$14)),-K393,0))</f>
        <v>-1.2314504971300266E-10</v>
      </c>
      <c r="S393" s="112" t="str">
        <f t="shared" si="24"/>
        <v/>
      </c>
      <c r="T393" s="109" t="str">
        <f t="shared" si="25"/>
        <v/>
      </c>
      <c r="U393" s="109" t="str">
        <f t="shared" si="26"/>
        <v>Receita</v>
      </c>
      <c r="V393" s="109" t="str">
        <f t="shared" si="27"/>
        <v>Receita</v>
      </c>
      <c r="W393" s="113" t="str">
        <f>VLOOKUP(E393,'PC Receitas'!$O$4:$P$14,2,FALSE)</f>
        <v>Receitas_com_Produtos</v>
      </c>
    </row>
    <row r="394" spans="1:23" ht="19.5" customHeight="1" thickTop="1" thickBot="1" x14ac:dyDescent="0.3">
      <c r="A394" s="164"/>
      <c r="C394" s="143">
        <v>1</v>
      </c>
      <c r="D394" s="145" t="str">
        <f>IF(C394&lt;&gt;"",TEXT(C394,"00")&amp;"/01/"&amp;'Configurações Básicas'!$E$5,"")</f>
        <v>01/01/2017</v>
      </c>
      <c r="E394" s="43" t="s">
        <v>1335</v>
      </c>
      <c r="F394" s="143" t="s">
        <v>2408</v>
      </c>
      <c r="G394" s="43" t="s">
        <v>1452</v>
      </c>
      <c r="H394" s="43"/>
      <c r="I394" s="43"/>
      <c r="J394" s="219">
        <v>207.56</v>
      </c>
      <c r="K394" s="219">
        <v>0</v>
      </c>
      <c r="L394" s="44" t="s">
        <v>1374</v>
      </c>
      <c r="M394" s="44"/>
      <c r="N394" s="41">
        <f>N393+IF(AND(L394="Pago",OR(E394='PC Receitas'!$O$4,E394='PC Receitas'!$O$5,E394='PC Receitas'!$O$6)),K394,IF(AND(L394="Pago",OR(E394='PC Receitas'!$O$7,E394='PC Receitas'!$O$8,E394='PC Receitas'!$O$9,E394='PC Receitas'!$O$10,E394='PC Receitas'!$O$11,E394='PC Receitas'!$O$12,E394='PC Receitas'!$O$13,E394='PC Receitas'!$O$14)),-K394,0))</f>
        <v>-1.2314504971300266E-10</v>
      </c>
      <c r="S394" s="112" t="str">
        <f t="shared" si="24"/>
        <v/>
      </c>
      <c r="T394" s="109" t="str">
        <f t="shared" si="25"/>
        <v/>
      </c>
      <c r="U394" s="109" t="str">
        <f t="shared" si="26"/>
        <v>Receita</v>
      </c>
      <c r="V394" s="109" t="str">
        <f t="shared" si="27"/>
        <v>Receita</v>
      </c>
      <c r="W394" s="113" t="str">
        <f>VLOOKUP(E394,'PC Receitas'!$O$4:$P$14,2,FALSE)</f>
        <v>Receitas_com_Serviços</v>
      </c>
    </row>
    <row r="395" spans="1:23" ht="19.5" customHeight="1" thickTop="1" thickBot="1" x14ac:dyDescent="0.3">
      <c r="A395" s="164"/>
      <c r="C395" s="143">
        <v>1</v>
      </c>
      <c r="D395" s="145" t="str">
        <f>IF(C395&lt;&gt;"",TEXT(C395,"00")&amp;"/01/"&amp;'Configurações Básicas'!$E$5,"")</f>
        <v>01/01/2017</v>
      </c>
      <c r="E395" s="43" t="s">
        <v>1336</v>
      </c>
      <c r="F395" s="143" t="s">
        <v>2409</v>
      </c>
      <c r="G395" s="43" t="s">
        <v>1455</v>
      </c>
      <c r="H395" s="43"/>
      <c r="I395" s="43"/>
      <c r="J395" s="219">
        <v>396.16</v>
      </c>
      <c r="K395" s="219">
        <v>0</v>
      </c>
      <c r="L395" s="44" t="s">
        <v>1374</v>
      </c>
      <c r="M395" s="44"/>
      <c r="N395" s="41">
        <f>N394+IF(AND(L395="Pago",OR(E395='PC Receitas'!$O$4,E395='PC Receitas'!$O$5,E395='PC Receitas'!$O$6)),K395,IF(AND(L395="Pago",OR(E395='PC Receitas'!$O$7,E395='PC Receitas'!$O$8,E395='PC Receitas'!$O$9,E395='PC Receitas'!$O$10,E395='PC Receitas'!$O$11,E395='PC Receitas'!$O$12,E395='PC Receitas'!$O$13,E395='PC Receitas'!$O$14)),-K395,0))</f>
        <v>-1.2314504971300266E-10</v>
      </c>
      <c r="S395" s="112" t="str">
        <f t="shared" si="24"/>
        <v/>
      </c>
      <c r="T395" s="109" t="str">
        <f t="shared" si="25"/>
        <v/>
      </c>
      <c r="U395" s="109" t="str">
        <f t="shared" si="26"/>
        <v>Receita</v>
      </c>
      <c r="V395" s="109" t="str">
        <f t="shared" si="27"/>
        <v>Receita</v>
      </c>
      <c r="W395" s="113" t="str">
        <f>VLOOKUP(E395,'PC Receitas'!$O$4:$P$14,2,FALSE)</f>
        <v>Receitas_Não_Operacionais</v>
      </c>
    </row>
    <row r="396" spans="1:23" ht="19.5" customHeight="1" thickTop="1" thickBot="1" x14ac:dyDescent="0.3">
      <c r="A396" s="164"/>
      <c r="C396" s="143">
        <v>1</v>
      </c>
      <c r="D396" s="145" t="str">
        <f>IF(C396&lt;&gt;"",TEXT(C396,"00")&amp;"/01/"&amp;'Configurações Básicas'!$E$5,"")</f>
        <v>01/01/2017</v>
      </c>
      <c r="E396" s="43" t="s">
        <v>1332</v>
      </c>
      <c r="F396" s="143" t="s">
        <v>2410</v>
      </c>
      <c r="G396" s="43" t="s">
        <v>1457</v>
      </c>
      <c r="H396" s="43"/>
      <c r="I396" s="43"/>
      <c r="J396" s="219">
        <v>1172</v>
      </c>
      <c r="K396" s="219">
        <v>0</v>
      </c>
      <c r="L396" s="44" t="s">
        <v>1374</v>
      </c>
      <c r="M396" s="44"/>
      <c r="N396" s="41">
        <f>N395+IF(AND(L396="Pago",OR(E396='PC Receitas'!$O$4,E396='PC Receitas'!$O$5,E396='PC Receitas'!$O$6)),K396,IF(AND(L396="Pago",OR(E396='PC Receitas'!$O$7,E396='PC Receitas'!$O$8,E396='PC Receitas'!$O$9,E396='PC Receitas'!$O$10,E396='PC Receitas'!$O$11,E396='PC Receitas'!$O$12,E396='PC Receitas'!$O$13,E396='PC Receitas'!$O$14)),-K396,0))</f>
        <v>-1.2314504971300266E-10</v>
      </c>
      <c r="S396" s="112" t="str">
        <f t="shared" si="24"/>
        <v/>
      </c>
      <c r="T396" s="109" t="str">
        <f t="shared" si="25"/>
        <v/>
      </c>
      <c r="U396" s="109" t="str">
        <f t="shared" si="26"/>
        <v>Receita</v>
      </c>
      <c r="V396" s="109" t="str">
        <f t="shared" si="27"/>
        <v>Receita</v>
      </c>
      <c r="W396" s="113" t="str">
        <f>VLOOKUP(E396,'PC Receitas'!$O$4:$P$14,2,FALSE)</f>
        <v>Receitas_com_Produtos</v>
      </c>
    </row>
    <row r="397" spans="1:23" ht="19.5" customHeight="1" thickTop="1" thickBot="1" x14ac:dyDescent="0.3">
      <c r="A397" s="164"/>
      <c r="C397" s="143">
        <v>1</v>
      </c>
      <c r="D397" s="145" t="str">
        <f>IF(C397&lt;&gt;"",TEXT(C397,"00")&amp;"/01/"&amp;'Configurações Básicas'!$E$5,"")</f>
        <v>01/01/2017</v>
      </c>
      <c r="E397" s="43" t="s">
        <v>1336</v>
      </c>
      <c r="F397" s="143" t="s">
        <v>2411</v>
      </c>
      <c r="G397" s="43" t="s">
        <v>1453</v>
      </c>
      <c r="H397" s="43"/>
      <c r="I397" s="43"/>
      <c r="J397" s="219">
        <v>121.18</v>
      </c>
      <c r="K397" s="219">
        <v>0</v>
      </c>
      <c r="L397" s="44" t="s">
        <v>1374</v>
      </c>
      <c r="M397" s="44"/>
      <c r="N397" s="41">
        <f>N396+IF(AND(L397="Pago",OR(E397='PC Receitas'!$O$4,E397='PC Receitas'!$O$5,E397='PC Receitas'!$O$6)),K397,IF(AND(L397="Pago",OR(E397='PC Receitas'!$O$7,E397='PC Receitas'!$O$8,E397='PC Receitas'!$O$9,E397='PC Receitas'!$O$10,E397='PC Receitas'!$O$11,E397='PC Receitas'!$O$12,E397='PC Receitas'!$O$13,E397='PC Receitas'!$O$14)),-K397,0))</f>
        <v>-1.2314504971300266E-10</v>
      </c>
      <c r="S397" s="112" t="str">
        <f t="shared" si="24"/>
        <v/>
      </c>
      <c r="T397" s="109" t="str">
        <f t="shared" si="25"/>
        <v/>
      </c>
      <c r="U397" s="109" t="str">
        <f t="shared" si="26"/>
        <v>Receita</v>
      </c>
      <c r="V397" s="109" t="str">
        <f t="shared" si="27"/>
        <v>Receita</v>
      </c>
      <c r="W397" s="113" t="str">
        <f>VLOOKUP(E397,'PC Receitas'!$O$4:$P$14,2,FALSE)</f>
        <v>Receitas_Não_Operacionais</v>
      </c>
    </row>
    <row r="398" spans="1:23" ht="19.5" customHeight="1" thickTop="1" thickBot="1" x14ac:dyDescent="0.3">
      <c r="A398" s="164"/>
      <c r="C398" s="143"/>
      <c r="D398" s="145" t="str">
        <f>IF(C398&lt;&gt;"",TEXT(C398,"00")&amp;"/01/"&amp;'Configurações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-1.2314504971300266E-10</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143"/>
      <c r="D399" s="145" t="str">
        <f>IF(C399&lt;&gt;"",TEXT(C399,"00")&amp;"/01/"&amp;'Configurações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-1.2314504971300266E-10</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143"/>
      <c r="D400" s="145" t="str">
        <f>IF(C400&lt;&gt;"",TEXT(C400,"00")&amp;"/01/"&amp;'Configurações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-1.2314504971300266E-10</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143"/>
      <c r="D401" s="145" t="str">
        <f>IF(C401&lt;&gt;"",TEXT(C401,"00")&amp;"/01/"&amp;'Configurações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-1.2314504971300266E-10</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143"/>
      <c r="D402" s="145" t="str">
        <f>IF(C402&lt;&gt;"",TEXT(C402,"00")&amp;"/01/"&amp;'Configurações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-1.2314504971300266E-10</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143"/>
      <c r="D403" s="145" t="str">
        <f>IF(C403&lt;&gt;"",TEXT(C403,"00")&amp;"/01/"&amp;'Configurações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-1.2314504971300266E-10</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143"/>
      <c r="D404" s="145" t="str">
        <f>IF(C404&lt;&gt;"",TEXT(C404,"00")&amp;"/01/"&amp;'Configurações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-1.2314504971300266E-10</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143"/>
      <c r="D405" s="145" t="str">
        <f>IF(C405&lt;&gt;"",TEXT(C405,"00")&amp;"/01/"&amp;'Configurações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-1.2314504971300266E-10</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143"/>
      <c r="D406" s="145" t="str">
        <f>IF(C406&lt;&gt;"",TEXT(C406,"00")&amp;"/01/"&amp;'Configurações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-1.2314504971300266E-10</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143"/>
      <c r="D407" s="145" t="str">
        <f>IF(C407&lt;&gt;"",TEXT(C407,"00")&amp;"/01/"&amp;'Configurações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-1.2314504971300266E-10</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143"/>
      <c r="D408" s="145" t="str">
        <f>IF(C408&lt;&gt;"",TEXT(C408,"00")&amp;"/01/"&amp;'Configurações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-1.2314504971300266E-10</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143"/>
      <c r="D409" s="145" t="str">
        <f>IF(C409&lt;&gt;"",TEXT(C409,"00")&amp;"/01/"&amp;'Configurações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-1.2314504971300266E-10</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143"/>
      <c r="D410" s="145" t="str">
        <f>IF(C410&lt;&gt;"",TEXT(C410,"00")&amp;"/01/"&amp;'Configurações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-1.2314504971300266E-10</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143"/>
      <c r="D411" s="145" t="str">
        <f>IF(C411&lt;&gt;"",TEXT(C411,"00")&amp;"/01/"&amp;'Configurações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-1.2314504971300266E-10</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143"/>
      <c r="D412" s="145" t="str">
        <f>IF(C412&lt;&gt;"",TEXT(C412,"00")&amp;"/01/"&amp;'Configurações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-1.2314504971300266E-10</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143"/>
      <c r="D413" s="145" t="str">
        <f>IF(C413&lt;&gt;"",TEXT(C413,"00")&amp;"/01/"&amp;'Configurações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-1.2314504971300266E-10</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143"/>
      <c r="D414" s="145" t="str">
        <f>IF(C414&lt;&gt;"",TEXT(C414,"00")&amp;"/01/"&amp;'Configurações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-1.2314504971300266E-10</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143"/>
      <c r="D415" s="145" t="str">
        <f>IF(C415&lt;&gt;"",TEXT(C415,"00")&amp;"/01/"&amp;'Configurações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-1.2314504971300266E-10</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143"/>
      <c r="D416" s="145" t="str">
        <f>IF(C416&lt;&gt;"",TEXT(C416,"00")&amp;"/01/"&amp;'Configurações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-1.2314504971300266E-10</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143"/>
      <c r="D417" s="145" t="str">
        <f>IF(C417&lt;&gt;"",TEXT(C417,"00")&amp;"/01/"&amp;'Configurações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-1.2314504971300266E-10</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143"/>
      <c r="D418" s="145" t="str">
        <f>IF(C418&lt;&gt;"",TEXT(C418,"00")&amp;"/01/"&amp;'Configurações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-1.2314504971300266E-10</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143"/>
      <c r="D419" s="145" t="str">
        <f>IF(C419&lt;&gt;"",TEXT(C419,"00")&amp;"/01/"&amp;'Configurações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-1.2314504971300266E-10</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143"/>
      <c r="D420" s="145" t="str">
        <f>IF(C420&lt;&gt;"",TEXT(C420,"00")&amp;"/01/"&amp;'Configurações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-1.2314504971300266E-10</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143"/>
      <c r="D421" s="145" t="str">
        <f>IF(C421&lt;&gt;"",TEXT(C421,"00")&amp;"/01/"&amp;'Configurações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-1.2314504971300266E-10</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143"/>
      <c r="D422" s="145" t="str">
        <f>IF(C422&lt;&gt;"",TEXT(C422,"00")&amp;"/01/"&amp;'Configurações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-1.2314504971300266E-10</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143"/>
      <c r="D423" s="145" t="str">
        <f>IF(C423&lt;&gt;"",TEXT(C423,"00")&amp;"/01/"&amp;'Configurações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-1.2314504971300266E-10</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143"/>
      <c r="D424" s="145" t="str">
        <f>IF(C424&lt;&gt;"",TEXT(C424,"00")&amp;"/01/"&amp;'Configurações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-1.2314504971300266E-10</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143"/>
      <c r="D425" s="145" t="str">
        <f>IF(C425&lt;&gt;"",TEXT(C425,"00")&amp;"/01/"&amp;'Configurações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-1.2314504971300266E-10</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143"/>
      <c r="D426" s="145" t="str">
        <f>IF(C426&lt;&gt;"",TEXT(C426,"00")&amp;"/01/"&amp;'Configurações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-1.2314504971300266E-10</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143"/>
      <c r="D427" s="145" t="str">
        <f>IF(C427&lt;&gt;"",TEXT(C427,"00")&amp;"/01/"&amp;'Configurações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-1.2314504971300266E-10</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143"/>
      <c r="D428" s="145" t="str">
        <f>IF(C428&lt;&gt;"",TEXT(C428,"00")&amp;"/01/"&amp;'Configurações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-1.2314504971300266E-10</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143"/>
      <c r="D429" s="145" t="str">
        <f>IF(C429&lt;&gt;"",TEXT(C429,"00")&amp;"/01/"&amp;'Configurações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-1.2314504971300266E-10</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143"/>
      <c r="D430" s="145" t="str">
        <f>IF(C430&lt;&gt;"",TEXT(C430,"00")&amp;"/01/"&amp;'Configurações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-1.2314504971300266E-10</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143"/>
      <c r="D431" s="145" t="str">
        <f>IF(C431&lt;&gt;"",TEXT(C431,"00")&amp;"/01/"&amp;'Configurações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-1.2314504971300266E-10</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143"/>
      <c r="D432" s="145" t="str">
        <f>IF(C432&lt;&gt;"",TEXT(C432,"00")&amp;"/01/"&amp;'Configurações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-1.2314504971300266E-10</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143"/>
      <c r="D433" s="145" t="str">
        <f>IF(C433&lt;&gt;"",TEXT(C433,"00")&amp;"/01/"&amp;'Configurações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-1.2314504971300266E-10</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143"/>
      <c r="D434" s="145" t="str">
        <f>IF(C434&lt;&gt;"",TEXT(C434,"00")&amp;"/01/"&amp;'Configurações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-1.2314504971300266E-10</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143"/>
      <c r="D435" s="145" t="str">
        <f>IF(C435&lt;&gt;"",TEXT(C435,"00")&amp;"/01/"&amp;'Configurações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-1.2314504971300266E-10</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Receitas'!$O$4:$P$14,2,FALSE)</f>
        <v>#N/A</v>
      </c>
    </row>
    <row r="436" spans="1:23" ht="19.5" customHeight="1" thickTop="1" thickBot="1" x14ac:dyDescent="0.3">
      <c r="A436" s="164"/>
      <c r="C436" s="143"/>
      <c r="D436" s="145" t="str">
        <f>IF(C436&lt;&gt;"",TEXT(C436,"00")&amp;"/01/"&amp;'Configurações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-1.2314504971300266E-10</v>
      </c>
      <c r="S436" s="112" t="e">
        <f t="shared" si="28"/>
        <v>#N/A</v>
      </c>
      <c r="T436" s="109" t="e">
        <f t="shared" si="29"/>
        <v>#N/A</v>
      </c>
      <c r="U436" s="109" t="e">
        <f t="shared" si="30"/>
        <v>#N/A</v>
      </c>
      <c r="V436" s="109" t="e">
        <f t="shared" si="31"/>
        <v>#N/A</v>
      </c>
      <c r="W436" s="113" t="e">
        <f>VLOOKUP(E436,'PC Receitas'!$O$4:$P$14,2,FALSE)</f>
        <v>#N/A</v>
      </c>
    </row>
    <row r="437" spans="1:23" ht="19.5" customHeight="1" thickTop="1" thickBot="1" x14ac:dyDescent="0.3">
      <c r="A437" s="164"/>
      <c r="C437" s="143"/>
      <c r="D437" s="145" t="str">
        <f>IF(C437&lt;&gt;"",TEXT(C437,"00")&amp;"/01/"&amp;'Configurações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-1.2314504971300266E-10</v>
      </c>
      <c r="S437" s="112" t="e">
        <f t="shared" si="28"/>
        <v>#N/A</v>
      </c>
      <c r="T437" s="109" t="e">
        <f t="shared" si="29"/>
        <v>#N/A</v>
      </c>
      <c r="U437" s="109" t="e">
        <f t="shared" si="30"/>
        <v>#N/A</v>
      </c>
      <c r="V437" s="109" t="e">
        <f t="shared" si="31"/>
        <v>#N/A</v>
      </c>
      <c r="W437" s="113" t="e">
        <f>VLOOKUP(E437,'PC Receitas'!$O$4:$P$14,2,FALSE)</f>
        <v>#N/A</v>
      </c>
    </row>
    <row r="438" spans="1:23" ht="19.5" customHeight="1" thickTop="1" thickBot="1" x14ac:dyDescent="0.3">
      <c r="A438" s="164"/>
      <c r="C438" s="143"/>
      <c r="D438" s="145" t="str">
        <f>IF(C438&lt;&gt;"",TEXT(C438,"00")&amp;"/01/"&amp;'Configurações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-1.2314504971300266E-10</v>
      </c>
      <c r="S438" s="112" t="e">
        <f t="shared" si="28"/>
        <v>#N/A</v>
      </c>
      <c r="T438" s="109" t="e">
        <f t="shared" si="29"/>
        <v>#N/A</v>
      </c>
      <c r="U438" s="109" t="e">
        <f t="shared" si="30"/>
        <v>#N/A</v>
      </c>
      <c r="V438" s="109" t="e">
        <f t="shared" si="31"/>
        <v>#N/A</v>
      </c>
      <c r="W438" s="113" t="e">
        <f>VLOOKUP(E438,'PC Receitas'!$O$4:$P$14,2,FALSE)</f>
        <v>#N/A</v>
      </c>
    </row>
    <row r="439" spans="1:23" ht="19.5" customHeight="1" thickTop="1" thickBot="1" x14ac:dyDescent="0.3">
      <c r="A439" s="164"/>
      <c r="C439" s="143"/>
      <c r="D439" s="145" t="str">
        <f>IF(C439&lt;&gt;"",TEXT(C439,"00")&amp;"/01/"&amp;'Configurações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-1.2314504971300266E-10</v>
      </c>
      <c r="S439" s="112" t="e">
        <f t="shared" si="28"/>
        <v>#N/A</v>
      </c>
      <c r="T439" s="109" t="e">
        <f t="shared" si="29"/>
        <v>#N/A</v>
      </c>
      <c r="U439" s="109" t="e">
        <f t="shared" si="30"/>
        <v>#N/A</v>
      </c>
      <c r="V439" s="109" t="e">
        <f t="shared" si="31"/>
        <v>#N/A</v>
      </c>
      <c r="W439" s="113" t="e">
        <f>VLOOKUP(E439,'PC Receitas'!$O$4:$P$14,2,FALSE)</f>
        <v>#N/A</v>
      </c>
    </row>
    <row r="440" spans="1:23" ht="19.5" customHeight="1" thickTop="1" thickBot="1" x14ac:dyDescent="0.3">
      <c r="A440" s="164"/>
      <c r="C440" s="143"/>
      <c r="D440" s="145" t="str">
        <f>IF(C440&lt;&gt;"",TEXT(C440,"00")&amp;"/01/"&amp;'Configurações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-1.2314504971300266E-10</v>
      </c>
      <c r="S440" s="112" t="e">
        <f t="shared" si="28"/>
        <v>#N/A</v>
      </c>
      <c r="T440" s="109" t="e">
        <f t="shared" si="29"/>
        <v>#N/A</v>
      </c>
      <c r="U440" s="109" t="e">
        <f t="shared" si="30"/>
        <v>#N/A</v>
      </c>
      <c r="V440" s="109" t="e">
        <f t="shared" si="31"/>
        <v>#N/A</v>
      </c>
      <c r="W440" s="113" t="e">
        <f>VLOOKUP(E440,'PC Receitas'!$O$4:$P$14,2,FALSE)</f>
        <v>#N/A</v>
      </c>
    </row>
    <row r="441" spans="1:23" ht="19.5" customHeight="1" thickTop="1" thickBot="1" x14ac:dyDescent="0.3">
      <c r="A441" s="164"/>
      <c r="C441" s="143"/>
      <c r="D441" s="145" t="str">
        <f>IF(C441&lt;&gt;"",TEXT(C441,"00")&amp;"/01/"&amp;'Configurações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-1.2314504971300266E-10</v>
      </c>
      <c r="S441" s="112" t="e">
        <f t="shared" si="28"/>
        <v>#N/A</v>
      </c>
      <c r="T441" s="109" t="e">
        <f t="shared" si="29"/>
        <v>#N/A</v>
      </c>
      <c r="U441" s="109" t="e">
        <f t="shared" si="30"/>
        <v>#N/A</v>
      </c>
      <c r="V441" s="109" t="e">
        <f t="shared" si="31"/>
        <v>#N/A</v>
      </c>
      <c r="W441" s="113" t="e">
        <f>VLOOKUP(E441,'PC Receitas'!$O$4:$P$14,2,FALSE)</f>
        <v>#N/A</v>
      </c>
    </row>
    <row r="442" spans="1:23" ht="19.5" customHeight="1" thickTop="1" thickBot="1" x14ac:dyDescent="0.3">
      <c r="A442" s="164"/>
      <c r="C442" s="143"/>
      <c r="D442" s="145" t="str">
        <f>IF(C442&lt;&gt;"",TEXT(C442,"00")&amp;"/01/"&amp;'Configurações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-1.2314504971300266E-10</v>
      </c>
      <c r="S442" s="112" t="e">
        <f t="shared" si="28"/>
        <v>#N/A</v>
      </c>
      <c r="T442" s="109" t="e">
        <f t="shared" si="29"/>
        <v>#N/A</v>
      </c>
      <c r="U442" s="109" t="e">
        <f t="shared" si="30"/>
        <v>#N/A</v>
      </c>
      <c r="V442" s="109" t="e">
        <f t="shared" si="31"/>
        <v>#N/A</v>
      </c>
      <c r="W442" s="113" t="e">
        <f>VLOOKUP(E442,'PC Receitas'!$O$4:$P$14,2,FALSE)</f>
        <v>#N/A</v>
      </c>
    </row>
    <row r="443" spans="1:23" ht="19.5" customHeight="1" thickTop="1" thickBot="1" x14ac:dyDescent="0.3">
      <c r="A443" s="164"/>
      <c r="C443" s="143"/>
      <c r="D443" s="145" t="str">
        <f>IF(C443&lt;&gt;"",TEXT(C443,"00")&amp;"/01/"&amp;'Configurações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-1.2314504971300266E-10</v>
      </c>
      <c r="S443" s="112" t="e">
        <f t="shared" si="28"/>
        <v>#N/A</v>
      </c>
      <c r="T443" s="109" t="e">
        <f t="shared" si="29"/>
        <v>#N/A</v>
      </c>
      <c r="U443" s="109" t="e">
        <f t="shared" si="30"/>
        <v>#N/A</v>
      </c>
      <c r="V443" s="109" t="e">
        <f t="shared" si="31"/>
        <v>#N/A</v>
      </c>
      <c r="W443" s="113" t="e">
        <f>VLOOKUP(E443,'PC Receitas'!$O$4:$P$14,2,FALSE)</f>
        <v>#N/A</v>
      </c>
    </row>
    <row r="444" spans="1:23" ht="19.5" customHeight="1" thickTop="1" thickBot="1" x14ac:dyDescent="0.3">
      <c r="A444" s="164"/>
      <c r="C444" s="143"/>
      <c r="D444" s="145" t="str">
        <f>IF(C444&lt;&gt;"",TEXT(C444,"00")&amp;"/01/"&amp;'Configurações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-1.2314504971300266E-10</v>
      </c>
      <c r="S444" s="112" t="e">
        <f t="shared" si="28"/>
        <v>#N/A</v>
      </c>
      <c r="T444" s="109" t="e">
        <f t="shared" si="29"/>
        <v>#N/A</v>
      </c>
      <c r="U444" s="109" t="e">
        <f t="shared" si="30"/>
        <v>#N/A</v>
      </c>
      <c r="V444" s="109" t="e">
        <f t="shared" si="31"/>
        <v>#N/A</v>
      </c>
      <c r="W444" s="113" t="e">
        <f>VLOOKUP(E444,'PC Receitas'!$O$4:$P$14,2,FALSE)</f>
        <v>#N/A</v>
      </c>
    </row>
    <row r="445" spans="1:23" ht="19.5" customHeight="1" thickTop="1" thickBot="1" x14ac:dyDescent="0.3">
      <c r="A445" s="164"/>
      <c r="C445" s="143"/>
      <c r="D445" s="145" t="str">
        <f>IF(C445&lt;&gt;"",TEXT(C445,"00")&amp;"/01/"&amp;'Configurações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-1.2314504971300266E-10</v>
      </c>
      <c r="S445" s="112" t="e">
        <f t="shared" si="28"/>
        <v>#N/A</v>
      </c>
      <c r="T445" s="109" t="e">
        <f t="shared" si="29"/>
        <v>#N/A</v>
      </c>
      <c r="U445" s="109" t="e">
        <f t="shared" si="30"/>
        <v>#N/A</v>
      </c>
      <c r="V445" s="109" t="e">
        <f t="shared" si="31"/>
        <v>#N/A</v>
      </c>
      <c r="W445" s="113" t="e">
        <f>VLOOKUP(E445,'PC Receitas'!$O$4:$P$14,2,FALSE)</f>
        <v>#N/A</v>
      </c>
    </row>
    <row r="446" spans="1:23" ht="19.5" customHeight="1" thickTop="1" thickBot="1" x14ac:dyDescent="0.3">
      <c r="A446" s="164"/>
      <c r="C446" s="143"/>
      <c r="D446" s="145" t="str">
        <f>IF(C446&lt;&gt;"",TEXT(C446,"00")&amp;"/01/"&amp;'Configurações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-1.2314504971300266E-10</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143"/>
      <c r="D447" s="145" t="str">
        <f>IF(C447&lt;&gt;"",TEXT(C447,"00")&amp;"/01/"&amp;'Configurações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-1.2314504971300266E-10</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143"/>
      <c r="D448" s="145" t="str">
        <f>IF(C448&lt;&gt;"",TEXT(C448,"00")&amp;"/01/"&amp;'Configurações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-1.2314504971300266E-10</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143"/>
      <c r="D449" s="145" t="str">
        <f>IF(C449&lt;&gt;"",TEXT(C449,"00")&amp;"/01/"&amp;'Configurações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-1.2314504971300266E-10</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143"/>
      <c r="D450" s="145" t="str">
        <f>IF(C450&lt;&gt;"",TEXT(C450,"00")&amp;"/01/"&amp;'Configurações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-1.2314504971300266E-10</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143"/>
      <c r="D451" s="145" t="str">
        <f>IF(C451&lt;&gt;"",TEXT(C451,"00")&amp;"/01/"&amp;'Configurações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-1.2314504971300266E-10</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143"/>
      <c r="D452" s="145" t="str">
        <f>IF(C452&lt;&gt;"",TEXT(C452,"00")&amp;"/01/"&amp;'Configurações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-1.2314504971300266E-10</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143"/>
      <c r="D453" s="145" t="str">
        <f>IF(C453&lt;&gt;"",TEXT(C453,"00")&amp;"/01/"&amp;'Configurações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-1.2314504971300266E-10</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143"/>
      <c r="D454" s="145" t="str">
        <f>IF(C454&lt;&gt;"",TEXT(C454,"00")&amp;"/01/"&amp;'Configurações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-1.2314504971300266E-10</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143"/>
      <c r="D455" s="145" t="str">
        <f>IF(C455&lt;&gt;"",TEXT(C455,"00")&amp;"/01/"&amp;'Configurações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-1.2314504971300266E-10</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143"/>
      <c r="D456" s="145" t="str">
        <f>IF(C456&lt;&gt;"",TEXT(C456,"00")&amp;"/01/"&amp;'Configurações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-1.2314504971300266E-10</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143"/>
      <c r="D457" s="145" t="str">
        <f>IF(C457&lt;&gt;"",TEXT(C457,"00")&amp;"/01/"&amp;'Configurações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-1.2314504971300266E-10</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143"/>
      <c r="D458" s="145" t="str">
        <f>IF(C458&lt;&gt;"",TEXT(C458,"00")&amp;"/01/"&amp;'Configurações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-1.2314504971300266E-10</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143"/>
      <c r="D459" s="145" t="str">
        <f>IF(C459&lt;&gt;"",TEXT(C459,"00")&amp;"/01/"&amp;'Configurações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-1.2314504971300266E-10</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143"/>
      <c r="D460" s="145" t="str">
        <f>IF(C460&lt;&gt;"",TEXT(C460,"00")&amp;"/01/"&amp;'Configurações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-1.2314504971300266E-10</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143"/>
      <c r="D461" s="145" t="str">
        <f>IF(C461&lt;&gt;"",TEXT(C461,"00")&amp;"/01/"&amp;'Configurações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-1.2314504971300266E-10</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143"/>
      <c r="D462" s="145" t="str">
        <f>IF(C462&lt;&gt;"",TEXT(C462,"00")&amp;"/01/"&amp;'Configurações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-1.2314504971300266E-10</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143"/>
      <c r="D463" s="145" t="str">
        <f>IF(C463&lt;&gt;"",TEXT(C463,"00")&amp;"/01/"&amp;'Configurações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-1.2314504971300266E-10</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143"/>
      <c r="D464" s="145" t="str">
        <f>IF(C464&lt;&gt;"",TEXT(C464,"00")&amp;"/01/"&amp;'Configurações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-1.2314504971300266E-10</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143"/>
      <c r="D465" s="145" t="str">
        <f>IF(C465&lt;&gt;"",TEXT(C465,"00")&amp;"/01/"&amp;'Configurações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-1.2314504971300266E-10</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143"/>
      <c r="D466" s="145" t="str">
        <f>IF(C466&lt;&gt;"",TEXT(C466,"00")&amp;"/01/"&amp;'Configurações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-1.2314504971300266E-10</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143"/>
      <c r="D467" s="145" t="str">
        <f>IF(C467&lt;&gt;"",TEXT(C467,"00")&amp;"/01/"&amp;'Configurações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-1.2314504971300266E-10</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143"/>
      <c r="D468" s="145" t="str">
        <f>IF(C468&lt;&gt;"",TEXT(C468,"00")&amp;"/01/"&amp;'Configurações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-1.2314504971300266E-10</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143"/>
      <c r="D469" s="145" t="str">
        <f>IF(C469&lt;&gt;"",TEXT(C469,"00")&amp;"/01/"&amp;'Configurações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-1.2314504971300266E-10</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143"/>
      <c r="D470" s="145" t="str">
        <f>IF(C470&lt;&gt;"",TEXT(C470,"00")&amp;"/01/"&amp;'Configurações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-1.2314504971300266E-10</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143"/>
      <c r="D471" s="145" t="str">
        <f>IF(C471&lt;&gt;"",TEXT(C471,"00")&amp;"/01/"&amp;'Configurações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-1.2314504971300266E-10</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143"/>
      <c r="D472" s="145" t="str">
        <f>IF(C472&lt;&gt;"",TEXT(C472,"00")&amp;"/01/"&amp;'Configurações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-1.2314504971300266E-10</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143"/>
      <c r="D473" s="145" t="str">
        <f>IF(C473&lt;&gt;"",TEXT(C473,"00")&amp;"/01/"&amp;'Configurações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-1.2314504971300266E-10</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143"/>
      <c r="D474" s="145" t="str">
        <f>IF(C474&lt;&gt;"",TEXT(C474,"00")&amp;"/01/"&amp;'Configurações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-1.2314504971300266E-10</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143"/>
      <c r="D475" s="145" t="str">
        <f>IF(C475&lt;&gt;"",TEXT(C475,"00")&amp;"/01/"&amp;'Configurações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-1.2314504971300266E-10</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143"/>
      <c r="D476" s="145" t="str">
        <f>IF(C476&lt;&gt;"",TEXT(C476,"00")&amp;"/01/"&amp;'Configurações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-1.2314504971300266E-10</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143"/>
      <c r="D477" s="145" t="str">
        <f>IF(C477&lt;&gt;"",TEXT(C477,"00")&amp;"/01/"&amp;'Configurações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-1.2314504971300266E-10</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143"/>
      <c r="D478" s="145" t="str">
        <f>IF(C478&lt;&gt;"",TEXT(C478,"00")&amp;"/01/"&amp;'Configurações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-1.2314504971300266E-10</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143"/>
      <c r="D479" s="145" t="str">
        <f>IF(C479&lt;&gt;"",TEXT(C479,"00")&amp;"/01/"&amp;'Configurações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-1.2314504971300266E-10</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143"/>
      <c r="D480" s="145" t="str">
        <f>IF(C480&lt;&gt;"",TEXT(C480,"00")&amp;"/01/"&amp;'Configurações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-1.2314504971300266E-10</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143"/>
      <c r="D481" s="145" t="str">
        <f>IF(C481&lt;&gt;"",TEXT(C481,"00")&amp;"/01/"&amp;'Configurações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-1.2314504971300266E-10</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143"/>
      <c r="D482" s="145" t="str">
        <f>IF(C482&lt;&gt;"",TEXT(C482,"00")&amp;"/01/"&amp;'Configurações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-1.2314504971300266E-10</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143"/>
      <c r="D483" s="145" t="str">
        <f>IF(C483&lt;&gt;"",TEXT(C483,"00")&amp;"/01/"&amp;'Configurações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-1.2314504971300266E-10</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143"/>
      <c r="D484" s="145" t="str">
        <f>IF(C484&lt;&gt;"",TEXT(C484,"00")&amp;"/01/"&amp;'Configurações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-1.2314504971300266E-10</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143"/>
      <c r="D485" s="145" t="str">
        <f>IF(C485&lt;&gt;"",TEXT(C485,"00")&amp;"/01/"&amp;'Configurações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-1.2314504971300266E-10</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143"/>
      <c r="D486" s="145" t="str">
        <f>IF(C486&lt;&gt;"",TEXT(C486,"00")&amp;"/01/"&amp;'Configurações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-1.2314504971300266E-10</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143"/>
      <c r="D487" s="145" t="str">
        <f>IF(C487&lt;&gt;"",TEXT(C487,"00")&amp;"/01/"&amp;'Configurações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-1.2314504971300266E-10</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143"/>
      <c r="D488" s="145" t="str">
        <f>IF(C488&lt;&gt;"",TEXT(C488,"00")&amp;"/01/"&amp;'Configurações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-1.2314504971300266E-10</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143"/>
      <c r="D489" s="145" t="str">
        <f>IF(C489&lt;&gt;"",TEXT(C489,"00")&amp;"/01/"&amp;'Configurações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-1.2314504971300266E-10</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143"/>
      <c r="D490" s="145" t="str">
        <f>IF(C490&lt;&gt;"",TEXT(C490,"00")&amp;"/01/"&amp;'Configurações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-1.2314504971300266E-10</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143"/>
      <c r="D491" s="145" t="str">
        <f>IF(C491&lt;&gt;"",TEXT(C491,"00")&amp;"/01/"&amp;'Configurações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-1.2314504971300266E-10</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143"/>
      <c r="D492" s="145" t="str">
        <f>IF(C492&lt;&gt;"",TEXT(C492,"00")&amp;"/01/"&amp;'Configurações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-1.2314504971300266E-10</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143"/>
      <c r="D493" s="145" t="str">
        <f>IF(C493&lt;&gt;"",TEXT(C493,"00")&amp;"/01/"&amp;'Configurações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-1.2314504971300266E-10</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143"/>
      <c r="D494" s="145" t="str">
        <f>IF(C494&lt;&gt;"",TEXT(C494,"00")&amp;"/01/"&amp;'Configurações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-1.2314504971300266E-10</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143"/>
      <c r="D495" s="145" t="str">
        <f>IF(C495&lt;&gt;"",TEXT(C495,"00")&amp;"/01/"&amp;'Configurações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-1.2314504971300266E-10</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143"/>
      <c r="D496" s="145" t="str">
        <f>IF(C496&lt;&gt;"",TEXT(C496,"00")&amp;"/01/"&amp;'Configurações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-1.2314504971300266E-10</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143"/>
      <c r="D497" s="145" t="str">
        <f>IF(C497&lt;&gt;"",TEXT(C497,"00")&amp;"/01/"&amp;'Configurações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-1.2314504971300266E-10</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143"/>
      <c r="D498" s="145" t="str">
        <f>IF(C498&lt;&gt;"",TEXT(C498,"00")&amp;"/01/"&amp;'Configurações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-1.2314504971300266E-10</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143"/>
      <c r="D499" s="145" t="str">
        <f>IF(C499&lt;&gt;"",TEXT(C499,"00")&amp;"/01/"&amp;'Configurações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-1.2314504971300266E-10</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Receitas'!$O$4:$P$14,2,FALSE)</f>
        <v>#N/A</v>
      </c>
    </row>
    <row r="500" spans="1:23" ht="19.5" customHeight="1" thickTop="1" thickBot="1" x14ac:dyDescent="0.3">
      <c r="A500" s="164"/>
      <c r="C500" s="143"/>
      <c r="D500" s="145" t="str">
        <f>IF(C500&lt;&gt;"",TEXT(C500,"00")&amp;"/01/"&amp;'Configurações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-1.2314504971300266E-10</v>
      </c>
      <c r="S500" s="112" t="e">
        <f t="shared" si="32"/>
        <v>#N/A</v>
      </c>
      <c r="T500" s="109" t="e">
        <f t="shared" si="33"/>
        <v>#N/A</v>
      </c>
      <c r="U500" s="109" t="e">
        <f t="shared" si="34"/>
        <v>#N/A</v>
      </c>
      <c r="V500" s="109" t="e">
        <f t="shared" si="35"/>
        <v>#N/A</v>
      </c>
      <c r="W500" s="113" t="e">
        <f>VLOOKUP(E500,'PC Receitas'!$O$4:$P$14,2,FALSE)</f>
        <v>#N/A</v>
      </c>
    </row>
    <row r="501" spans="1:23" ht="19.5" customHeight="1" thickTop="1" thickBot="1" x14ac:dyDescent="0.3">
      <c r="A501" s="164"/>
      <c r="C501" s="143"/>
      <c r="D501" s="145" t="str">
        <f>IF(C501&lt;&gt;"",TEXT(C501,"00")&amp;"/01/"&amp;'Configurações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-1.2314504971300266E-10</v>
      </c>
      <c r="S501" s="112" t="e">
        <f t="shared" si="32"/>
        <v>#N/A</v>
      </c>
      <c r="T501" s="109" t="e">
        <f t="shared" si="33"/>
        <v>#N/A</v>
      </c>
      <c r="U501" s="109" t="e">
        <f t="shared" si="34"/>
        <v>#N/A</v>
      </c>
      <c r="V501" s="109" t="e">
        <f t="shared" si="35"/>
        <v>#N/A</v>
      </c>
      <c r="W501" s="113" t="e">
        <f>VLOOKUP(E501,'PC Receitas'!$O$4:$P$14,2,FALSE)</f>
        <v>#N/A</v>
      </c>
    </row>
    <row r="502" spans="1:23" ht="19.5" customHeight="1" thickTop="1" thickBot="1" x14ac:dyDescent="0.3">
      <c r="A502" s="164"/>
      <c r="C502" s="143"/>
      <c r="D502" s="145" t="str">
        <f>IF(C502&lt;&gt;"",TEXT(C502,"00")&amp;"/01/"&amp;'Configurações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-1.2314504971300266E-10</v>
      </c>
      <c r="S502" s="112" t="e">
        <f t="shared" si="32"/>
        <v>#N/A</v>
      </c>
      <c r="T502" s="109" t="e">
        <f t="shared" si="33"/>
        <v>#N/A</v>
      </c>
      <c r="U502" s="109" t="e">
        <f t="shared" si="34"/>
        <v>#N/A</v>
      </c>
      <c r="V502" s="109" t="e">
        <f t="shared" si="35"/>
        <v>#N/A</v>
      </c>
      <c r="W502" s="113" t="e">
        <f>VLOOKUP(E502,'PC Receitas'!$O$4:$P$14,2,FALSE)</f>
        <v>#N/A</v>
      </c>
    </row>
    <row r="503" spans="1:23" ht="19.5" customHeight="1" thickTop="1" thickBot="1" x14ac:dyDescent="0.3">
      <c r="A503" s="164"/>
      <c r="C503" s="143"/>
      <c r="D503" s="145" t="str">
        <f>IF(C503&lt;&gt;"",TEXT(C503,"00")&amp;"/01/"&amp;'Configurações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-1.2314504971300266E-10</v>
      </c>
      <c r="S503" s="112" t="e">
        <f t="shared" si="32"/>
        <v>#N/A</v>
      </c>
      <c r="T503" s="109" t="e">
        <f t="shared" si="33"/>
        <v>#N/A</v>
      </c>
      <c r="U503" s="109" t="e">
        <f t="shared" si="34"/>
        <v>#N/A</v>
      </c>
      <c r="V503" s="109" t="e">
        <f t="shared" si="35"/>
        <v>#N/A</v>
      </c>
      <c r="W503" s="113" t="e">
        <f>VLOOKUP(E503,'PC Receitas'!$O$4:$P$14,2,FALSE)</f>
        <v>#N/A</v>
      </c>
    </row>
    <row r="504" spans="1:23" ht="19.5" customHeight="1" thickTop="1" thickBot="1" x14ac:dyDescent="0.3">
      <c r="A504" s="164"/>
      <c r="C504" s="143"/>
      <c r="D504" s="145" t="str">
        <f>IF(C504&lt;&gt;"",TEXT(C504,"00")&amp;"/01/"&amp;'Configurações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-1.2314504971300266E-10</v>
      </c>
      <c r="S504" s="112" t="e">
        <f t="shared" si="32"/>
        <v>#N/A</v>
      </c>
      <c r="T504" s="109" t="e">
        <f t="shared" si="33"/>
        <v>#N/A</v>
      </c>
      <c r="U504" s="109" t="e">
        <f t="shared" si="34"/>
        <v>#N/A</v>
      </c>
      <c r="V504" s="109" t="e">
        <f t="shared" si="35"/>
        <v>#N/A</v>
      </c>
      <c r="W504" s="113" t="e">
        <f>VLOOKUP(E504,'PC Receitas'!$O$4:$P$14,2,FALSE)</f>
        <v>#N/A</v>
      </c>
    </row>
    <row r="505" spans="1:23" ht="19.5" customHeight="1" thickTop="1" thickBot="1" x14ac:dyDescent="0.3">
      <c r="A505" s="164"/>
      <c r="C505" s="143"/>
      <c r="D505" s="145" t="str">
        <f>IF(C505&lt;&gt;"",TEXT(C505,"00")&amp;"/01/"&amp;'Configurações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-1.2314504971300266E-10</v>
      </c>
      <c r="S505" s="112" t="e">
        <f t="shared" si="32"/>
        <v>#N/A</v>
      </c>
      <c r="T505" s="109" t="e">
        <f t="shared" si="33"/>
        <v>#N/A</v>
      </c>
      <c r="U505" s="109" t="e">
        <f t="shared" si="34"/>
        <v>#N/A</v>
      </c>
      <c r="V505" s="109" t="e">
        <f t="shared" si="35"/>
        <v>#N/A</v>
      </c>
      <c r="W505" s="113" t="e">
        <f>VLOOKUP(E505,'PC Receitas'!$O$4:$P$14,2,FALSE)</f>
        <v>#N/A</v>
      </c>
    </row>
    <row r="506" spans="1:23" ht="19.5" customHeight="1" thickTop="1" thickBot="1" x14ac:dyDescent="0.3">
      <c r="A506" s="164"/>
      <c r="C506" s="143"/>
      <c r="D506" s="145" t="str">
        <f>IF(C506&lt;&gt;"",TEXT(C506,"00")&amp;"/01/"&amp;'Configurações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-1.2314504971300266E-10</v>
      </c>
      <c r="S506" s="112" t="e">
        <f t="shared" si="32"/>
        <v>#N/A</v>
      </c>
      <c r="T506" s="109" t="e">
        <f t="shared" si="33"/>
        <v>#N/A</v>
      </c>
      <c r="U506" s="109" t="e">
        <f t="shared" si="34"/>
        <v>#N/A</v>
      </c>
      <c r="V506" s="109" t="e">
        <f t="shared" si="35"/>
        <v>#N/A</v>
      </c>
      <c r="W506" s="113" t="e">
        <f>VLOOKUP(E506,'PC Receitas'!$O$4:$P$14,2,FALSE)</f>
        <v>#N/A</v>
      </c>
    </row>
    <row r="507" spans="1:23" ht="19.5" customHeight="1" thickTop="1" thickBot="1" x14ac:dyDescent="0.3">
      <c r="A507" s="164"/>
      <c r="C507" s="143"/>
      <c r="D507" s="145" t="str">
        <f>IF(C507&lt;&gt;"",TEXT(C507,"00")&amp;"/01/"&amp;'Configurações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-1.2314504971300266E-10</v>
      </c>
      <c r="S507" s="112" t="e">
        <f t="shared" si="32"/>
        <v>#N/A</v>
      </c>
      <c r="T507" s="109" t="e">
        <f t="shared" si="33"/>
        <v>#N/A</v>
      </c>
      <c r="U507" s="109" t="e">
        <f t="shared" si="34"/>
        <v>#N/A</v>
      </c>
      <c r="V507" s="109" t="e">
        <f t="shared" si="35"/>
        <v>#N/A</v>
      </c>
      <c r="W507" s="113" t="e">
        <f>VLOOKUP(E507,'PC Receitas'!$O$4:$P$14,2,FALSE)</f>
        <v>#N/A</v>
      </c>
    </row>
    <row r="508" spans="1:23" ht="19.5" customHeight="1" thickTop="1" thickBot="1" x14ac:dyDescent="0.3">
      <c r="A508" s="164"/>
      <c r="C508" s="143"/>
      <c r="D508" s="145" t="str">
        <f>IF(C508&lt;&gt;"",TEXT(C508,"00")&amp;"/01/"&amp;'Configurações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-1.2314504971300266E-10</v>
      </c>
      <c r="S508" s="112" t="e">
        <f t="shared" si="32"/>
        <v>#N/A</v>
      </c>
      <c r="T508" s="109" t="e">
        <f t="shared" si="33"/>
        <v>#N/A</v>
      </c>
      <c r="U508" s="109" t="e">
        <f t="shared" si="34"/>
        <v>#N/A</v>
      </c>
      <c r="V508" s="109" t="e">
        <f t="shared" si="35"/>
        <v>#N/A</v>
      </c>
      <c r="W508" s="113" t="e">
        <f>VLOOKUP(E508,'PC Receitas'!$O$4:$P$14,2,FALSE)</f>
        <v>#N/A</v>
      </c>
    </row>
    <row r="509" spans="1:23" ht="19.5" customHeight="1" thickTop="1" thickBot="1" x14ac:dyDescent="0.3">
      <c r="A509" s="164"/>
      <c r="C509" s="143"/>
      <c r="D509" s="145" t="str">
        <f>IF(C509&lt;&gt;"",TEXT(C509,"00")&amp;"/01/"&amp;'Configurações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-1.2314504971300266E-10</v>
      </c>
      <c r="S509" s="112" t="e">
        <f t="shared" si="32"/>
        <v>#N/A</v>
      </c>
      <c r="T509" s="109" t="e">
        <f t="shared" si="33"/>
        <v>#N/A</v>
      </c>
      <c r="U509" s="109" t="e">
        <f t="shared" si="34"/>
        <v>#N/A</v>
      </c>
      <c r="V509" s="109" t="e">
        <f t="shared" si="35"/>
        <v>#N/A</v>
      </c>
      <c r="W509" s="113" t="e">
        <f>VLOOKUP(E509,'PC Receitas'!$O$4:$P$14,2,FALSE)</f>
        <v>#N/A</v>
      </c>
    </row>
    <row r="510" spans="1:23" ht="19.5" customHeight="1" thickTop="1" thickBot="1" x14ac:dyDescent="0.3">
      <c r="A510" s="164"/>
      <c r="C510" s="143"/>
      <c r="D510" s="145" t="str">
        <f>IF(C510&lt;&gt;"",TEXT(C510,"00")&amp;"/01/"&amp;'Configurações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-1.2314504971300266E-10</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143"/>
      <c r="D511" s="145" t="str">
        <f>IF(C511&lt;&gt;"",TEXT(C511,"00")&amp;"/01/"&amp;'Configurações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-1.2314504971300266E-10</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143"/>
      <c r="D512" s="145" t="str">
        <f>IF(C512&lt;&gt;"",TEXT(C512,"00")&amp;"/01/"&amp;'Configurações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-1.2314504971300266E-10</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143"/>
      <c r="D513" s="145" t="str">
        <f>IF(C513&lt;&gt;"",TEXT(C513,"00")&amp;"/01/"&amp;'Configurações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-1.2314504971300266E-10</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143"/>
      <c r="D514" s="145" t="str">
        <f>IF(C514&lt;&gt;"",TEXT(C514,"00")&amp;"/01/"&amp;'Configurações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-1.2314504971300266E-10</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143"/>
      <c r="D515" s="145" t="str">
        <f>IF(C515&lt;&gt;"",TEXT(C515,"00")&amp;"/01/"&amp;'Configurações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-1.2314504971300266E-10</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143"/>
      <c r="D516" s="145" t="str">
        <f>IF(C516&lt;&gt;"",TEXT(C516,"00")&amp;"/01/"&amp;'Configurações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-1.2314504971300266E-10</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143"/>
      <c r="D517" s="145" t="str">
        <f>IF(C517&lt;&gt;"",TEXT(C517,"00")&amp;"/01/"&amp;'Configurações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-1.2314504971300266E-10</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143"/>
      <c r="D518" s="145" t="str">
        <f>IF(C518&lt;&gt;"",TEXT(C518,"00")&amp;"/01/"&amp;'Configurações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-1.2314504971300266E-10</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143"/>
      <c r="D519" s="145" t="str">
        <f>IF(C519&lt;&gt;"",TEXT(C519,"00")&amp;"/01/"&amp;'Configurações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-1.2314504971300266E-10</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143"/>
      <c r="D520" s="145" t="str">
        <f>IF(C520&lt;&gt;"",TEXT(C520,"00")&amp;"/01/"&amp;'Configurações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-1.2314504971300266E-10</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143"/>
      <c r="D521" s="145" t="str">
        <f>IF(C521&lt;&gt;"",TEXT(C521,"00")&amp;"/01/"&amp;'Configurações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-1.2314504971300266E-10</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143"/>
      <c r="D522" s="145" t="str">
        <f>IF(C522&lt;&gt;"",TEXT(C522,"00")&amp;"/01/"&amp;'Configurações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-1.2314504971300266E-10</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143"/>
      <c r="D523" s="145" t="str">
        <f>IF(C523&lt;&gt;"",TEXT(C523,"00")&amp;"/01/"&amp;'Configurações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-1.2314504971300266E-10</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143"/>
      <c r="D524" s="145" t="str">
        <f>IF(C524&lt;&gt;"",TEXT(C524,"00")&amp;"/01/"&amp;'Configurações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-1.2314504971300266E-10</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143"/>
      <c r="D525" s="145" t="str">
        <f>IF(C525&lt;&gt;"",TEXT(C525,"00")&amp;"/01/"&amp;'Configurações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-1.2314504971300266E-10</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143"/>
      <c r="D526" s="145" t="str">
        <f>IF(C526&lt;&gt;"",TEXT(C526,"00")&amp;"/01/"&amp;'Configurações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-1.2314504971300266E-10</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143"/>
      <c r="D527" s="145" t="str">
        <f>IF(C527&lt;&gt;"",TEXT(C527,"00")&amp;"/01/"&amp;'Configurações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-1.2314504971300266E-10</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143"/>
      <c r="D528" s="145" t="str">
        <f>IF(C528&lt;&gt;"",TEXT(C528,"00")&amp;"/01/"&amp;'Configurações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-1.2314504971300266E-10</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143"/>
      <c r="D529" s="145" t="str">
        <f>IF(C529&lt;&gt;"",TEXT(C529,"00")&amp;"/01/"&amp;'Configurações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-1.2314504971300266E-10</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143"/>
      <c r="D530" s="145" t="str">
        <f>IF(C530&lt;&gt;"",TEXT(C530,"00")&amp;"/01/"&amp;'Configurações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-1.2314504971300266E-10</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143"/>
      <c r="D531" s="145" t="str">
        <f>IF(C531&lt;&gt;"",TEXT(C531,"00")&amp;"/01/"&amp;'Configurações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-1.2314504971300266E-10</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143"/>
      <c r="D532" s="145" t="str">
        <f>IF(C532&lt;&gt;"",TEXT(C532,"00")&amp;"/01/"&amp;'Configurações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-1.2314504971300266E-10</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143"/>
      <c r="D533" s="145" t="str">
        <f>IF(C533&lt;&gt;"",TEXT(C533,"00")&amp;"/01/"&amp;'Configurações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-1.2314504971300266E-10</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143"/>
      <c r="D534" s="145" t="str">
        <f>IF(C534&lt;&gt;"",TEXT(C534,"00")&amp;"/01/"&amp;'Configurações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-1.2314504971300266E-10</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143"/>
      <c r="D535" s="145" t="str">
        <f>IF(C535&lt;&gt;"",TEXT(C535,"00")&amp;"/01/"&amp;'Configurações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-1.2314504971300266E-10</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143"/>
      <c r="D536" s="145" t="str">
        <f>IF(C536&lt;&gt;"",TEXT(C536,"00")&amp;"/01/"&amp;'Configurações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-1.2314504971300266E-10</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143"/>
      <c r="D537" s="145" t="str">
        <f>IF(C537&lt;&gt;"",TEXT(C537,"00")&amp;"/01/"&amp;'Configurações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-1.2314504971300266E-10</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143"/>
      <c r="D538" s="145" t="str">
        <f>IF(C538&lt;&gt;"",TEXT(C538,"00")&amp;"/01/"&amp;'Configurações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-1.2314504971300266E-10</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143"/>
      <c r="D539" s="145" t="str">
        <f>IF(C539&lt;&gt;"",TEXT(C539,"00")&amp;"/01/"&amp;'Configurações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-1.2314504971300266E-10</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143"/>
      <c r="D540" s="145" t="str">
        <f>IF(C540&lt;&gt;"",TEXT(C540,"00")&amp;"/01/"&amp;'Configurações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-1.2314504971300266E-10</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143"/>
      <c r="D541" s="145" t="str">
        <f>IF(C541&lt;&gt;"",TEXT(C541,"00")&amp;"/01/"&amp;'Configurações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-1.2314504971300266E-10</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143"/>
      <c r="D542" s="145" t="str">
        <f>IF(C542&lt;&gt;"",TEXT(C542,"00")&amp;"/01/"&amp;'Configurações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-1.2314504971300266E-10</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143"/>
      <c r="D543" s="145" t="str">
        <f>IF(C543&lt;&gt;"",TEXT(C543,"00")&amp;"/01/"&amp;'Configurações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-1.2314504971300266E-10</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143"/>
      <c r="D544" s="145" t="str">
        <f>IF(C544&lt;&gt;"",TEXT(C544,"00")&amp;"/01/"&amp;'Configurações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-1.2314504971300266E-10</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143"/>
      <c r="D545" s="145" t="str">
        <f>IF(C545&lt;&gt;"",TEXT(C545,"00")&amp;"/01/"&amp;'Configurações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-1.2314504971300266E-10</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143"/>
      <c r="D546" s="145" t="str">
        <f>IF(C546&lt;&gt;"",TEXT(C546,"00")&amp;"/01/"&amp;'Configurações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-1.2314504971300266E-10</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143"/>
      <c r="D547" s="145" t="str">
        <f>IF(C547&lt;&gt;"",TEXT(C547,"00")&amp;"/01/"&amp;'Configurações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-1.2314504971300266E-10</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143"/>
      <c r="D548" s="145" t="str">
        <f>IF(C548&lt;&gt;"",TEXT(C548,"00")&amp;"/01/"&amp;'Configurações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-1.2314504971300266E-10</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143"/>
      <c r="D549" s="145" t="str">
        <f>IF(C549&lt;&gt;"",TEXT(C549,"00")&amp;"/01/"&amp;'Configurações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-1.2314504971300266E-10</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143"/>
      <c r="D550" s="145" t="str">
        <f>IF(C550&lt;&gt;"",TEXT(C550,"00")&amp;"/01/"&amp;'Configurações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-1.2314504971300266E-10</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143"/>
      <c r="D551" s="145" t="str">
        <f>IF(C551&lt;&gt;"",TEXT(C551,"00")&amp;"/01/"&amp;'Configurações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-1.2314504971300266E-10</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143"/>
      <c r="D552" s="145" t="str">
        <f>IF(C552&lt;&gt;"",TEXT(C552,"00")&amp;"/01/"&amp;'Configurações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-1.2314504971300266E-10</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143"/>
      <c r="D553" s="145" t="str">
        <f>IF(C553&lt;&gt;"",TEXT(C553,"00")&amp;"/01/"&amp;'Configurações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-1.2314504971300266E-10</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143"/>
      <c r="D554" s="145" t="str">
        <f>IF(C554&lt;&gt;"",TEXT(C554,"00")&amp;"/01/"&amp;'Configurações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-1.2314504971300266E-10</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143"/>
      <c r="D555" s="145" t="str">
        <f>IF(C555&lt;&gt;"",TEXT(C555,"00")&amp;"/01/"&amp;'Configurações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-1.2314504971300266E-10</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143"/>
      <c r="D556" s="145" t="str">
        <f>IF(C556&lt;&gt;"",TEXT(C556,"00")&amp;"/01/"&amp;'Configurações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-1.2314504971300266E-10</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143"/>
      <c r="D557" s="145" t="str">
        <f>IF(C557&lt;&gt;"",TEXT(C557,"00")&amp;"/01/"&amp;'Configurações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-1.2314504971300266E-10</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143"/>
      <c r="D558" s="145" t="str">
        <f>IF(C558&lt;&gt;"",TEXT(C558,"00")&amp;"/01/"&amp;'Configurações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-1.2314504971300266E-10</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143"/>
      <c r="D559" s="145" t="str">
        <f>IF(C559&lt;&gt;"",TEXT(C559,"00")&amp;"/01/"&amp;'Configurações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-1.2314504971300266E-10</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143"/>
      <c r="D560" s="145" t="str">
        <f>IF(C560&lt;&gt;"",TEXT(C560,"00")&amp;"/01/"&amp;'Configurações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-1.2314504971300266E-10</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143"/>
      <c r="D561" s="145" t="str">
        <f>IF(C561&lt;&gt;"",TEXT(C561,"00")&amp;"/01/"&amp;'Configurações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-1.2314504971300266E-10</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143"/>
      <c r="D562" s="145" t="str">
        <f>IF(C562&lt;&gt;"",TEXT(C562,"00")&amp;"/01/"&amp;'Configurações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-1.2314504971300266E-10</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143"/>
      <c r="D563" s="145" t="str">
        <f>IF(C563&lt;&gt;"",TEXT(C563,"00")&amp;"/01/"&amp;'Configurações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-1.2314504971300266E-10</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Receitas'!$O$4:$P$14,2,FALSE)</f>
        <v>#N/A</v>
      </c>
    </row>
    <row r="564" spans="1:23" ht="19.5" customHeight="1" thickTop="1" thickBot="1" x14ac:dyDescent="0.3">
      <c r="A564" s="164"/>
      <c r="C564" s="143"/>
      <c r="D564" s="145" t="str">
        <f>IF(C564&lt;&gt;"",TEXT(C564,"00")&amp;"/01/"&amp;'Configurações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-1.2314504971300266E-10</v>
      </c>
      <c r="S564" s="112" t="e">
        <f t="shared" si="36"/>
        <v>#N/A</v>
      </c>
      <c r="T564" s="109" t="e">
        <f t="shared" si="37"/>
        <v>#N/A</v>
      </c>
      <c r="U564" s="109" t="e">
        <f t="shared" si="38"/>
        <v>#N/A</v>
      </c>
      <c r="V564" s="109" t="e">
        <f t="shared" si="39"/>
        <v>#N/A</v>
      </c>
      <c r="W564" s="113" t="e">
        <f>VLOOKUP(E564,'PC Receitas'!$O$4:$P$14,2,FALSE)</f>
        <v>#N/A</v>
      </c>
    </row>
    <row r="565" spans="1:23" ht="19.5" customHeight="1" thickTop="1" thickBot="1" x14ac:dyDescent="0.3">
      <c r="A565" s="164"/>
      <c r="C565" s="143"/>
      <c r="D565" s="145" t="str">
        <f>IF(C565&lt;&gt;"",TEXT(C565,"00")&amp;"/01/"&amp;'Configurações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-1.2314504971300266E-10</v>
      </c>
      <c r="S565" s="112" t="e">
        <f t="shared" si="36"/>
        <v>#N/A</v>
      </c>
      <c r="T565" s="109" t="e">
        <f t="shared" si="37"/>
        <v>#N/A</v>
      </c>
      <c r="U565" s="109" t="e">
        <f t="shared" si="38"/>
        <v>#N/A</v>
      </c>
      <c r="V565" s="109" t="e">
        <f t="shared" si="39"/>
        <v>#N/A</v>
      </c>
      <c r="W565" s="113" t="e">
        <f>VLOOKUP(E565,'PC Receitas'!$O$4:$P$14,2,FALSE)</f>
        <v>#N/A</v>
      </c>
    </row>
    <row r="566" spans="1:23" ht="19.5" customHeight="1" thickTop="1" thickBot="1" x14ac:dyDescent="0.3">
      <c r="A566" s="164"/>
      <c r="C566" s="143"/>
      <c r="D566" s="145" t="str">
        <f>IF(C566&lt;&gt;"",TEXT(C566,"00")&amp;"/01/"&amp;'Configurações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-1.2314504971300266E-10</v>
      </c>
      <c r="S566" s="112" t="e">
        <f t="shared" si="36"/>
        <v>#N/A</v>
      </c>
      <c r="T566" s="109" t="e">
        <f t="shared" si="37"/>
        <v>#N/A</v>
      </c>
      <c r="U566" s="109" t="e">
        <f t="shared" si="38"/>
        <v>#N/A</v>
      </c>
      <c r="V566" s="109" t="e">
        <f t="shared" si="39"/>
        <v>#N/A</v>
      </c>
      <c r="W566" s="113" t="e">
        <f>VLOOKUP(E566,'PC Receitas'!$O$4:$P$14,2,FALSE)</f>
        <v>#N/A</v>
      </c>
    </row>
    <row r="567" spans="1:23" ht="19.5" customHeight="1" thickTop="1" thickBot="1" x14ac:dyDescent="0.3">
      <c r="A567" s="164"/>
      <c r="C567" s="143"/>
      <c r="D567" s="145" t="str">
        <f>IF(C567&lt;&gt;"",TEXT(C567,"00")&amp;"/01/"&amp;'Configurações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-1.2314504971300266E-10</v>
      </c>
      <c r="S567" s="112" t="e">
        <f t="shared" si="36"/>
        <v>#N/A</v>
      </c>
      <c r="T567" s="109" t="e">
        <f t="shared" si="37"/>
        <v>#N/A</v>
      </c>
      <c r="U567" s="109" t="e">
        <f t="shared" si="38"/>
        <v>#N/A</v>
      </c>
      <c r="V567" s="109" t="e">
        <f t="shared" si="39"/>
        <v>#N/A</v>
      </c>
      <c r="W567" s="113" t="e">
        <f>VLOOKUP(E567,'PC Receitas'!$O$4:$P$14,2,FALSE)</f>
        <v>#N/A</v>
      </c>
    </row>
    <row r="568" spans="1:23" ht="19.5" customHeight="1" thickTop="1" thickBot="1" x14ac:dyDescent="0.3">
      <c r="A568" s="164"/>
      <c r="C568" s="143"/>
      <c r="D568" s="145" t="str">
        <f>IF(C568&lt;&gt;"",TEXT(C568,"00")&amp;"/01/"&amp;'Configurações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-1.2314504971300266E-10</v>
      </c>
      <c r="S568" s="112" t="e">
        <f t="shared" si="36"/>
        <v>#N/A</v>
      </c>
      <c r="T568" s="109" t="e">
        <f t="shared" si="37"/>
        <v>#N/A</v>
      </c>
      <c r="U568" s="109" t="e">
        <f t="shared" si="38"/>
        <v>#N/A</v>
      </c>
      <c r="V568" s="109" t="e">
        <f t="shared" si="39"/>
        <v>#N/A</v>
      </c>
      <c r="W568" s="113" t="e">
        <f>VLOOKUP(E568,'PC Receitas'!$O$4:$P$14,2,FALSE)</f>
        <v>#N/A</v>
      </c>
    </row>
    <row r="569" spans="1:23" ht="19.5" customHeight="1" thickTop="1" thickBot="1" x14ac:dyDescent="0.3">
      <c r="A569" s="164"/>
      <c r="C569" s="143"/>
      <c r="D569" s="145" t="str">
        <f>IF(C569&lt;&gt;"",TEXT(C569,"00")&amp;"/01/"&amp;'Configurações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-1.2314504971300266E-10</v>
      </c>
      <c r="S569" s="112" t="e">
        <f t="shared" si="36"/>
        <v>#N/A</v>
      </c>
      <c r="T569" s="109" t="e">
        <f t="shared" si="37"/>
        <v>#N/A</v>
      </c>
      <c r="U569" s="109" t="e">
        <f t="shared" si="38"/>
        <v>#N/A</v>
      </c>
      <c r="V569" s="109" t="e">
        <f t="shared" si="39"/>
        <v>#N/A</v>
      </c>
      <c r="W569" s="113" t="e">
        <f>VLOOKUP(E569,'PC Receitas'!$O$4:$P$14,2,FALSE)</f>
        <v>#N/A</v>
      </c>
    </row>
    <row r="570" spans="1:23" ht="19.5" customHeight="1" thickTop="1" thickBot="1" x14ac:dyDescent="0.3">
      <c r="A570" s="164"/>
      <c r="C570" s="143"/>
      <c r="D570" s="145" t="str">
        <f>IF(C570&lt;&gt;"",TEXT(C570,"00")&amp;"/01/"&amp;'Configurações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-1.2314504971300266E-10</v>
      </c>
      <c r="S570" s="112" t="e">
        <f t="shared" si="36"/>
        <v>#N/A</v>
      </c>
      <c r="T570" s="109" t="e">
        <f t="shared" si="37"/>
        <v>#N/A</v>
      </c>
      <c r="U570" s="109" t="e">
        <f t="shared" si="38"/>
        <v>#N/A</v>
      </c>
      <c r="V570" s="109" t="e">
        <f t="shared" si="39"/>
        <v>#N/A</v>
      </c>
      <c r="W570" s="113" t="e">
        <f>VLOOKUP(E570,'PC Receitas'!$O$4:$P$14,2,FALSE)</f>
        <v>#N/A</v>
      </c>
    </row>
    <row r="571" spans="1:23" ht="19.5" customHeight="1" thickTop="1" thickBot="1" x14ac:dyDescent="0.3">
      <c r="A571" s="164"/>
      <c r="C571" s="143"/>
      <c r="D571" s="145" t="str">
        <f>IF(C571&lt;&gt;"",TEXT(C571,"00")&amp;"/01/"&amp;'Configurações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-1.2314504971300266E-10</v>
      </c>
      <c r="S571" s="112" t="e">
        <f t="shared" si="36"/>
        <v>#N/A</v>
      </c>
      <c r="T571" s="109" t="e">
        <f t="shared" si="37"/>
        <v>#N/A</v>
      </c>
      <c r="U571" s="109" t="e">
        <f t="shared" si="38"/>
        <v>#N/A</v>
      </c>
      <c r="V571" s="109" t="e">
        <f t="shared" si="39"/>
        <v>#N/A</v>
      </c>
      <c r="W571" s="113" t="e">
        <f>VLOOKUP(E571,'PC Receitas'!$O$4:$P$14,2,FALSE)</f>
        <v>#N/A</v>
      </c>
    </row>
    <row r="572" spans="1:23" ht="19.5" customHeight="1" thickTop="1" thickBot="1" x14ac:dyDescent="0.3">
      <c r="A572" s="164"/>
      <c r="C572" s="143"/>
      <c r="D572" s="145" t="str">
        <f>IF(C572&lt;&gt;"",TEXT(C572,"00")&amp;"/01/"&amp;'Configurações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-1.2314504971300266E-10</v>
      </c>
      <c r="S572" s="112" t="e">
        <f t="shared" si="36"/>
        <v>#N/A</v>
      </c>
      <c r="T572" s="109" t="e">
        <f t="shared" si="37"/>
        <v>#N/A</v>
      </c>
      <c r="U572" s="109" t="e">
        <f t="shared" si="38"/>
        <v>#N/A</v>
      </c>
      <c r="V572" s="109" t="e">
        <f t="shared" si="39"/>
        <v>#N/A</v>
      </c>
      <c r="W572" s="113" t="e">
        <f>VLOOKUP(E572,'PC Receitas'!$O$4:$P$14,2,FALSE)</f>
        <v>#N/A</v>
      </c>
    </row>
    <row r="573" spans="1:23" ht="19.5" customHeight="1" thickTop="1" thickBot="1" x14ac:dyDescent="0.3">
      <c r="A573" s="164"/>
      <c r="C573" s="143"/>
      <c r="D573" s="145" t="str">
        <f>IF(C573&lt;&gt;"",TEXT(C573,"00")&amp;"/01/"&amp;'Configurações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-1.2314504971300266E-10</v>
      </c>
      <c r="S573" s="112" t="e">
        <f t="shared" si="36"/>
        <v>#N/A</v>
      </c>
      <c r="T573" s="109" t="e">
        <f t="shared" si="37"/>
        <v>#N/A</v>
      </c>
      <c r="U573" s="109" t="e">
        <f t="shared" si="38"/>
        <v>#N/A</v>
      </c>
      <c r="V573" s="109" t="e">
        <f t="shared" si="39"/>
        <v>#N/A</v>
      </c>
      <c r="W573" s="113" t="e">
        <f>VLOOKUP(E573,'PC Receitas'!$O$4:$P$14,2,FALSE)</f>
        <v>#N/A</v>
      </c>
    </row>
    <row r="574" spans="1:23" ht="19.5" customHeight="1" thickTop="1" thickBot="1" x14ac:dyDescent="0.3">
      <c r="A574" s="164"/>
      <c r="C574" s="143"/>
      <c r="D574" s="145" t="str">
        <f>IF(C574&lt;&gt;"",TEXT(C574,"00")&amp;"/01/"&amp;'Configurações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-1.2314504971300266E-10</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143"/>
      <c r="D575" s="145" t="str">
        <f>IF(C575&lt;&gt;"",TEXT(C575,"00")&amp;"/01/"&amp;'Configurações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-1.2314504971300266E-10</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143"/>
      <c r="D576" s="145" t="str">
        <f>IF(C576&lt;&gt;"",TEXT(C576,"00")&amp;"/01/"&amp;'Configurações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-1.2314504971300266E-10</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143"/>
      <c r="D577" s="145" t="str">
        <f>IF(C577&lt;&gt;"",TEXT(C577,"00")&amp;"/01/"&amp;'Configurações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-1.2314504971300266E-10</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143"/>
      <c r="D578" s="145" t="str">
        <f>IF(C578&lt;&gt;"",TEXT(C578,"00")&amp;"/01/"&amp;'Configurações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-1.2314504971300266E-10</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143"/>
      <c r="D579" s="145" t="str">
        <f>IF(C579&lt;&gt;"",TEXT(C579,"00")&amp;"/01/"&amp;'Configurações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-1.2314504971300266E-10</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143"/>
      <c r="D580" s="145" t="str">
        <f>IF(C580&lt;&gt;"",TEXT(C580,"00")&amp;"/01/"&amp;'Configurações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-1.2314504971300266E-10</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143"/>
      <c r="D581" s="145" t="str">
        <f>IF(C581&lt;&gt;"",TEXT(C581,"00")&amp;"/01/"&amp;'Configurações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-1.2314504971300266E-10</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143"/>
      <c r="D582" s="145" t="str">
        <f>IF(C582&lt;&gt;"",TEXT(C582,"00")&amp;"/01/"&amp;'Configurações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-1.2314504971300266E-10</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143"/>
      <c r="D583" s="145" t="str">
        <f>IF(C583&lt;&gt;"",TEXT(C583,"00")&amp;"/01/"&amp;'Configurações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-1.2314504971300266E-10</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143"/>
      <c r="D584" s="145" t="str">
        <f>IF(C584&lt;&gt;"",TEXT(C584,"00")&amp;"/01/"&amp;'Configurações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-1.2314504971300266E-10</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143"/>
      <c r="D585" s="145" t="str">
        <f>IF(C585&lt;&gt;"",TEXT(C585,"00")&amp;"/01/"&amp;'Configurações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-1.2314504971300266E-10</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143"/>
      <c r="D586" s="145" t="str">
        <f>IF(C586&lt;&gt;"",TEXT(C586,"00")&amp;"/01/"&amp;'Configurações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-1.2314504971300266E-10</v>
      </c>
      <c r="S586" s="112" t="e">
        <f t="shared" si="36"/>
        <v>#N/A</v>
      </c>
      <c r="T586" s="109" t="e">
        <f t="shared" si="37"/>
        <v>#N/A</v>
      </c>
      <c r="U586" s="109" t="e">
        <f t="shared" si="38"/>
        <v>#N/A</v>
      </c>
      <c r="V586" s="109" t="e">
        <f t="shared" si="39"/>
        <v>#N/A</v>
      </c>
      <c r="W586" s="113" t="e">
        <f>VLOOKUP(E586,'PC Receitas'!$O$4:$P$14,2,FALSE)</f>
        <v>#N/A</v>
      </c>
    </row>
    <row r="587" spans="1:23" ht="15.75" thickTop="1" x14ac:dyDescent="0.25">
      <c r="D587" s="5" t="str">
        <f>IF(C587&lt;&gt;"",TEXT(C587,"00")&amp;"/01/"&amp;'Configurações Básicas'!$E$5,"")</f>
        <v/>
      </c>
      <c r="F587" s="210"/>
      <c r="J587" s="5">
        <v>0</v>
      </c>
      <c r="K587" s="217">
        <v>0</v>
      </c>
      <c r="N587" s="28"/>
    </row>
    <row r="588" spans="1:23" x14ac:dyDescent="0.25">
      <c r="D588" s="5" t="str">
        <f>IF(C588&lt;&gt;"",TEXT(C588,"00")&amp;"/01/"&amp;'Configurações Básicas'!$E$5,"")</f>
        <v/>
      </c>
      <c r="F588" s="210"/>
      <c r="J588" s="5">
        <v>0</v>
      </c>
      <c r="K588" s="217">
        <v>0</v>
      </c>
      <c r="N588" s="28"/>
    </row>
    <row r="589" spans="1:23" x14ac:dyDescent="0.25">
      <c r="D589" s="5" t="str">
        <f>IF(C589&lt;&gt;"",TEXT(C589,"00")&amp;"/01/"&amp;'Configurações Básicas'!$E$5,"")</f>
        <v/>
      </c>
      <c r="J589" s="5">
        <v>0</v>
      </c>
      <c r="K589" s="217">
        <v>0</v>
      </c>
      <c r="N589" s="28"/>
    </row>
    <row r="590" spans="1:23" x14ac:dyDescent="0.25">
      <c r="D590" s="5" t="str">
        <f>IF(C590&lt;&gt;"",TEXT(C590,"00")&amp;"/01/"&amp;'Configurações Básicas'!$E$5,"")</f>
        <v/>
      </c>
      <c r="J590" s="5">
        <v>0</v>
      </c>
      <c r="K590" s="217">
        <v>0</v>
      </c>
      <c r="N590" s="28"/>
    </row>
    <row r="591" spans="1:23" hidden="1" x14ac:dyDescent="0.25">
      <c r="D591" s="145" t="str">
        <f>IF(C591&lt;&gt;"",TEXT(C591,"00")&amp;"/01/"&amp;'Configurações Básicas'!$E$5,"")</f>
        <v/>
      </c>
      <c r="J591" s="5">
        <v>0</v>
      </c>
      <c r="K591" s="217">
        <v>0</v>
      </c>
      <c r="N591" s="28"/>
    </row>
    <row r="592" spans="1:23" hidden="1" x14ac:dyDescent="0.25">
      <c r="D592" s="145" t="str">
        <f>IF(C592&lt;&gt;"",TEXT(C592,"00")&amp;"/01/"&amp;'Configurações Básicas'!$E$5,"")</f>
        <v/>
      </c>
      <c r="J592" s="5">
        <v>0</v>
      </c>
      <c r="K592" s="217">
        <v>0</v>
      </c>
      <c r="N592" s="28"/>
    </row>
    <row r="593" spans="4:14" hidden="1" x14ac:dyDescent="0.25">
      <c r="D593" s="145" t="str">
        <f>IF(C593&lt;&gt;"",TEXT(C593,"00")&amp;"/01/"&amp;'Configurações Básicas'!$E$5,"")</f>
        <v/>
      </c>
      <c r="J593" s="5">
        <v>0</v>
      </c>
      <c r="K593" s="217">
        <v>0</v>
      </c>
      <c r="N593" s="28"/>
    </row>
    <row r="594" spans="4:14" hidden="1" x14ac:dyDescent="0.25">
      <c r="D594" s="145" t="str">
        <f>IF(C594&lt;&gt;"",TEXT(C594,"00")&amp;"/01/"&amp;'Configurações Básicas'!$E$5,"")</f>
        <v/>
      </c>
      <c r="J594" s="5">
        <v>0</v>
      </c>
      <c r="K594" s="217">
        <v>0</v>
      </c>
      <c r="N594" s="28"/>
    </row>
    <row r="595" spans="4:14" hidden="1" x14ac:dyDescent="0.25">
      <c r="D595" s="145" t="str">
        <f>IF(C595&lt;&gt;"",TEXT(C595,"00")&amp;"/01/"&amp;'Configurações Básicas'!$E$5,"")</f>
        <v/>
      </c>
      <c r="J595" s="5">
        <v>0</v>
      </c>
      <c r="K595" s="217">
        <v>0</v>
      </c>
      <c r="N595" s="28"/>
    </row>
    <row r="596" spans="4:14" hidden="1" x14ac:dyDescent="0.25">
      <c r="D596" s="145" t="str">
        <f>IF(C596&lt;&gt;"",TEXT(C596,"00")&amp;"/01/"&amp;'Configurações Básicas'!$E$5,"")</f>
        <v/>
      </c>
      <c r="J596" s="5">
        <v>0</v>
      </c>
      <c r="K596" s="217">
        <v>0</v>
      </c>
      <c r="N596" s="28"/>
    </row>
    <row r="597" spans="4:14" hidden="1" x14ac:dyDescent="0.25">
      <c r="D597" s="145" t="str">
        <f>IF(C597&lt;&gt;"",TEXT(C597,"00")&amp;"/01/"&amp;'Configurações Básicas'!$E$5,"")</f>
        <v/>
      </c>
      <c r="J597" s="5">
        <v>0</v>
      </c>
      <c r="K597" s="217">
        <v>0</v>
      </c>
      <c r="N597" s="28"/>
    </row>
    <row r="598" spans="4:14" hidden="1" x14ac:dyDescent="0.25">
      <c r="D598" s="145" t="str">
        <f>IF(C598&lt;&gt;"",TEXT(C598,"00")&amp;"/01/"&amp;'Configurações Básicas'!$E$5,"")</f>
        <v/>
      </c>
      <c r="J598" s="5">
        <v>0</v>
      </c>
      <c r="K598" s="217">
        <v>0</v>
      </c>
      <c r="N598" s="28"/>
    </row>
    <row r="599" spans="4:14" hidden="1" x14ac:dyDescent="0.25">
      <c r="D599" s="145" t="str">
        <f>IF(C599&lt;&gt;"",TEXT(C599,"00")&amp;"/01/"&amp;'Configurações Básicas'!$E$5,"")</f>
        <v/>
      </c>
      <c r="J599" s="5">
        <v>0</v>
      </c>
      <c r="K599" s="217">
        <v>0</v>
      </c>
      <c r="N599" s="28"/>
    </row>
    <row r="600" spans="4:14" hidden="1" x14ac:dyDescent="0.25">
      <c r="D600" s="145" t="str">
        <f>IF(C600&lt;&gt;"",TEXT(C600,"00")&amp;"/01/"&amp;'Configurações Básicas'!$E$5,"")</f>
        <v/>
      </c>
      <c r="J600" s="5">
        <v>0</v>
      </c>
      <c r="K600" s="217">
        <v>0</v>
      </c>
      <c r="N600" s="28"/>
    </row>
    <row r="601" spans="4:14" hidden="1" x14ac:dyDescent="0.25">
      <c r="D601" s="145" t="str">
        <f>IF(C601&lt;&gt;"",TEXT(C601,"00")&amp;"/01/"&amp;'Configurações Básicas'!$E$5,"")</f>
        <v/>
      </c>
      <c r="J601" s="5">
        <v>0</v>
      </c>
      <c r="K601" s="217">
        <v>0</v>
      </c>
      <c r="N601" s="28"/>
    </row>
    <row r="602" spans="4:14" hidden="1" x14ac:dyDescent="0.25">
      <c r="D602" s="145" t="str">
        <f>IF(C602&lt;&gt;"",TEXT(C602,"00")&amp;"/01/"&amp;'Configurações Básicas'!$E$5,"")</f>
        <v/>
      </c>
      <c r="J602" s="5">
        <v>0</v>
      </c>
      <c r="K602" s="217">
        <v>0</v>
      </c>
      <c r="N602" s="28"/>
    </row>
    <row r="603" spans="4:14" hidden="1" x14ac:dyDescent="0.25">
      <c r="D603" s="145" t="str">
        <f>IF(C603&lt;&gt;"",TEXT(C603,"00")&amp;"/01/"&amp;'Configurações Básicas'!$E$5,"")</f>
        <v/>
      </c>
      <c r="J603" s="5">
        <v>0</v>
      </c>
      <c r="K603" s="217">
        <v>0</v>
      </c>
      <c r="N603" s="28"/>
    </row>
    <row r="604" spans="4:14" hidden="1" x14ac:dyDescent="0.25">
      <c r="D604" s="145" t="str">
        <f>IF(C604&lt;&gt;"",TEXT(C604,"00")&amp;"/01/"&amp;'Configurações Básicas'!$E$5,"")</f>
        <v/>
      </c>
      <c r="J604" s="5">
        <v>0</v>
      </c>
      <c r="K604" s="217">
        <v>0</v>
      </c>
      <c r="N604" s="28"/>
    </row>
    <row r="605" spans="4:14" hidden="1" x14ac:dyDescent="0.25">
      <c r="D605" s="145" t="str">
        <f>IF(C605&lt;&gt;"",TEXT(C605,"00")&amp;"/01/"&amp;'Configurações Básicas'!$E$5,"")</f>
        <v/>
      </c>
      <c r="J605" s="5">
        <v>0</v>
      </c>
      <c r="K605" s="217">
        <v>0</v>
      </c>
      <c r="N605" s="28"/>
    </row>
    <row r="606" spans="4:14" hidden="1" x14ac:dyDescent="0.25">
      <c r="D606" s="145" t="str">
        <f>IF(C606&lt;&gt;"",TEXT(C606,"00")&amp;"/01/"&amp;'Configurações Básicas'!$E$5,"")</f>
        <v/>
      </c>
      <c r="J606" s="5">
        <v>0</v>
      </c>
      <c r="K606" s="217">
        <v>0</v>
      </c>
      <c r="N606" s="28"/>
    </row>
    <row r="607" spans="4:14" hidden="1" x14ac:dyDescent="0.25">
      <c r="D607" s="145" t="str">
        <f>IF(C607&lt;&gt;"",TEXT(C607,"00")&amp;"/01/"&amp;'Configurações Básicas'!$E$5,"")</f>
        <v/>
      </c>
      <c r="J607" s="5">
        <v>0</v>
      </c>
      <c r="K607" s="217">
        <v>0</v>
      </c>
      <c r="N607" s="28"/>
    </row>
    <row r="608" spans="4:14" hidden="1" x14ac:dyDescent="0.25">
      <c r="D608" s="145" t="str">
        <f>IF(C608&lt;&gt;"",TEXT(C608,"00")&amp;"/01/"&amp;'Configurações Básicas'!$E$5,"")</f>
        <v/>
      </c>
      <c r="J608" s="5">
        <v>0</v>
      </c>
      <c r="K608" s="217">
        <v>0</v>
      </c>
      <c r="N608" s="28"/>
    </row>
    <row r="609" spans="4:14" hidden="1" x14ac:dyDescent="0.25">
      <c r="D609" s="145" t="str">
        <f>IF(C609&lt;&gt;"",TEXT(C609,"00")&amp;"/01/"&amp;'Configurações Básicas'!$E$5,"")</f>
        <v/>
      </c>
      <c r="J609" s="5">
        <v>0</v>
      </c>
      <c r="K609" s="217">
        <v>0</v>
      </c>
      <c r="N609" s="28"/>
    </row>
    <row r="610" spans="4:14" hidden="1" x14ac:dyDescent="0.25">
      <c r="D610" s="145" t="str">
        <f>IF(C610&lt;&gt;"",TEXT(C610,"00")&amp;"/01/"&amp;'Configurações Básicas'!$E$5,"")</f>
        <v/>
      </c>
      <c r="J610" s="5">
        <v>0</v>
      </c>
      <c r="K610" s="217">
        <v>0</v>
      </c>
      <c r="N610" s="28"/>
    </row>
    <row r="611" spans="4:14" hidden="1" x14ac:dyDescent="0.25">
      <c r="D611" s="145" t="str">
        <f>IF(C611&lt;&gt;"",TEXT(C611,"00")&amp;"/01/"&amp;'Configurações Básicas'!$E$5,"")</f>
        <v/>
      </c>
      <c r="J611" s="5">
        <v>0</v>
      </c>
      <c r="K611" s="217">
        <v>0</v>
      </c>
      <c r="N611" s="28"/>
    </row>
    <row r="612" spans="4:14" hidden="1" x14ac:dyDescent="0.25">
      <c r="D612" s="145" t="str">
        <f>IF(C612&lt;&gt;"",TEXT(C612,"00")&amp;"/01/"&amp;'Configurações Básicas'!$E$5,"")</f>
        <v/>
      </c>
      <c r="J612" s="5">
        <v>0</v>
      </c>
      <c r="K612" s="217">
        <v>0</v>
      </c>
      <c r="N612" s="28"/>
    </row>
    <row r="613" spans="4:14" hidden="1" x14ac:dyDescent="0.25">
      <c r="D613" s="145" t="str">
        <f>IF(C613&lt;&gt;"",TEXT(C613,"00")&amp;"/01/"&amp;'Configurações Básicas'!$E$5,"")</f>
        <v/>
      </c>
      <c r="J613" s="5">
        <v>0</v>
      </c>
      <c r="K613" s="217">
        <v>0</v>
      </c>
      <c r="N613" s="28"/>
    </row>
    <row r="614" spans="4:14" hidden="1" x14ac:dyDescent="0.25">
      <c r="D614" s="145" t="str">
        <f>IF(C614&lt;&gt;"",TEXT(C614,"00")&amp;"/01/"&amp;'Configurações Básicas'!$E$5,"")</f>
        <v/>
      </c>
      <c r="J614" s="5">
        <v>0</v>
      </c>
      <c r="K614" s="217">
        <v>0</v>
      </c>
      <c r="N614" s="28"/>
    </row>
    <row r="615" spans="4:14" hidden="1" x14ac:dyDescent="0.25">
      <c r="D615" s="145" t="str">
        <f>IF(C615&lt;&gt;"",TEXT(C615,"00")&amp;"/01/"&amp;'Configurações Básicas'!$E$5,"")</f>
        <v/>
      </c>
      <c r="J615" s="5">
        <v>0</v>
      </c>
      <c r="K615" s="217">
        <v>0</v>
      </c>
      <c r="N615" s="28"/>
    </row>
    <row r="616" spans="4:14" hidden="1" x14ac:dyDescent="0.25">
      <c r="D616" s="145" t="str">
        <f>IF(C616&lt;&gt;"",TEXT(C616,"00")&amp;"/01/"&amp;'Configurações Básicas'!$E$5,"")</f>
        <v/>
      </c>
      <c r="J616" s="5">
        <v>0</v>
      </c>
      <c r="K616" s="217">
        <v>0</v>
      </c>
      <c r="N616" s="28"/>
    </row>
    <row r="617" spans="4:14" hidden="1" x14ac:dyDescent="0.25">
      <c r="D617" s="145" t="str">
        <f>IF(C617&lt;&gt;"",TEXT(C617,"00")&amp;"/01/"&amp;'Configurações Básicas'!$E$5,"")</f>
        <v/>
      </c>
      <c r="J617" s="5">
        <v>0</v>
      </c>
      <c r="K617" s="217">
        <v>0</v>
      </c>
      <c r="N617" s="28"/>
    </row>
    <row r="618" spans="4:14" hidden="1" x14ac:dyDescent="0.25">
      <c r="D618" s="145" t="str">
        <f>IF(C618&lt;&gt;"",TEXT(C618,"00")&amp;"/01/"&amp;'Configurações Básicas'!$E$5,"")</f>
        <v/>
      </c>
      <c r="J618" s="5">
        <v>0</v>
      </c>
      <c r="K618" s="217">
        <v>0</v>
      </c>
      <c r="N618" s="28"/>
    </row>
    <row r="619" spans="4:14" hidden="1" x14ac:dyDescent="0.25">
      <c r="D619" s="145" t="str">
        <f>IF(C619&lt;&gt;"",TEXT(C619,"00")&amp;"/01/"&amp;'Configurações Básicas'!$E$5,"")</f>
        <v/>
      </c>
      <c r="J619" s="5">
        <v>0</v>
      </c>
      <c r="K619" s="217">
        <v>0</v>
      </c>
      <c r="N619" s="28"/>
    </row>
    <row r="620" spans="4:14" hidden="1" x14ac:dyDescent="0.25">
      <c r="D620" s="145" t="str">
        <f>IF(C620&lt;&gt;"",TEXT(C620,"00")&amp;"/01/"&amp;'Configurações Básicas'!$E$5,"")</f>
        <v/>
      </c>
      <c r="J620" s="5">
        <v>0</v>
      </c>
      <c r="K620" s="217">
        <v>0</v>
      </c>
      <c r="N620" s="28"/>
    </row>
    <row r="621" spans="4:14" hidden="1" x14ac:dyDescent="0.25">
      <c r="D621" s="145" t="str">
        <f>IF(C621&lt;&gt;"",TEXT(C621,"00")&amp;"/01/"&amp;'Configurações Básicas'!$E$5,"")</f>
        <v/>
      </c>
      <c r="J621" s="5">
        <v>0</v>
      </c>
      <c r="K621" s="217">
        <v>0</v>
      </c>
      <c r="N621" s="28"/>
    </row>
    <row r="622" spans="4:14" hidden="1" x14ac:dyDescent="0.25">
      <c r="D622" s="145" t="str">
        <f>IF(C622&lt;&gt;"",TEXT(C622,"00")&amp;"/01/"&amp;'Configurações Básicas'!$E$5,"")</f>
        <v/>
      </c>
      <c r="J622" s="5">
        <v>0</v>
      </c>
      <c r="K622" s="217">
        <v>0</v>
      </c>
      <c r="N622" s="28"/>
    </row>
    <row r="623" spans="4:14" hidden="1" x14ac:dyDescent="0.25">
      <c r="D623" s="145" t="str">
        <f>IF(C623&lt;&gt;"",TEXT(C623,"00")&amp;"/01/"&amp;'Configurações Básicas'!$E$5,"")</f>
        <v/>
      </c>
      <c r="J623" s="5">
        <v>0</v>
      </c>
      <c r="K623" s="217">
        <v>0</v>
      </c>
      <c r="N623" s="28"/>
    </row>
    <row r="624" spans="4:14" hidden="1" x14ac:dyDescent="0.25">
      <c r="D624" s="145" t="str">
        <f>IF(C624&lt;&gt;"",TEXT(C624,"00")&amp;"/01/"&amp;'Configurações Básicas'!$E$5,"")</f>
        <v/>
      </c>
      <c r="J624" s="5">
        <v>0</v>
      </c>
      <c r="K624" s="217">
        <v>0</v>
      </c>
      <c r="N624" s="28"/>
    </row>
    <row r="625" spans="4:14" hidden="1" x14ac:dyDescent="0.25">
      <c r="D625" s="145" t="str">
        <f>IF(C625&lt;&gt;"",TEXT(C625,"00")&amp;"/01/"&amp;'Configurações Básicas'!$E$5,"")</f>
        <v/>
      </c>
      <c r="J625" s="5">
        <v>0</v>
      </c>
      <c r="K625" s="217">
        <v>0</v>
      </c>
      <c r="N625" s="28"/>
    </row>
    <row r="626" spans="4:14" hidden="1" x14ac:dyDescent="0.25">
      <c r="D626" s="145" t="str">
        <f>IF(C626&lt;&gt;"",TEXT(C626,"00")&amp;"/01/"&amp;'Configurações Básicas'!$E$5,"")</f>
        <v/>
      </c>
      <c r="J626" s="5">
        <v>0</v>
      </c>
      <c r="K626" s="217">
        <v>0</v>
      </c>
      <c r="N626" s="28"/>
    </row>
    <row r="627" spans="4:14" hidden="1" x14ac:dyDescent="0.25">
      <c r="D627" s="145" t="str">
        <f>IF(C627&lt;&gt;"",TEXT(C627,"00")&amp;"/01/"&amp;'Configurações Básicas'!$E$5,"")</f>
        <v/>
      </c>
      <c r="J627" s="5">
        <v>0</v>
      </c>
      <c r="K627" s="217">
        <v>0</v>
      </c>
      <c r="N627" s="28"/>
    </row>
    <row r="628" spans="4:14" hidden="1" x14ac:dyDescent="0.25">
      <c r="D628" s="145" t="str">
        <f>IF(C628&lt;&gt;"",TEXT(C628,"00")&amp;"/01/"&amp;'Configurações Básicas'!$E$5,"")</f>
        <v/>
      </c>
      <c r="J628" s="5">
        <v>0</v>
      </c>
      <c r="K628" s="217">
        <v>0</v>
      </c>
      <c r="N628" s="28"/>
    </row>
    <row r="629" spans="4:14" hidden="1" x14ac:dyDescent="0.25">
      <c r="D629" s="145" t="str">
        <f>IF(C629&lt;&gt;"",TEXT(C629,"00")&amp;"/01/"&amp;'Configurações Básicas'!$E$5,"")</f>
        <v/>
      </c>
      <c r="J629" s="5">
        <v>0</v>
      </c>
      <c r="K629" s="217">
        <v>0</v>
      </c>
      <c r="N629" s="28"/>
    </row>
    <row r="630" spans="4:14" hidden="1" x14ac:dyDescent="0.25">
      <c r="D630" s="145" t="str">
        <f>IF(C630&lt;&gt;"",TEXT(C630,"00")&amp;"/01/"&amp;'Configurações Básicas'!$E$5,"")</f>
        <v/>
      </c>
      <c r="J630" s="5">
        <v>0</v>
      </c>
      <c r="K630" s="217">
        <v>0</v>
      </c>
      <c r="N630" s="28"/>
    </row>
    <row r="631" spans="4:14" hidden="1" x14ac:dyDescent="0.25">
      <c r="D631" s="145" t="str">
        <f>IF(C631&lt;&gt;"",TEXT(C631,"00")&amp;"/01/"&amp;'Configurações Básicas'!$E$5,"")</f>
        <v/>
      </c>
      <c r="J631" s="5">
        <v>0</v>
      </c>
      <c r="K631" s="217">
        <v>0</v>
      </c>
      <c r="N631" s="28"/>
    </row>
    <row r="632" spans="4:14" hidden="1" x14ac:dyDescent="0.25">
      <c r="D632" s="145" t="str">
        <f>IF(C632&lt;&gt;"",TEXT(C632,"00")&amp;"/01/"&amp;'Configurações Básicas'!$E$5,"")</f>
        <v/>
      </c>
      <c r="J632" s="5">
        <v>0</v>
      </c>
      <c r="K632" s="217">
        <v>0</v>
      </c>
      <c r="N632" s="28"/>
    </row>
    <row r="633" spans="4:14" hidden="1" x14ac:dyDescent="0.25">
      <c r="D633" s="145" t="str">
        <f>IF(C633&lt;&gt;"",TEXT(C633,"00")&amp;"/01/"&amp;'Configurações Básicas'!$E$5,"")</f>
        <v/>
      </c>
      <c r="J633" s="5">
        <v>0</v>
      </c>
      <c r="K633" s="217">
        <v>0</v>
      </c>
      <c r="N633" s="28"/>
    </row>
    <row r="634" spans="4:14" hidden="1" x14ac:dyDescent="0.25">
      <c r="D634" s="145" t="str">
        <f>IF(C634&lt;&gt;"",TEXT(C634,"00")&amp;"/01/"&amp;'Configurações Básicas'!$E$5,"")</f>
        <v/>
      </c>
      <c r="J634" s="5">
        <v>0</v>
      </c>
      <c r="K634" s="217">
        <v>0</v>
      </c>
      <c r="N634" s="28"/>
    </row>
    <row r="635" spans="4:14" hidden="1" x14ac:dyDescent="0.25">
      <c r="D635" s="145" t="str">
        <f>IF(C635&lt;&gt;"",TEXT(C635,"00")&amp;"/01/"&amp;'Configurações Básicas'!$E$5,"")</f>
        <v/>
      </c>
      <c r="J635" s="5">
        <v>0</v>
      </c>
      <c r="K635" s="217">
        <v>0</v>
      </c>
      <c r="N635" s="28"/>
    </row>
    <row r="636" spans="4:14" hidden="1" x14ac:dyDescent="0.25">
      <c r="D636" s="145" t="str">
        <f>IF(C636&lt;&gt;"",TEXT(C636,"00")&amp;"/01/"&amp;'Configurações Básicas'!$E$5,"")</f>
        <v/>
      </c>
      <c r="J636" s="5">
        <v>0</v>
      </c>
      <c r="K636" s="217">
        <v>0</v>
      </c>
      <c r="N636" s="28"/>
    </row>
    <row r="637" spans="4:14" hidden="1" x14ac:dyDescent="0.25">
      <c r="D637" s="145" t="str">
        <f>IF(C637&lt;&gt;"",TEXT(C637,"00")&amp;"/01/"&amp;'Configurações Básicas'!$E$5,"")</f>
        <v/>
      </c>
      <c r="J637" s="5">
        <v>0</v>
      </c>
      <c r="K637" s="217">
        <v>0</v>
      </c>
      <c r="N637" s="28"/>
    </row>
    <row r="638" spans="4:14" hidden="1" x14ac:dyDescent="0.25">
      <c r="D638" s="145" t="str">
        <f>IF(C638&lt;&gt;"",TEXT(C638,"00")&amp;"/01/"&amp;'Configurações Básicas'!$E$5,"")</f>
        <v/>
      </c>
      <c r="J638" s="5">
        <v>0</v>
      </c>
      <c r="K638" s="217">
        <v>0</v>
      </c>
      <c r="N638" s="28"/>
    </row>
    <row r="639" spans="4:14" hidden="1" x14ac:dyDescent="0.25">
      <c r="D639" s="145" t="str">
        <f>IF(C639&lt;&gt;"",TEXT(C639,"00")&amp;"/01/"&amp;'Configurações Básicas'!$E$5,"")</f>
        <v/>
      </c>
      <c r="J639" s="5">
        <v>0</v>
      </c>
      <c r="K639" s="217">
        <v>0</v>
      </c>
      <c r="N639" s="29"/>
    </row>
    <row r="640" spans="4:14" hidden="1" x14ac:dyDescent="0.25">
      <c r="D640" s="145" t="str">
        <f>IF(C640&lt;&gt;"",TEXT(C640,"00")&amp;"/01/"&amp;'Configurações Básicas'!$E$5,"")</f>
        <v/>
      </c>
      <c r="J640" s="5">
        <v>0</v>
      </c>
      <c r="K640" s="217">
        <v>0</v>
      </c>
    </row>
    <row r="641" spans="4:11" hidden="1" x14ac:dyDescent="0.25">
      <c r="D641" s="145" t="str">
        <f>IF(C641&lt;&gt;"",TEXT(C641,"00")&amp;"/01/"&amp;'Configurações Básicas'!$E$5,"")</f>
        <v/>
      </c>
      <c r="J641" s="5">
        <v>0</v>
      </c>
      <c r="K641" s="217">
        <v>0</v>
      </c>
    </row>
    <row r="642" spans="4:11" hidden="1" x14ac:dyDescent="0.25">
      <c r="D642" s="145" t="str">
        <f>IF(C642&lt;&gt;"",TEXT(C642,"00")&amp;"/01/"&amp;'Configurações Básicas'!$E$5,"")</f>
        <v/>
      </c>
      <c r="J642" s="5">
        <v>0</v>
      </c>
      <c r="K642" s="217">
        <v>0</v>
      </c>
    </row>
    <row r="643" spans="4:11" hidden="1" x14ac:dyDescent="0.25">
      <c r="D643" s="145" t="str">
        <f>IF(C643&lt;&gt;"",TEXT(C643,"00")&amp;"/01/"&amp;'Configurações Básicas'!$E$5,"")</f>
        <v/>
      </c>
      <c r="J643" s="5">
        <v>0</v>
      </c>
      <c r="K643" s="217">
        <v>0</v>
      </c>
    </row>
    <row r="644" spans="4:11" hidden="1" x14ac:dyDescent="0.25">
      <c r="D644" s="145" t="str">
        <f>IF(C644&lt;&gt;"",TEXT(C644,"00")&amp;"/01/"&amp;'Configurações Básicas'!$E$5,"")</f>
        <v/>
      </c>
      <c r="J644" s="5">
        <v>0</v>
      </c>
      <c r="K644" s="217">
        <v>0</v>
      </c>
    </row>
    <row r="645" spans="4:11" hidden="1" x14ac:dyDescent="0.25">
      <c r="D645" s="145" t="str">
        <f>IF(C645&lt;&gt;"",TEXT(C645,"00")&amp;"/01/"&amp;'Configurações Básicas'!$E$5,"")</f>
        <v/>
      </c>
      <c r="J645" s="5">
        <v>0</v>
      </c>
      <c r="K645" s="217">
        <v>0</v>
      </c>
    </row>
    <row r="646" spans="4:11" hidden="1" x14ac:dyDescent="0.25">
      <c r="D646" s="145" t="str">
        <f>IF(C646&lt;&gt;"",TEXT(C646,"00")&amp;"/01/"&amp;'Configurações Básicas'!$E$5,"")</f>
        <v/>
      </c>
      <c r="J646" s="5">
        <v>0</v>
      </c>
      <c r="K646" s="217">
        <v>0</v>
      </c>
    </row>
    <row r="647" spans="4:11" hidden="1" x14ac:dyDescent="0.25">
      <c r="D647" s="145" t="str">
        <f>IF(C647&lt;&gt;"",TEXT(C647,"00")&amp;"/01/"&amp;'Configurações Básicas'!$E$5,"")</f>
        <v/>
      </c>
      <c r="J647" s="5">
        <v>0</v>
      </c>
      <c r="K647" s="217">
        <v>0</v>
      </c>
    </row>
    <row r="648" spans="4:11" hidden="1" x14ac:dyDescent="0.25">
      <c r="D648" s="145" t="str">
        <f>IF(C648&lt;&gt;"",TEXT(C648,"00")&amp;"/01/"&amp;'Configurações Básicas'!$E$5,"")</f>
        <v/>
      </c>
      <c r="J648" s="5">
        <v>0</v>
      </c>
      <c r="K648" s="217">
        <v>0</v>
      </c>
    </row>
    <row r="649" spans="4:11" hidden="1" x14ac:dyDescent="0.25">
      <c r="D649" s="145" t="str">
        <f>IF(C649&lt;&gt;"",TEXT(C649,"00")&amp;"/01/"&amp;'Configurações Básicas'!$E$5,"")</f>
        <v/>
      </c>
      <c r="J649" s="5">
        <v>0</v>
      </c>
      <c r="K649" s="217">
        <v>0</v>
      </c>
    </row>
    <row r="650" spans="4:11" hidden="1" x14ac:dyDescent="0.25">
      <c r="D650" s="145" t="str">
        <f>IF(C650&lt;&gt;"",TEXT(C650,"00")&amp;"/01/"&amp;'Configurações Básicas'!$E$5,"")</f>
        <v/>
      </c>
      <c r="J650" s="5">
        <v>0</v>
      </c>
      <c r="K650" s="217">
        <v>0</v>
      </c>
    </row>
    <row r="651" spans="4:11" hidden="1" x14ac:dyDescent="0.25">
      <c r="D651" s="145" t="str">
        <f>IF(C651&lt;&gt;"",TEXT(C651,"00")&amp;"/01/"&amp;'Configurações Básicas'!$E$5,"")</f>
        <v/>
      </c>
      <c r="J651" s="5">
        <v>0</v>
      </c>
      <c r="K651" s="217">
        <v>0</v>
      </c>
    </row>
    <row r="652" spans="4:11" hidden="1" x14ac:dyDescent="0.25">
      <c r="D652" s="145" t="str">
        <f>IF(C652&lt;&gt;"",TEXT(C652,"00")&amp;"/01/"&amp;'Configurações Básicas'!$E$5,"")</f>
        <v/>
      </c>
      <c r="J652" s="5">
        <v>0</v>
      </c>
      <c r="K652" s="217">
        <v>0</v>
      </c>
    </row>
    <row r="653" spans="4:11" hidden="1" x14ac:dyDescent="0.25">
      <c r="D653" s="145" t="str">
        <f>IF(C653&lt;&gt;"",TEXT(C653,"00")&amp;"/01/"&amp;'Configurações Básicas'!$E$5,"")</f>
        <v/>
      </c>
      <c r="J653" s="5">
        <v>0</v>
      </c>
      <c r="K653" s="217">
        <v>0</v>
      </c>
    </row>
    <row r="654" spans="4:11" hidden="1" x14ac:dyDescent="0.25">
      <c r="D654" s="145" t="str">
        <f>IF(C654&lt;&gt;"",TEXT(C654,"00")&amp;"/01/"&amp;'Configurações Básicas'!$E$5,"")</f>
        <v/>
      </c>
      <c r="J654" s="5">
        <v>0</v>
      </c>
      <c r="K654" s="217">
        <v>0</v>
      </c>
    </row>
    <row r="655" spans="4:11" hidden="1" x14ac:dyDescent="0.25">
      <c r="D655" s="145" t="str">
        <f>IF(C655&lt;&gt;"",TEXT(C655,"00")&amp;"/01/"&amp;'Configurações Básicas'!$E$5,"")</f>
        <v/>
      </c>
      <c r="J655" s="5">
        <v>0</v>
      </c>
      <c r="K655" s="217">
        <v>0</v>
      </c>
    </row>
    <row r="656" spans="4:11" hidden="1" x14ac:dyDescent="0.25">
      <c r="D656" s="145" t="str">
        <f>IF(C656&lt;&gt;"",TEXT(C656,"00")&amp;"/01/"&amp;'Configurações Básicas'!$E$5,"")</f>
        <v/>
      </c>
      <c r="J656" s="5">
        <v>0</v>
      </c>
      <c r="K656" s="217">
        <v>0</v>
      </c>
    </row>
    <row r="657" spans="4:11" hidden="1" x14ac:dyDescent="0.25">
      <c r="D657" s="145" t="str">
        <f>IF(C657&lt;&gt;"",TEXT(C657,"00")&amp;"/01/"&amp;'Configurações Básicas'!$E$5,"")</f>
        <v/>
      </c>
      <c r="J657" s="5">
        <v>0</v>
      </c>
      <c r="K657" s="217">
        <v>0</v>
      </c>
    </row>
    <row r="658" spans="4:11" hidden="1" x14ac:dyDescent="0.25">
      <c r="D658" s="145" t="str">
        <f>IF(C658&lt;&gt;"",TEXT(C658,"00")&amp;"/01/"&amp;'Configurações Básicas'!$E$5,"")</f>
        <v/>
      </c>
      <c r="J658" s="5">
        <v>0</v>
      </c>
      <c r="K658" s="217">
        <v>0</v>
      </c>
    </row>
    <row r="659" spans="4:11" hidden="1" x14ac:dyDescent="0.25">
      <c r="D659" s="145" t="str">
        <f>IF(C659&lt;&gt;"",TEXT(C659,"00")&amp;"/01/"&amp;'Configurações Básicas'!$E$5,"")</f>
        <v/>
      </c>
      <c r="J659" s="5">
        <v>0</v>
      </c>
      <c r="K659" s="217">
        <v>0</v>
      </c>
    </row>
    <row r="660" spans="4:11" hidden="1" x14ac:dyDescent="0.25">
      <c r="D660" s="145" t="str">
        <f>IF(C660&lt;&gt;"",TEXT(C660,"00")&amp;"/01/"&amp;'Configurações Básicas'!$E$5,"")</f>
        <v/>
      </c>
      <c r="J660" s="5">
        <v>0</v>
      </c>
      <c r="K660" s="217">
        <v>0</v>
      </c>
    </row>
    <row r="661" spans="4:11" hidden="1" x14ac:dyDescent="0.25">
      <c r="D661" s="145" t="str">
        <f>IF(C661&lt;&gt;"",TEXT(C661,"00")&amp;"/01/"&amp;'Configurações Básicas'!$E$5,"")</f>
        <v/>
      </c>
      <c r="J661" s="5">
        <v>0</v>
      </c>
      <c r="K661" s="217">
        <v>0</v>
      </c>
    </row>
    <row r="662" spans="4:11" hidden="1" x14ac:dyDescent="0.25">
      <c r="D662" s="145" t="str">
        <f>IF(C662&lt;&gt;"",TEXT(C662,"00")&amp;"/01/"&amp;'Configurações Básicas'!$E$5,"")</f>
        <v/>
      </c>
      <c r="J662" s="5">
        <v>0</v>
      </c>
      <c r="K662" s="217">
        <v>0</v>
      </c>
    </row>
    <row r="663" spans="4:11" hidden="1" x14ac:dyDescent="0.25">
      <c r="D663" s="145" t="str">
        <f>IF(C663&lt;&gt;"",TEXT(C663,"00")&amp;"/01/"&amp;'Configurações Básicas'!$E$5,"")</f>
        <v/>
      </c>
      <c r="J663" s="5">
        <v>0</v>
      </c>
      <c r="K663" s="217">
        <v>0</v>
      </c>
    </row>
    <row r="664" spans="4:11" hidden="1" x14ac:dyDescent="0.25">
      <c r="D664" s="145" t="str">
        <f>IF(C664&lt;&gt;"",TEXT(C664,"00")&amp;"/01/"&amp;'Configurações Básicas'!$E$5,"")</f>
        <v/>
      </c>
      <c r="J664" s="5">
        <v>0</v>
      </c>
      <c r="K664" s="217">
        <v>0</v>
      </c>
    </row>
    <row r="665" spans="4:11" hidden="1" x14ac:dyDescent="0.25">
      <c r="D665" s="145" t="str">
        <f>IF(C665&lt;&gt;"",TEXT(C665,"00")&amp;"/01/"&amp;'Configurações Básicas'!$E$5,"")</f>
        <v/>
      </c>
      <c r="J665" s="5">
        <v>0</v>
      </c>
      <c r="K665" s="217">
        <v>0</v>
      </c>
    </row>
    <row r="666" spans="4:11" hidden="1" x14ac:dyDescent="0.25">
      <c r="D666" s="145" t="str">
        <f>IF(C666&lt;&gt;"",TEXT(C666,"00")&amp;"/01/"&amp;'Configurações Básicas'!$E$5,"")</f>
        <v/>
      </c>
      <c r="J666" s="5">
        <v>0</v>
      </c>
      <c r="K666" s="217">
        <v>0</v>
      </c>
    </row>
    <row r="667" spans="4:11" hidden="1" x14ac:dyDescent="0.25">
      <c r="D667" s="145" t="str">
        <f>IF(C667&lt;&gt;"",TEXT(C667,"00")&amp;"/01/"&amp;'Configurações Básicas'!$E$5,"")</f>
        <v/>
      </c>
      <c r="J667" s="5">
        <v>0</v>
      </c>
      <c r="K667" s="217">
        <v>0</v>
      </c>
    </row>
    <row r="668" spans="4:11" hidden="1" x14ac:dyDescent="0.25">
      <c r="D668" s="145" t="str">
        <f>IF(C668&lt;&gt;"",TEXT(C668,"00")&amp;"/01/"&amp;'Configurações Básicas'!$E$5,"")</f>
        <v/>
      </c>
      <c r="J668" s="5">
        <v>0</v>
      </c>
      <c r="K668" s="217">
        <v>0</v>
      </c>
    </row>
    <row r="669" spans="4:11" hidden="1" x14ac:dyDescent="0.25">
      <c r="D669" s="145" t="str">
        <f>IF(C669&lt;&gt;"",TEXT(C669,"00")&amp;"/01/"&amp;'Configurações Básicas'!$E$5,"")</f>
        <v/>
      </c>
      <c r="J669" s="5">
        <v>0</v>
      </c>
      <c r="K669" s="217">
        <v>0</v>
      </c>
    </row>
    <row r="670" spans="4:11" hidden="1" x14ac:dyDescent="0.25">
      <c r="D670" s="145" t="str">
        <f>IF(C670&lt;&gt;"",TEXT(C670,"00")&amp;"/01/"&amp;'Configurações Básicas'!$E$5,"")</f>
        <v/>
      </c>
      <c r="J670" s="5">
        <v>0</v>
      </c>
      <c r="K670" s="217">
        <v>0</v>
      </c>
    </row>
    <row r="671" spans="4:11" hidden="1" x14ac:dyDescent="0.25">
      <c r="D671" s="145" t="str">
        <f>IF(C671&lt;&gt;"",TEXT(C671,"00")&amp;"/01/"&amp;'Configurações Básicas'!$E$5,"")</f>
        <v/>
      </c>
      <c r="J671" s="5">
        <v>0</v>
      </c>
      <c r="K671" s="217">
        <v>0</v>
      </c>
    </row>
    <row r="672" spans="4:11" hidden="1" x14ac:dyDescent="0.25">
      <c r="D672" s="145" t="str">
        <f>IF(C672&lt;&gt;"",TEXT(C672,"00")&amp;"/01/"&amp;'Configurações Básicas'!$E$5,"")</f>
        <v/>
      </c>
      <c r="J672" s="5">
        <v>0</v>
      </c>
      <c r="K672" s="217">
        <v>0</v>
      </c>
    </row>
    <row r="673" spans="4:11" hidden="1" x14ac:dyDescent="0.25">
      <c r="D673" s="145" t="str">
        <f>IF(C673&lt;&gt;"",TEXT(C673,"00")&amp;"/01/"&amp;'Configurações Básicas'!$E$5,"")</f>
        <v/>
      </c>
      <c r="J673" s="5">
        <v>0</v>
      </c>
      <c r="K673" s="217">
        <v>0</v>
      </c>
    </row>
    <row r="674" spans="4:11" hidden="1" x14ac:dyDescent="0.25">
      <c r="D674" s="145" t="str">
        <f>IF(C674&lt;&gt;"",TEXT(C674,"00")&amp;"/01/"&amp;'Configurações Básicas'!$E$5,"")</f>
        <v/>
      </c>
      <c r="J674" s="5">
        <v>0</v>
      </c>
      <c r="K674" s="217">
        <v>0</v>
      </c>
    </row>
    <row r="675" spans="4:11" hidden="1" x14ac:dyDescent="0.25">
      <c r="D675" s="145" t="str">
        <f>IF(C675&lt;&gt;"",TEXT(C675,"00")&amp;"/01/"&amp;'Configurações Básicas'!$E$5,"")</f>
        <v/>
      </c>
      <c r="J675" s="5">
        <v>0</v>
      </c>
      <c r="K675" s="217">
        <v>0</v>
      </c>
    </row>
    <row r="676" spans="4:11" hidden="1" x14ac:dyDescent="0.25">
      <c r="D676" s="145" t="str">
        <f>IF(C676&lt;&gt;"",TEXT(C676,"00")&amp;"/01/"&amp;'Configurações Básicas'!$E$5,"")</f>
        <v/>
      </c>
      <c r="J676" s="5">
        <v>0</v>
      </c>
      <c r="K676" s="217">
        <v>0</v>
      </c>
    </row>
    <row r="677" spans="4:11" hidden="1" x14ac:dyDescent="0.25">
      <c r="D677" s="145" t="str">
        <f>IF(C677&lt;&gt;"",TEXT(C677,"00")&amp;"/01/"&amp;'Configurações Básicas'!$E$5,"")</f>
        <v/>
      </c>
      <c r="J677" s="5">
        <v>0</v>
      </c>
      <c r="K677" s="217">
        <v>0</v>
      </c>
    </row>
    <row r="678" spans="4:11" hidden="1" x14ac:dyDescent="0.25">
      <c r="D678" s="145" t="str">
        <f>IF(C678&lt;&gt;"",TEXT(C678,"00")&amp;"/01/"&amp;'Configurações Básicas'!$E$5,"")</f>
        <v/>
      </c>
      <c r="J678" s="5">
        <v>0</v>
      </c>
      <c r="K678" s="217">
        <v>0</v>
      </c>
    </row>
    <row r="679" spans="4:11" hidden="1" x14ac:dyDescent="0.25">
      <c r="D679" s="145" t="str">
        <f>IF(C679&lt;&gt;"",TEXT(C679,"00")&amp;"/01/"&amp;'Configurações Básicas'!$E$5,"")</f>
        <v/>
      </c>
      <c r="J679" s="5">
        <v>0</v>
      </c>
      <c r="K679" s="217">
        <v>0</v>
      </c>
    </row>
    <row r="680" spans="4:11" hidden="1" x14ac:dyDescent="0.25">
      <c r="D680" s="145" t="str">
        <f>IF(C680&lt;&gt;"",TEXT(C680,"00")&amp;"/01/"&amp;'Configurações Básicas'!$E$5,"")</f>
        <v/>
      </c>
      <c r="J680" s="5">
        <v>0</v>
      </c>
      <c r="K680" s="217">
        <v>0</v>
      </c>
    </row>
    <row r="681" spans="4:11" hidden="1" x14ac:dyDescent="0.25">
      <c r="D681" s="145" t="str">
        <f>IF(C681&lt;&gt;"",TEXT(C681,"00")&amp;"/01/"&amp;'Configurações Básicas'!$E$5,"")</f>
        <v/>
      </c>
      <c r="J681" s="5">
        <v>0</v>
      </c>
      <c r="K681" s="217">
        <v>0</v>
      </c>
    </row>
    <row r="682" spans="4:11" hidden="1" x14ac:dyDescent="0.25">
      <c r="D682" s="145" t="str">
        <f>IF(C682&lt;&gt;"",TEXT(C682,"00")&amp;"/01/"&amp;'Configurações Básicas'!$E$5,"")</f>
        <v/>
      </c>
      <c r="J682" s="5">
        <v>0</v>
      </c>
      <c r="K682" s="217">
        <v>0</v>
      </c>
    </row>
    <row r="683" spans="4:11" hidden="1" x14ac:dyDescent="0.25">
      <c r="D683" s="145" t="str">
        <f>IF(C683&lt;&gt;"",TEXT(C683,"00")&amp;"/01/"&amp;'Configurações Básicas'!$E$5,"")</f>
        <v/>
      </c>
      <c r="J683" s="5">
        <v>0</v>
      </c>
      <c r="K683" s="217">
        <v>0</v>
      </c>
    </row>
    <row r="684" spans="4:11" hidden="1" x14ac:dyDescent="0.25">
      <c r="D684" s="145" t="str">
        <f>IF(C684&lt;&gt;"",TEXT(C684,"00")&amp;"/01/"&amp;'Configurações Básicas'!$E$5,"")</f>
        <v/>
      </c>
      <c r="J684" s="5">
        <v>0</v>
      </c>
      <c r="K684" s="217">
        <v>0</v>
      </c>
    </row>
    <row r="685" spans="4:11" hidden="1" x14ac:dyDescent="0.25">
      <c r="D685" s="145" t="str">
        <f>IF(C685&lt;&gt;"",TEXT(C685,"00")&amp;"/01/"&amp;'Configurações Básicas'!$E$5,"")</f>
        <v/>
      </c>
      <c r="J685" s="5">
        <v>0</v>
      </c>
      <c r="K685" s="217">
        <v>0</v>
      </c>
    </row>
    <row r="686" spans="4:11" hidden="1" x14ac:dyDescent="0.25">
      <c r="D686" s="145" t="str">
        <f>IF(C686&lt;&gt;"",TEXT(C686,"00")&amp;"/01/"&amp;'Configurações Básicas'!$E$5,"")</f>
        <v/>
      </c>
      <c r="J686" s="5">
        <v>0</v>
      </c>
      <c r="K686" s="217">
        <v>0</v>
      </c>
    </row>
    <row r="687" spans="4:11" hidden="1" x14ac:dyDescent="0.25">
      <c r="D687" s="145" t="str">
        <f>IF(C687&lt;&gt;"",TEXT(C687,"00")&amp;"/01/"&amp;'Configurações Básicas'!$E$5,"")</f>
        <v/>
      </c>
      <c r="J687" s="5">
        <v>0</v>
      </c>
      <c r="K687" s="217">
        <v>0</v>
      </c>
    </row>
    <row r="688" spans="4:11" hidden="1" x14ac:dyDescent="0.25">
      <c r="D688" s="145" t="str">
        <f>IF(C688&lt;&gt;"",TEXT(C688,"00")&amp;"/01/"&amp;'Configurações Básicas'!$E$5,"")</f>
        <v/>
      </c>
      <c r="J688" s="5">
        <v>0</v>
      </c>
      <c r="K688" s="217">
        <v>0</v>
      </c>
    </row>
    <row r="689" spans="4:11" hidden="1" x14ac:dyDescent="0.25">
      <c r="D689" s="145" t="str">
        <f>IF(C689&lt;&gt;"",TEXT(C689,"00")&amp;"/01/"&amp;'Configurações Básicas'!$E$5,"")</f>
        <v/>
      </c>
      <c r="J689" s="5">
        <v>0</v>
      </c>
      <c r="K689" s="217">
        <v>0</v>
      </c>
    </row>
    <row r="690" spans="4:11" hidden="1" x14ac:dyDescent="0.25">
      <c r="D690" s="145" t="str">
        <f>IF(C690&lt;&gt;"",TEXT(C690,"00")&amp;"/01/"&amp;'Configurações Básicas'!$E$5,"")</f>
        <v/>
      </c>
      <c r="J690" s="5">
        <v>0</v>
      </c>
      <c r="K690" s="217">
        <v>0</v>
      </c>
    </row>
    <row r="691" spans="4:11" hidden="1" x14ac:dyDescent="0.25">
      <c r="D691" s="145" t="str">
        <f>IF(C691&lt;&gt;"",TEXT(C691,"00")&amp;"/01/"&amp;'Configurações Básicas'!$E$5,"")</f>
        <v/>
      </c>
      <c r="J691" s="5">
        <v>0</v>
      </c>
      <c r="K691" s="217">
        <v>0</v>
      </c>
    </row>
    <row r="692" spans="4:11" hidden="1" x14ac:dyDescent="0.25">
      <c r="D692" s="145" t="str">
        <f>IF(C692&lt;&gt;"",TEXT(C692,"00")&amp;"/01/"&amp;'Configurações Básicas'!$E$5,"")</f>
        <v/>
      </c>
      <c r="J692" s="5">
        <v>0</v>
      </c>
      <c r="K692" s="217">
        <v>0</v>
      </c>
    </row>
    <row r="693" spans="4:11" hidden="1" x14ac:dyDescent="0.25">
      <c r="D693" s="145" t="str">
        <f>IF(C693&lt;&gt;"",TEXT(C693,"00")&amp;"/01/"&amp;'Configurações Básicas'!$E$5,"")</f>
        <v/>
      </c>
      <c r="J693" s="5">
        <v>0</v>
      </c>
      <c r="K693" s="217">
        <v>0</v>
      </c>
    </row>
    <row r="694" spans="4:11" hidden="1" x14ac:dyDescent="0.25">
      <c r="D694" s="145" t="str">
        <f>IF(C694&lt;&gt;"",TEXT(C694,"00")&amp;"/01/"&amp;'Configurações Básicas'!$E$5,"")</f>
        <v/>
      </c>
      <c r="J694" s="5">
        <v>0</v>
      </c>
      <c r="K694" s="217">
        <v>0</v>
      </c>
    </row>
    <row r="695" spans="4:11" hidden="1" x14ac:dyDescent="0.25">
      <c r="D695" s="145" t="str">
        <f>IF(C695&lt;&gt;"",TEXT(C695,"00")&amp;"/01/"&amp;'Configurações Básicas'!$E$5,"")</f>
        <v/>
      </c>
      <c r="J695" s="5">
        <v>0</v>
      </c>
      <c r="K695" s="217">
        <v>0</v>
      </c>
    </row>
    <row r="696" spans="4:11" hidden="1" x14ac:dyDescent="0.25">
      <c r="D696" s="145" t="str">
        <f>IF(C696&lt;&gt;"",TEXT(C696,"00")&amp;"/01/"&amp;'Configurações Básicas'!$E$5,"")</f>
        <v/>
      </c>
      <c r="J696" s="5">
        <v>0</v>
      </c>
      <c r="K696" s="217">
        <v>0</v>
      </c>
    </row>
    <row r="697" spans="4:11" hidden="1" x14ac:dyDescent="0.25">
      <c r="D697" s="145" t="str">
        <f>IF(C697&lt;&gt;"",TEXT(C697,"00")&amp;"/01/"&amp;'Configurações Básicas'!$E$5,"")</f>
        <v/>
      </c>
      <c r="J697" s="5">
        <v>0</v>
      </c>
      <c r="K697" s="217">
        <v>0</v>
      </c>
    </row>
    <row r="698" spans="4:11" hidden="1" x14ac:dyDescent="0.25">
      <c r="D698" s="145" t="str">
        <f>IF(C698&lt;&gt;"",TEXT(C698,"00")&amp;"/01/"&amp;'Configurações Básicas'!$E$5,"")</f>
        <v/>
      </c>
      <c r="J698" s="5">
        <v>0</v>
      </c>
      <c r="K698" s="217">
        <v>0</v>
      </c>
    </row>
    <row r="699" spans="4:11" hidden="1" x14ac:dyDescent="0.25">
      <c r="D699" s="145" t="str">
        <f>IF(C699&lt;&gt;"",TEXT(C699,"00")&amp;"/01/"&amp;'Configurações Básicas'!$E$5,"")</f>
        <v/>
      </c>
      <c r="J699" s="5">
        <v>0</v>
      </c>
      <c r="K699" s="217">
        <v>0</v>
      </c>
    </row>
    <row r="700" spans="4:11" hidden="1" x14ac:dyDescent="0.25">
      <c r="D700" s="145" t="str">
        <f>IF(C700&lt;&gt;"",TEXT(C700,"00")&amp;"/01/"&amp;'Configurações Básicas'!$E$5,"")</f>
        <v/>
      </c>
      <c r="J700" s="5">
        <v>0</v>
      </c>
      <c r="K700" s="217">
        <v>0</v>
      </c>
    </row>
    <row r="701" spans="4:11" hidden="1" x14ac:dyDescent="0.25">
      <c r="D701" s="145" t="str">
        <f>IF(C701&lt;&gt;"",TEXT(C701,"00")&amp;"/01/"&amp;'Configurações Básicas'!$E$5,"")</f>
        <v/>
      </c>
      <c r="J701" s="5">
        <v>0</v>
      </c>
      <c r="K701" s="217">
        <v>0</v>
      </c>
    </row>
    <row r="702" spans="4:11" hidden="1" x14ac:dyDescent="0.25">
      <c r="D702" s="145" t="str">
        <f>IF(C702&lt;&gt;"",TEXT(C702,"00")&amp;"/01/"&amp;'Configurações Básicas'!$E$5,"")</f>
        <v/>
      </c>
      <c r="J702" s="5">
        <v>0</v>
      </c>
      <c r="K702" s="217">
        <v>0</v>
      </c>
    </row>
    <row r="703" spans="4:11" hidden="1" x14ac:dyDescent="0.25">
      <c r="D703" s="145" t="str">
        <f>IF(C703&lt;&gt;"",TEXT(C703,"00")&amp;"/01/"&amp;'Configurações Básicas'!$E$5,"")</f>
        <v/>
      </c>
      <c r="J703" s="5">
        <v>0</v>
      </c>
      <c r="K703" s="217">
        <v>0</v>
      </c>
    </row>
    <row r="704" spans="4:11" hidden="1" x14ac:dyDescent="0.25">
      <c r="D704" s="145" t="str">
        <f>IF(C704&lt;&gt;"",TEXT(C704,"00")&amp;"/01/"&amp;'Configurações Básicas'!$E$5,"")</f>
        <v/>
      </c>
      <c r="J704" s="5">
        <v>0</v>
      </c>
      <c r="K704" s="217">
        <v>0</v>
      </c>
    </row>
    <row r="705" spans="4:11" hidden="1" x14ac:dyDescent="0.25">
      <c r="D705" s="145" t="str">
        <f>IF(C705&lt;&gt;"",TEXT(C705,"00")&amp;"/01/"&amp;'Configurações Básicas'!$E$5,"")</f>
        <v/>
      </c>
      <c r="J705" s="5">
        <v>0</v>
      </c>
      <c r="K705" s="217">
        <v>0</v>
      </c>
    </row>
    <row r="706" spans="4:11" hidden="1" x14ac:dyDescent="0.25">
      <c r="D706" s="145" t="str">
        <f>IF(C706&lt;&gt;"",TEXT(C706,"00")&amp;"/01/"&amp;'Configurações Básicas'!$E$5,"")</f>
        <v/>
      </c>
      <c r="J706" s="5">
        <v>0</v>
      </c>
      <c r="K706" s="217">
        <v>0</v>
      </c>
    </row>
    <row r="707" spans="4:11" hidden="1" x14ac:dyDescent="0.25">
      <c r="D707" s="145" t="str">
        <f>IF(C707&lt;&gt;"",TEXT(C707,"00")&amp;"/01/"&amp;'Configurações Básicas'!$E$5,"")</f>
        <v/>
      </c>
      <c r="J707" s="5">
        <v>0</v>
      </c>
      <c r="K707" s="217">
        <v>0</v>
      </c>
    </row>
    <row r="708" spans="4:11" hidden="1" x14ac:dyDescent="0.25">
      <c r="D708" s="145" t="str">
        <f>IF(C708&lt;&gt;"",TEXT(C708,"00")&amp;"/01/"&amp;'Configurações Básicas'!$E$5,"")</f>
        <v/>
      </c>
      <c r="J708" s="5">
        <v>0</v>
      </c>
      <c r="K708" s="217">
        <v>0</v>
      </c>
    </row>
    <row r="709" spans="4:11" hidden="1" x14ac:dyDescent="0.25">
      <c r="D709" s="145" t="str">
        <f>IF(C709&lt;&gt;"",TEXT(C709,"00")&amp;"/01/"&amp;'Configurações Básicas'!$E$5,"")</f>
        <v/>
      </c>
      <c r="J709" s="5">
        <v>0</v>
      </c>
      <c r="K709" s="217">
        <v>0</v>
      </c>
    </row>
    <row r="710" spans="4:11" hidden="1" x14ac:dyDescent="0.25">
      <c r="D710" s="145" t="str">
        <f>IF(C710&lt;&gt;"",TEXT(C710,"00")&amp;"/01/"&amp;'Configurações Básicas'!$E$5,"")</f>
        <v/>
      </c>
      <c r="J710" s="5">
        <v>0</v>
      </c>
      <c r="K710" s="217">
        <v>0</v>
      </c>
    </row>
    <row r="711" spans="4:11" hidden="1" x14ac:dyDescent="0.25">
      <c r="D711" s="145" t="str">
        <f>IF(C711&lt;&gt;"",TEXT(C711,"00")&amp;"/01/"&amp;'Configurações Básicas'!$E$5,"")</f>
        <v/>
      </c>
      <c r="J711" s="5">
        <v>0</v>
      </c>
      <c r="K711" s="217">
        <v>0</v>
      </c>
    </row>
    <row r="712" spans="4:11" hidden="1" x14ac:dyDescent="0.25">
      <c r="D712" s="145" t="str">
        <f>IF(C712&lt;&gt;"",TEXT(C712,"00")&amp;"/01/"&amp;'Configurações Básicas'!$E$5,"")</f>
        <v/>
      </c>
      <c r="J712" s="5">
        <v>0</v>
      </c>
      <c r="K712" s="217">
        <v>0</v>
      </c>
    </row>
    <row r="713" spans="4:11" hidden="1" x14ac:dyDescent="0.25">
      <c r="D713" s="145" t="str">
        <f>IF(C713&lt;&gt;"",TEXT(C713,"00")&amp;"/01/"&amp;'Configurações Básicas'!$E$5,"")</f>
        <v/>
      </c>
      <c r="J713" s="5">
        <v>0</v>
      </c>
      <c r="K713" s="217">
        <v>0</v>
      </c>
    </row>
    <row r="714" spans="4:11" hidden="1" x14ac:dyDescent="0.25">
      <c r="D714" s="145" t="str">
        <f>IF(C714&lt;&gt;"",TEXT(C714,"00")&amp;"/01/"&amp;'Configurações Básicas'!$E$5,"")</f>
        <v/>
      </c>
      <c r="J714" s="5">
        <v>0</v>
      </c>
      <c r="K714" s="217">
        <v>0</v>
      </c>
    </row>
    <row r="715" spans="4:11" hidden="1" x14ac:dyDescent="0.25">
      <c r="D715" s="145" t="str">
        <f>IF(C715&lt;&gt;"",TEXT(C715,"00")&amp;"/01/"&amp;'Configurações Básicas'!$E$5,"")</f>
        <v/>
      </c>
      <c r="J715" s="5">
        <v>0</v>
      </c>
      <c r="K715" s="217">
        <v>0</v>
      </c>
    </row>
    <row r="716" spans="4:11" hidden="1" x14ac:dyDescent="0.25">
      <c r="D716" s="145" t="str">
        <f>IF(C716&lt;&gt;"",TEXT(C716,"00")&amp;"/01/"&amp;'Configurações Básicas'!$E$5,"")</f>
        <v/>
      </c>
      <c r="J716" s="5">
        <v>0</v>
      </c>
      <c r="K716" s="217">
        <v>0</v>
      </c>
    </row>
    <row r="717" spans="4:11" hidden="1" x14ac:dyDescent="0.25">
      <c r="D717" s="145" t="str">
        <f>IF(C717&lt;&gt;"",TEXT(C717,"00")&amp;"/01/"&amp;'Configurações Básicas'!$E$5,"")</f>
        <v/>
      </c>
      <c r="J717" s="5">
        <v>0</v>
      </c>
      <c r="K717" s="217">
        <v>0</v>
      </c>
    </row>
    <row r="718" spans="4:11" hidden="1" x14ac:dyDescent="0.25">
      <c r="D718" s="145" t="str">
        <f>IF(C718&lt;&gt;"",TEXT(C718,"00")&amp;"/01/"&amp;'Configurações Básicas'!$E$5,"")</f>
        <v/>
      </c>
      <c r="J718" s="5">
        <v>0</v>
      </c>
      <c r="K718" s="217">
        <v>0</v>
      </c>
    </row>
    <row r="719" spans="4:11" hidden="1" x14ac:dyDescent="0.25">
      <c r="D719" s="145" t="str">
        <f>IF(C719&lt;&gt;"",TEXT(C719,"00")&amp;"/01/"&amp;'Configurações Básicas'!$E$5,"")</f>
        <v/>
      </c>
      <c r="J719" s="5">
        <v>0</v>
      </c>
      <c r="K719" s="217">
        <v>0</v>
      </c>
    </row>
    <row r="720" spans="4:11" hidden="1" x14ac:dyDescent="0.25">
      <c r="D720" s="145" t="str">
        <f>IF(C720&lt;&gt;"",TEXT(C720,"00")&amp;"/01/"&amp;'Configurações Básicas'!$E$5,"")</f>
        <v/>
      </c>
      <c r="J720" s="5">
        <v>0</v>
      </c>
      <c r="K720" s="217">
        <v>0</v>
      </c>
    </row>
    <row r="721" spans="4:11" hidden="1" x14ac:dyDescent="0.25">
      <c r="D721" s="145" t="str">
        <f>IF(C721&lt;&gt;"",TEXT(C721,"00")&amp;"/01/"&amp;'Configurações Básicas'!$E$5,"")</f>
        <v/>
      </c>
      <c r="J721" s="5">
        <v>0</v>
      </c>
      <c r="K721" s="217">
        <v>0</v>
      </c>
    </row>
    <row r="722" spans="4:11" hidden="1" x14ac:dyDescent="0.25">
      <c r="D722" s="145" t="str">
        <f>IF(C722&lt;&gt;"",TEXT(C722,"00")&amp;"/01/"&amp;'Configurações Básicas'!$E$5,"")</f>
        <v/>
      </c>
      <c r="J722" s="5">
        <v>0</v>
      </c>
      <c r="K722" s="217">
        <v>0</v>
      </c>
    </row>
    <row r="723" spans="4:11" hidden="1" x14ac:dyDescent="0.25">
      <c r="D723" s="145" t="str">
        <f>IF(C723&lt;&gt;"",TEXT(C723,"00")&amp;"/01/"&amp;'Configurações Básicas'!$E$5,"")</f>
        <v/>
      </c>
      <c r="J723" s="5">
        <v>0</v>
      </c>
      <c r="K723" s="217">
        <v>0</v>
      </c>
    </row>
    <row r="724" spans="4:11" hidden="1" x14ac:dyDescent="0.25">
      <c r="D724" s="145" t="str">
        <f>IF(C724&lt;&gt;"",TEXT(C724,"00")&amp;"/01/"&amp;'Configurações Básicas'!$E$5,"")</f>
        <v/>
      </c>
      <c r="J724" s="5">
        <v>0</v>
      </c>
      <c r="K724" s="217">
        <v>0</v>
      </c>
    </row>
    <row r="725" spans="4:11" hidden="1" x14ac:dyDescent="0.25">
      <c r="D725" s="145" t="str">
        <f>IF(C725&lt;&gt;"",TEXT(C725,"00")&amp;"/01/"&amp;'Configurações Básicas'!$E$5,"")</f>
        <v/>
      </c>
      <c r="J725" s="5">
        <v>0</v>
      </c>
      <c r="K725" s="217">
        <v>0</v>
      </c>
    </row>
    <row r="726" spans="4:11" hidden="1" x14ac:dyDescent="0.25">
      <c r="D726" s="145" t="str">
        <f>IF(C726&lt;&gt;"",TEXT(C726,"00")&amp;"/01/"&amp;'Configurações Básicas'!$E$5,"")</f>
        <v/>
      </c>
      <c r="J726" s="5">
        <v>0</v>
      </c>
      <c r="K726" s="217">
        <v>0</v>
      </c>
    </row>
    <row r="727" spans="4:11" hidden="1" x14ac:dyDescent="0.25">
      <c r="D727" s="145" t="str">
        <f>IF(C727&lt;&gt;"",TEXT(C727,"00")&amp;"/01/"&amp;'Configurações Básicas'!$E$5,"")</f>
        <v/>
      </c>
      <c r="J727" s="5">
        <v>0</v>
      </c>
      <c r="K727" s="217">
        <v>0</v>
      </c>
    </row>
    <row r="728" spans="4:11" hidden="1" x14ac:dyDescent="0.25">
      <c r="D728" s="145" t="str">
        <f>IF(C728&lt;&gt;"",TEXT(C728,"00")&amp;"/01/"&amp;'Configurações Básicas'!$E$5,"")</f>
        <v/>
      </c>
      <c r="J728" s="5">
        <v>0</v>
      </c>
      <c r="K728" s="217">
        <v>0</v>
      </c>
    </row>
    <row r="729" spans="4:11" hidden="1" x14ac:dyDescent="0.25">
      <c r="D729" s="145" t="str">
        <f>IF(C729&lt;&gt;"",TEXT(C729,"00")&amp;"/01/"&amp;'Configurações Básicas'!$E$5,"")</f>
        <v/>
      </c>
      <c r="J729" s="5">
        <v>0</v>
      </c>
      <c r="K729" s="217">
        <v>0</v>
      </c>
    </row>
    <row r="730" spans="4:11" hidden="1" x14ac:dyDescent="0.25">
      <c r="D730" s="145" t="str">
        <f>IF(C730&lt;&gt;"",TEXT(C730,"00")&amp;"/01/"&amp;'Configurações Básicas'!$E$5,"")</f>
        <v/>
      </c>
      <c r="J730" s="5">
        <v>0</v>
      </c>
      <c r="K730" s="217">
        <v>0</v>
      </c>
    </row>
    <row r="731" spans="4:11" hidden="1" x14ac:dyDescent="0.25">
      <c r="D731" s="145" t="str">
        <f>IF(C731&lt;&gt;"",TEXT(C731,"00")&amp;"/01/"&amp;'Configurações Básicas'!$E$5,"")</f>
        <v/>
      </c>
      <c r="J731" s="5">
        <v>0</v>
      </c>
      <c r="K731" s="217">
        <v>0</v>
      </c>
    </row>
    <row r="732" spans="4:11" hidden="1" x14ac:dyDescent="0.25">
      <c r="D732" s="145" t="str">
        <f>IF(C732&lt;&gt;"",TEXT(C732,"00")&amp;"/01/"&amp;'Configurações Básicas'!$E$5,"")</f>
        <v/>
      </c>
      <c r="J732" s="5">
        <v>0</v>
      </c>
      <c r="K732" s="217">
        <v>0</v>
      </c>
    </row>
    <row r="733" spans="4:11" hidden="1" x14ac:dyDescent="0.25">
      <c r="D733" s="145" t="str">
        <f>IF(C733&lt;&gt;"",TEXT(C733,"00")&amp;"/01/"&amp;'Configurações Básicas'!$E$5,"")</f>
        <v/>
      </c>
      <c r="J733" s="5">
        <v>0</v>
      </c>
      <c r="K733" s="217">
        <v>0</v>
      </c>
    </row>
    <row r="734" spans="4:11" hidden="1" x14ac:dyDescent="0.25">
      <c r="D734" s="145" t="str">
        <f>IF(C734&lt;&gt;"",TEXT(C734,"00")&amp;"/01/"&amp;'Configurações Básicas'!$E$5,"")</f>
        <v/>
      </c>
      <c r="J734" s="5">
        <v>0</v>
      </c>
      <c r="K734" s="217">
        <v>0</v>
      </c>
    </row>
    <row r="735" spans="4:11" hidden="1" x14ac:dyDescent="0.25">
      <c r="D735" s="145" t="str">
        <f>IF(C735&lt;&gt;"",TEXT(C735,"00")&amp;"/01/"&amp;'Configurações Básicas'!$E$5,"")</f>
        <v/>
      </c>
      <c r="J735" s="5">
        <v>0</v>
      </c>
      <c r="K735" s="217">
        <v>0</v>
      </c>
    </row>
    <row r="736" spans="4:11" hidden="1" x14ac:dyDescent="0.25">
      <c r="D736" s="145" t="str">
        <f>IF(C736&lt;&gt;"",TEXT(C736,"00")&amp;"/01/"&amp;'Configurações Básicas'!$E$5,"")</f>
        <v/>
      </c>
      <c r="J736" s="5">
        <v>0</v>
      </c>
      <c r="K736" s="217">
        <v>0</v>
      </c>
    </row>
    <row r="737" spans="4:11" hidden="1" x14ac:dyDescent="0.25">
      <c r="D737" s="145" t="str">
        <f>IF(C737&lt;&gt;"",TEXT(C737,"00")&amp;"/01/"&amp;'Configurações Básicas'!$E$5,"")</f>
        <v/>
      </c>
      <c r="J737" s="5">
        <v>0</v>
      </c>
      <c r="K737" s="217">
        <v>0</v>
      </c>
    </row>
    <row r="738" spans="4:11" hidden="1" x14ac:dyDescent="0.25">
      <c r="D738" s="145" t="str">
        <f>IF(C738&lt;&gt;"",TEXT(C738,"00")&amp;"/01/"&amp;'Configurações Básicas'!$E$5,"")</f>
        <v/>
      </c>
      <c r="J738" s="5">
        <v>0</v>
      </c>
      <c r="K738" s="217">
        <v>0</v>
      </c>
    </row>
    <row r="739" spans="4:11" hidden="1" x14ac:dyDescent="0.25">
      <c r="D739" s="145" t="str">
        <f>IF(C739&lt;&gt;"",TEXT(C739,"00")&amp;"/01/"&amp;'Configurações Básicas'!$E$5,"")</f>
        <v/>
      </c>
      <c r="J739" s="5">
        <v>0</v>
      </c>
      <c r="K739" s="217">
        <v>0</v>
      </c>
    </row>
    <row r="740" spans="4:11" hidden="1" x14ac:dyDescent="0.25">
      <c r="D740" s="145" t="str">
        <f>IF(C740&lt;&gt;"",TEXT(C740,"00")&amp;"/01/"&amp;'Configurações Básicas'!$E$5,"")</f>
        <v/>
      </c>
      <c r="J740" s="5">
        <v>0</v>
      </c>
      <c r="K740" s="217">
        <v>0</v>
      </c>
    </row>
    <row r="741" spans="4:11" hidden="1" x14ac:dyDescent="0.25">
      <c r="D741" s="145" t="str">
        <f>IF(C741&lt;&gt;"",TEXT(C741,"00")&amp;"/01/"&amp;'Configurações Básicas'!$E$5,"")</f>
        <v/>
      </c>
      <c r="J741" s="5">
        <v>0</v>
      </c>
      <c r="K741" s="217">
        <v>0</v>
      </c>
    </row>
    <row r="742" spans="4:11" hidden="1" x14ac:dyDescent="0.25">
      <c r="D742" s="145" t="str">
        <f>IF(C742&lt;&gt;"",TEXT(C742,"00")&amp;"/01/"&amp;'Configurações Básicas'!$E$5,"")</f>
        <v/>
      </c>
      <c r="J742" s="5">
        <v>0</v>
      </c>
      <c r="K742" s="217">
        <v>0</v>
      </c>
    </row>
    <row r="743" spans="4:11" hidden="1" x14ac:dyDescent="0.25">
      <c r="D743" s="145" t="str">
        <f>IF(C743&lt;&gt;"",TEXT(C743,"00")&amp;"/01/"&amp;'Configurações Básicas'!$E$5,"")</f>
        <v/>
      </c>
      <c r="J743" s="5">
        <v>0</v>
      </c>
      <c r="K743" s="217">
        <v>0</v>
      </c>
    </row>
    <row r="744" spans="4:11" hidden="1" x14ac:dyDescent="0.25">
      <c r="D744" s="145" t="str">
        <f>IF(C744&lt;&gt;"",TEXT(C744,"00")&amp;"/01/"&amp;'Configurações Básicas'!$E$5,"")</f>
        <v/>
      </c>
      <c r="J744" s="5">
        <v>0</v>
      </c>
      <c r="K744" s="217">
        <v>0</v>
      </c>
    </row>
    <row r="745" spans="4:11" hidden="1" x14ac:dyDescent="0.25">
      <c r="D745" s="145" t="str">
        <f>IF(C745&lt;&gt;"",TEXT(C745,"00")&amp;"/01/"&amp;'Configurações Básicas'!$E$5,"")</f>
        <v/>
      </c>
      <c r="J745" s="5">
        <v>0</v>
      </c>
      <c r="K745" s="217">
        <v>0</v>
      </c>
    </row>
    <row r="746" spans="4:11" hidden="1" x14ac:dyDescent="0.25">
      <c r="D746" s="145" t="str">
        <f>IF(C746&lt;&gt;"",TEXT(C746,"00")&amp;"/01/"&amp;'Configurações Básicas'!$E$5,"")</f>
        <v/>
      </c>
      <c r="J746" s="5">
        <v>0</v>
      </c>
      <c r="K746" s="217">
        <v>0</v>
      </c>
    </row>
    <row r="747" spans="4:11" hidden="1" x14ac:dyDescent="0.25">
      <c r="D747" s="145" t="str">
        <f>IF(C747&lt;&gt;"",TEXT(C747,"00")&amp;"/01/"&amp;'Configurações Básicas'!$E$5,"")</f>
        <v/>
      </c>
      <c r="J747" s="5">
        <v>0</v>
      </c>
      <c r="K747" s="217">
        <v>0</v>
      </c>
    </row>
    <row r="748" spans="4:11" hidden="1" x14ac:dyDescent="0.25">
      <c r="D748" s="145" t="str">
        <f>IF(C748&lt;&gt;"",TEXT(C748,"00")&amp;"/01/"&amp;'Configurações Básicas'!$E$5,"")</f>
        <v/>
      </c>
      <c r="J748" s="5">
        <v>0</v>
      </c>
      <c r="K748" s="217">
        <v>0</v>
      </c>
    </row>
    <row r="749" spans="4:11" hidden="1" x14ac:dyDescent="0.25">
      <c r="D749" s="145" t="str">
        <f>IF(C749&lt;&gt;"",TEXT(C749,"00")&amp;"/01/"&amp;'Configurações Básicas'!$E$5,"")</f>
        <v/>
      </c>
      <c r="J749" s="5">
        <v>0</v>
      </c>
      <c r="K749" s="217">
        <v>0</v>
      </c>
    </row>
    <row r="750" spans="4:11" hidden="1" x14ac:dyDescent="0.25">
      <c r="D750" s="145" t="str">
        <f>IF(C750&lt;&gt;"",TEXT(C750,"00")&amp;"/01/"&amp;'Configurações Básicas'!$E$5,"")</f>
        <v/>
      </c>
      <c r="J750" s="5">
        <v>0</v>
      </c>
      <c r="K750" s="217">
        <v>0</v>
      </c>
    </row>
    <row r="751" spans="4:11" hidden="1" x14ac:dyDescent="0.25">
      <c r="D751" s="145" t="str">
        <f>IF(C751&lt;&gt;"",TEXT(C751,"00")&amp;"/01/"&amp;'Configurações Básicas'!$E$5,"")</f>
        <v/>
      </c>
      <c r="J751" s="5">
        <v>0</v>
      </c>
      <c r="K751" s="217">
        <v>0</v>
      </c>
    </row>
    <row r="752" spans="4:11" hidden="1" x14ac:dyDescent="0.25">
      <c r="D752" s="145" t="str">
        <f>IF(C752&lt;&gt;"",TEXT(C752,"00")&amp;"/01/"&amp;'Configurações Básicas'!$E$5,"")</f>
        <v/>
      </c>
      <c r="J752" s="5">
        <v>0</v>
      </c>
      <c r="K752" s="217">
        <v>0</v>
      </c>
    </row>
    <row r="753" spans="4:11" hidden="1" x14ac:dyDescent="0.25">
      <c r="D753" s="145" t="str">
        <f>IF(C753&lt;&gt;"",TEXT(C753,"00")&amp;"/01/"&amp;'Configurações Básicas'!$E$5,"")</f>
        <v/>
      </c>
      <c r="J753" s="5">
        <v>0</v>
      </c>
      <c r="K753" s="217">
        <v>0</v>
      </c>
    </row>
    <row r="754" spans="4:11" hidden="1" x14ac:dyDescent="0.25">
      <c r="D754" s="145" t="str">
        <f>IF(C754&lt;&gt;"",TEXT(C754,"00")&amp;"/01/"&amp;'Configurações Básicas'!$E$5,"")</f>
        <v/>
      </c>
      <c r="J754" s="5">
        <v>0</v>
      </c>
      <c r="K754" s="217">
        <v>0</v>
      </c>
    </row>
    <row r="755" spans="4:11" hidden="1" x14ac:dyDescent="0.25">
      <c r="D755" s="145" t="str">
        <f>IF(C755&lt;&gt;"",TEXT(C755,"00")&amp;"/01/"&amp;'Configurações Básicas'!$E$5,"")</f>
        <v/>
      </c>
      <c r="J755" s="5">
        <v>0</v>
      </c>
      <c r="K755" s="217">
        <v>0</v>
      </c>
    </row>
    <row r="756" spans="4:11" hidden="1" x14ac:dyDescent="0.25">
      <c r="D756" s="145" t="str">
        <f>IF(C756&lt;&gt;"",TEXT(C756,"00")&amp;"/01/"&amp;'Configurações Básicas'!$E$5,"")</f>
        <v/>
      </c>
      <c r="J756" s="5">
        <v>0</v>
      </c>
      <c r="K756" s="217">
        <v>0</v>
      </c>
    </row>
    <row r="757" spans="4:11" hidden="1" x14ac:dyDescent="0.25">
      <c r="D757" s="145" t="str">
        <f>IF(C757&lt;&gt;"",TEXT(C757,"00")&amp;"/01/"&amp;'Configurações Básicas'!$E$5,"")</f>
        <v/>
      </c>
      <c r="J757" s="5">
        <v>0</v>
      </c>
      <c r="K757" s="217">
        <v>0</v>
      </c>
    </row>
    <row r="758" spans="4:11" hidden="1" x14ac:dyDescent="0.25">
      <c r="D758" s="145" t="str">
        <f>IF(C758&lt;&gt;"",TEXT(C758,"00")&amp;"/01/"&amp;'Configurações Básicas'!$E$5,"")</f>
        <v/>
      </c>
      <c r="J758" s="5">
        <v>0</v>
      </c>
      <c r="K758" s="217">
        <v>0</v>
      </c>
    </row>
    <row r="759" spans="4:11" hidden="1" x14ac:dyDescent="0.25">
      <c r="D759" s="145" t="str">
        <f>IF(C759&lt;&gt;"",TEXT(C759,"00")&amp;"/01/"&amp;'Configurações Básicas'!$E$5,"")</f>
        <v/>
      </c>
      <c r="J759" s="5">
        <v>0</v>
      </c>
      <c r="K759" s="217">
        <v>0</v>
      </c>
    </row>
    <row r="760" spans="4:11" hidden="1" x14ac:dyDescent="0.25">
      <c r="D760" s="145" t="str">
        <f>IF(C760&lt;&gt;"",TEXT(C760,"00")&amp;"/01/"&amp;'Configurações Básicas'!$E$5,"")</f>
        <v/>
      </c>
      <c r="J760" s="5">
        <v>0</v>
      </c>
      <c r="K760" s="217">
        <v>0</v>
      </c>
    </row>
    <row r="761" spans="4:11" hidden="1" x14ac:dyDescent="0.25">
      <c r="D761" s="145" t="str">
        <f>IF(C761&lt;&gt;"",TEXT(C761,"00")&amp;"/01/"&amp;'Configurações Básicas'!$E$5,"")</f>
        <v/>
      </c>
      <c r="J761" s="5">
        <v>0</v>
      </c>
      <c r="K761" s="217">
        <v>0</v>
      </c>
    </row>
    <row r="762" spans="4:11" hidden="1" x14ac:dyDescent="0.25">
      <c r="D762" s="145" t="str">
        <f>IF(C762&lt;&gt;"",TEXT(C762,"00")&amp;"/01/"&amp;'Configurações Básicas'!$E$5,"")</f>
        <v/>
      </c>
      <c r="J762" s="5">
        <v>0</v>
      </c>
      <c r="K762" s="217">
        <v>0</v>
      </c>
    </row>
    <row r="763" spans="4:11" hidden="1" x14ac:dyDescent="0.25">
      <c r="D763" s="145" t="str">
        <f>IF(C763&lt;&gt;"",TEXT(C763,"00")&amp;"/01/"&amp;'Configurações Básicas'!$E$5,"")</f>
        <v/>
      </c>
      <c r="J763" s="5">
        <v>0</v>
      </c>
      <c r="K763" s="217">
        <v>0</v>
      </c>
    </row>
    <row r="764" spans="4:11" hidden="1" x14ac:dyDescent="0.25">
      <c r="D764" s="145" t="str">
        <f>IF(C764&lt;&gt;"",TEXT(C764,"00")&amp;"/01/"&amp;'Configurações Básicas'!$E$5,"")</f>
        <v/>
      </c>
      <c r="J764" s="5">
        <v>0</v>
      </c>
      <c r="K764" s="217">
        <v>0</v>
      </c>
    </row>
    <row r="765" spans="4:11" hidden="1" x14ac:dyDescent="0.25">
      <c r="D765" s="145" t="str">
        <f>IF(C765&lt;&gt;"",TEXT(C765,"00")&amp;"/01/"&amp;'Configurações Básicas'!$E$5,"")</f>
        <v/>
      </c>
      <c r="J765" s="5">
        <v>0</v>
      </c>
      <c r="K765" s="217">
        <v>0</v>
      </c>
    </row>
    <row r="766" spans="4:11" hidden="1" x14ac:dyDescent="0.25">
      <c r="D766" s="145" t="str">
        <f>IF(C766&lt;&gt;"",TEXT(C766,"00")&amp;"/01/"&amp;'Configurações Básicas'!$E$5,"")</f>
        <v/>
      </c>
      <c r="J766" s="5">
        <v>0</v>
      </c>
      <c r="K766" s="217">
        <v>0</v>
      </c>
    </row>
    <row r="767" spans="4:11" hidden="1" x14ac:dyDescent="0.25">
      <c r="D767" s="145" t="str">
        <f>IF(C767&lt;&gt;"",TEXT(C767,"00")&amp;"/01/"&amp;'Configurações Básicas'!$E$5,"")</f>
        <v/>
      </c>
      <c r="J767" s="5">
        <v>0</v>
      </c>
      <c r="K767" s="217">
        <v>0</v>
      </c>
    </row>
    <row r="768" spans="4:11" hidden="1" x14ac:dyDescent="0.25">
      <c r="D768" s="145" t="str">
        <f>IF(C768&lt;&gt;"",TEXT(C768,"00")&amp;"/01/"&amp;'Configurações Básicas'!$E$5,"")</f>
        <v/>
      </c>
      <c r="J768" s="5">
        <v>0</v>
      </c>
      <c r="K768" s="217">
        <v>0</v>
      </c>
    </row>
    <row r="769" spans="4:11" hidden="1" x14ac:dyDescent="0.25">
      <c r="D769" s="145" t="str">
        <f>IF(C769&lt;&gt;"",TEXT(C769,"00")&amp;"/01/"&amp;'Configurações Básicas'!$E$5,"")</f>
        <v/>
      </c>
      <c r="J769" s="5">
        <v>0</v>
      </c>
      <c r="K769" s="217">
        <v>0</v>
      </c>
    </row>
    <row r="770" spans="4:11" hidden="1" x14ac:dyDescent="0.25">
      <c r="D770" s="145" t="str">
        <f>IF(C770&lt;&gt;"",TEXT(C770,"00")&amp;"/01/"&amp;'Configurações Básicas'!$E$5,"")</f>
        <v/>
      </c>
      <c r="J770" s="5">
        <v>0</v>
      </c>
      <c r="K770" s="217">
        <v>0</v>
      </c>
    </row>
    <row r="771" spans="4:11" hidden="1" x14ac:dyDescent="0.25">
      <c r="D771" s="145" t="str">
        <f>IF(C771&lt;&gt;"",TEXT(C771,"00")&amp;"/01/"&amp;'Configurações Básicas'!$E$5,"")</f>
        <v/>
      </c>
      <c r="J771" s="5">
        <v>0</v>
      </c>
      <c r="K771" s="217">
        <v>0</v>
      </c>
    </row>
    <row r="772" spans="4:11" hidden="1" x14ac:dyDescent="0.25">
      <c r="D772" s="145" t="str">
        <f>IF(C772&lt;&gt;"",TEXT(C772,"00")&amp;"/01/"&amp;'Configurações Básicas'!$E$5,"")</f>
        <v/>
      </c>
      <c r="J772" s="5">
        <v>0</v>
      </c>
      <c r="K772" s="217">
        <v>0</v>
      </c>
    </row>
    <row r="773" spans="4:11" hidden="1" x14ac:dyDescent="0.25">
      <c r="D773" s="145" t="str">
        <f>IF(C773&lt;&gt;"",TEXT(C773,"00")&amp;"/01/"&amp;'Configurações Básicas'!$E$5,"")</f>
        <v/>
      </c>
      <c r="J773" s="5">
        <v>0</v>
      </c>
      <c r="K773" s="217">
        <v>0</v>
      </c>
    </row>
    <row r="774" spans="4:11" hidden="1" x14ac:dyDescent="0.25">
      <c r="D774" s="145" t="str">
        <f>IF(C774&lt;&gt;"",TEXT(C774,"00")&amp;"/01/"&amp;'Configurações Básicas'!$E$5,"")</f>
        <v/>
      </c>
      <c r="J774" s="5">
        <v>0</v>
      </c>
      <c r="K774" s="217">
        <v>0</v>
      </c>
    </row>
    <row r="775" spans="4:11" hidden="1" x14ac:dyDescent="0.25">
      <c r="D775" s="145" t="str">
        <f>IF(C775&lt;&gt;"",TEXT(C775,"00")&amp;"/01/"&amp;'Configurações Básicas'!$E$5,"")</f>
        <v/>
      </c>
      <c r="J775" s="5">
        <v>0</v>
      </c>
      <c r="K775" s="217">
        <v>0</v>
      </c>
    </row>
    <row r="776" spans="4:11" hidden="1" x14ac:dyDescent="0.25">
      <c r="D776" s="145" t="str">
        <f>IF(C776&lt;&gt;"",TEXT(C776,"00")&amp;"/01/"&amp;'Configurações Básicas'!$E$5,"")</f>
        <v/>
      </c>
      <c r="J776" s="5">
        <v>0</v>
      </c>
      <c r="K776" s="217">
        <v>0</v>
      </c>
    </row>
    <row r="777" spans="4:11" hidden="1" x14ac:dyDescent="0.25">
      <c r="D777" s="145" t="str">
        <f>IF(C777&lt;&gt;"",TEXT(C777,"00")&amp;"/01/"&amp;'Configurações Básicas'!$E$5,"")</f>
        <v/>
      </c>
      <c r="J777" s="5">
        <v>0</v>
      </c>
      <c r="K777" s="217">
        <v>0</v>
      </c>
    </row>
    <row r="778" spans="4:11" hidden="1" x14ac:dyDescent="0.25">
      <c r="D778" s="145" t="str">
        <f>IF(C778&lt;&gt;"",TEXT(C778,"00")&amp;"/01/"&amp;'Configurações Básicas'!$E$5,"")</f>
        <v/>
      </c>
      <c r="J778" s="5">
        <v>0</v>
      </c>
      <c r="K778" s="217">
        <v>0</v>
      </c>
    </row>
    <row r="779" spans="4:11" hidden="1" x14ac:dyDescent="0.25">
      <c r="D779" s="145" t="str">
        <f>IF(C779&lt;&gt;"",TEXT(C779,"00")&amp;"/01/"&amp;'Configurações Básicas'!$E$5,"")</f>
        <v/>
      </c>
      <c r="J779" s="5">
        <v>0</v>
      </c>
      <c r="K779" s="217">
        <v>0</v>
      </c>
    </row>
    <row r="780" spans="4:11" hidden="1" x14ac:dyDescent="0.25">
      <c r="D780" s="145" t="str">
        <f>IF(C780&lt;&gt;"",TEXT(C780,"00")&amp;"/01/"&amp;'Configurações Básicas'!$E$5,"")</f>
        <v/>
      </c>
      <c r="J780" s="5">
        <v>0</v>
      </c>
      <c r="K780" s="217">
        <v>0</v>
      </c>
    </row>
    <row r="781" spans="4:11" hidden="1" x14ac:dyDescent="0.25">
      <c r="D781" s="145" t="str">
        <f>IF(C781&lt;&gt;"",TEXT(C781,"00")&amp;"/01/"&amp;'Configurações Básicas'!$E$5,"")</f>
        <v/>
      </c>
      <c r="J781" s="5">
        <v>0</v>
      </c>
      <c r="K781" s="217">
        <v>0</v>
      </c>
    </row>
    <row r="782" spans="4:11" hidden="1" x14ac:dyDescent="0.25">
      <c r="D782" s="145" t="str">
        <f>IF(C782&lt;&gt;"",TEXT(C782,"00")&amp;"/01/"&amp;'Configurações Básicas'!$E$5,"")</f>
        <v/>
      </c>
      <c r="J782" s="5">
        <v>0</v>
      </c>
      <c r="K782" s="217">
        <v>0</v>
      </c>
    </row>
    <row r="783" spans="4:11" hidden="1" x14ac:dyDescent="0.25">
      <c r="D783" s="145" t="str">
        <f>IF(C783&lt;&gt;"",TEXT(C783,"00")&amp;"/01/"&amp;'Configurações Básicas'!$E$5,"")</f>
        <v/>
      </c>
      <c r="J783" s="5">
        <v>0</v>
      </c>
      <c r="K783" s="217">
        <v>0</v>
      </c>
    </row>
    <row r="784" spans="4:11" hidden="1" x14ac:dyDescent="0.25">
      <c r="D784" s="145" t="str">
        <f>IF(C784&lt;&gt;"",TEXT(C784,"00")&amp;"/01/"&amp;'Configurações Básicas'!$E$5,"")</f>
        <v/>
      </c>
      <c r="J784" s="5">
        <v>0</v>
      </c>
      <c r="K784" s="217">
        <v>0</v>
      </c>
    </row>
    <row r="785" spans="4:11" hidden="1" x14ac:dyDescent="0.25">
      <c r="D785" s="145" t="str">
        <f>IF(C785&lt;&gt;"",TEXT(C785,"00")&amp;"/01/"&amp;'Configurações Básicas'!$E$5,"")</f>
        <v/>
      </c>
      <c r="J785" s="5">
        <v>0</v>
      </c>
      <c r="K785" s="217">
        <v>0</v>
      </c>
    </row>
    <row r="786" spans="4:11" hidden="1" x14ac:dyDescent="0.25">
      <c r="D786" s="145" t="str">
        <f>IF(C786&lt;&gt;"",TEXT(C786,"00")&amp;"/01/"&amp;'Configurações Básicas'!$E$5,"")</f>
        <v/>
      </c>
      <c r="J786" s="5">
        <v>0</v>
      </c>
      <c r="K786" s="217">
        <v>0</v>
      </c>
    </row>
    <row r="787" spans="4:11" hidden="1" x14ac:dyDescent="0.25">
      <c r="D787" s="145" t="str">
        <f>IF(C787&lt;&gt;"",TEXT(C787,"00")&amp;"/01/"&amp;'Configurações Básicas'!$E$5,"")</f>
        <v/>
      </c>
      <c r="J787" s="5">
        <v>0</v>
      </c>
      <c r="K787" s="217">
        <v>0</v>
      </c>
    </row>
    <row r="788" spans="4:11" hidden="1" x14ac:dyDescent="0.25">
      <c r="D788" s="145" t="str">
        <f>IF(C788&lt;&gt;"",TEXT(C788,"00")&amp;"/01/"&amp;'Configurações Básicas'!$E$5,"")</f>
        <v/>
      </c>
      <c r="J788" s="5">
        <v>0</v>
      </c>
      <c r="K788" s="217">
        <v>0</v>
      </c>
    </row>
    <row r="789" spans="4:11" hidden="1" x14ac:dyDescent="0.25">
      <c r="D789" s="145" t="str">
        <f>IF(C789&lt;&gt;"",TEXT(C789,"00")&amp;"/01/"&amp;'Configurações Básicas'!$E$5,"")</f>
        <v/>
      </c>
      <c r="J789" s="5">
        <v>0</v>
      </c>
      <c r="K789" s="217">
        <v>0</v>
      </c>
    </row>
    <row r="790" spans="4:11" hidden="1" x14ac:dyDescent="0.25">
      <c r="D790" s="145" t="str">
        <f>IF(C790&lt;&gt;"",TEXT(C790,"00")&amp;"/01/"&amp;'Configurações Básicas'!$E$5,"")</f>
        <v/>
      </c>
      <c r="J790" s="5">
        <v>0</v>
      </c>
      <c r="K790" s="217">
        <v>0</v>
      </c>
    </row>
    <row r="791" spans="4:11" hidden="1" x14ac:dyDescent="0.25">
      <c r="D791" s="145" t="str">
        <f>IF(C791&lt;&gt;"",TEXT(C791,"00")&amp;"/01/"&amp;'Configurações Básicas'!$E$5,"")</f>
        <v/>
      </c>
      <c r="J791" s="5">
        <v>0</v>
      </c>
      <c r="K791" s="217">
        <v>0</v>
      </c>
    </row>
    <row r="792" spans="4:11" hidden="1" x14ac:dyDescent="0.25">
      <c r="D792" s="145" t="str">
        <f>IF(C792&lt;&gt;"",TEXT(C792,"00")&amp;"/01/"&amp;'Configurações Básicas'!$E$5,"")</f>
        <v/>
      </c>
      <c r="J792" s="5">
        <v>0</v>
      </c>
      <c r="K792" s="217">
        <v>0</v>
      </c>
    </row>
    <row r="793" spans="4:11" hidden="1" x14ac:dyDescent="0.25">
      <c r="D793" s="145" t="str">
        <f>IF(C793&lt;&gt;"",TEXT(C793,"00")&amp;"/01/"&amp;'Configurações Básicas'!$E$5,"")</f>
        <v/>
      </c>
      <c r="J793" s="5">
        <v>0</v>
      </c>
      <c r="K793" s="217">
        <v>0</v>
      </c>
    </row>
    <row r="794" spans="4:11" hidden="1" x14ac:dyDescent="0.25">
      <c r="D794" s="145" t="str">
        <f>IF(C794&lt;&gt;"",TEXT(C794,"00")&amp;"/01/"&amp;'Configurações Básicas'!$E$5,"")</f>
        <v/>
      </c>
      <c r="J794" s="5">
        <v>0</v>
      </c>
      <c r="K794" s="217">
        <v>0</v>
      </c>
    </row>
    <row r="795" spans="4:11" hidden="1" x14ac:dyDescent="0.25">
      <c r="D795" s="145" t="str">
        <f>IF(C795&lt;&gt;"",TEXT(C795,"00")&amp;"/01/"&amp;'Configurações Básicas'!$E$5,"")</f>
        <v/>
      </c>
      <c r="J795" s="5">
        <v>0</v>
      </c>
      <c r="K795" s="217">
        <v>0</v>
      </c>
    </row>
    <row r="796" spans="4:11" hidden="1" x14ac:dyDescent="0.25">
      <c r="D796" s="145" t="str">
        <f>IF(C796&lt;&gt;"",TEXT(C796,"00")&amp;"/01/"&amp;'Configurações Básicas'!$E$5,"")</f>
        <v/>
      </c>
      <c r="J796" s="5">
        <v>0</v>
      </c>
      <c r="K796" s="217">
        <v>0</v>
      </c>
    </row>
    <row r="797" spans="4:11" hidden="1" x14ac:dyDescent="0.25">
      <c r="D797" s="145" t="str">
        <f>IF(C797&lt;&gt;"",TEXT(C797,"00")&amp;"/01/"&amp;'Configurações Básicas'!$E$5,"")</f>
        <v/>
      </c>
      <c r="J797" s="5">
        <v>0</v>
      </c>
      <c r="K797" s="217">
        <v>0</v>
      </c>
    </row>
    <row r="798" spans="4:11" hidden="1" x14ac:dyDescent="0.25">
      <c r="D798" s="145" t="str">
        <f>IF(C798&lt;&gt;"",TEXT(C798,"00")&amp;"/01/"&amp;'Configurações Básicas'!$E$5,"")</f>
        <v/>
      </c>
      <c r="J798" s="5">
        <v>0</v>
      </c>
      <c r="K798" s="217">
        <v>0</v>
      </c>
    </row>
    <row r="799" spans="4:11" hidden="1" x14ac:dyDescent="0.25">
      <c r="D799" s="145" t="str">
        <f>IF(C799&lt;&gt;"",TEXT(C799,"00")&amp;"/01/"&amp;'Configurações Básicas'!$E$5,"")</f>
        <v/>
      </c>
      <c r="J799" s="5">
        <v>0</v>
      </c>
      <c r="K799" s="217">
        <v>0</v>
      </c>
    </row>
    <row r="800" spans="4:11" hidden="1" x14ac:dyDescent="0.25">
      <c r="D800" s="145" t="str">
        <f>IF(C800&lt;&gt;"",TEXT(C800,"00")&amp;"/01/"&amp;'Configurações Básicas'!$E$5,"")</f>
        <v/>
      </c>
      <c r="J800" s="5">
        <v>0</v>
      </c>
      <c r="K800" s="217">
        <v>0</v>
      </c>
    </row>
    <row r="801" spans="4:11" hidden="1" x14ac:dyDescent="0.25">
      <c r="D801" s="145" t="str">
        <f>IF(C801&lt;&gt;"",TEXT(C801,"00")&amp;"/01/"&amp;'Configurações Básicas'!$E$5,"")</f>
        <v/>
      </c>
      <c r="J801" s="5">
        <v>0</v>
      </c>
      <c r="K801" s="217">
        <v>0</v>
      </c>
    </row>
    <row r="802" spans="4:11" hidden="1" x14ac:dyDescent="0.25">
      <c r="D802" s="145" t="str">
        <f>IF(C802&lt;&gt;"",TEXT(C802,"00")&amp;"/01/"&amp;'Configurações Básicas'!$E$5,"")</f>
        <v/>
      </c>
      <c r="J802" s="5">
        <v>0</v>
      </c>
      <c r="K802" s="217">
        <v>0</v>
      </c>
    </row>
    <row r="803" spans="4:11" hidden="1" x14ac:dyDescent="0.25">
      <c r="D803" s="145" t="str">
        <f>IF(C803&lt;&gt;"",TEXT(C803,"00")&amp;"/01/"&amp;'Configurações Básicas'!$E$5,"")</f>
        <v/>
      </c>
      <c r="J803" s="5">
        <v>0</v>
      </c>
      <c r="K803" s="217">
        <v>0</v>
      </c>
    </row>
    <row r="804" spans="4:11" hidden="1" x14ac:dyDescent="0.25">
      <c r="D804" s="145" t="str">
        <f>IF(C804&lt;&gt;"",TEXT(C804,"00")&amp;"/01/"&amp;'Configurações Básicas'!$E$5,"")</f>
        <v/>
      </c>
      <c r="J804" s="5">
        <v>0</v>
      </c>
      <c r="K804" s="217">
        <v>0</v>
      </c>
    </row>
    <row r="805" spans="4:11" hidden="1" x14ac:dyDescent="0.25">
      <c r="D805" s="145" t="str">
        <f>IF(C805&lt;&gt;"",TEXT(C805,"00")&amp;"/01/"&amp;'Configurações Básicas'!$E$5,"")</f>
        <v/>
      </c>
      <c r="J805" s="5">
        <v>0</v>
      </c>
      <c r="K805" s="217">
        <v>0</v>
      </c>
    </row>
    <row r="806" spans="4:11" hidden="1" x14ac:dyDescent="0.25">
      <c r="D806" s="145" t="str">
        <f>IF(C806&lt;&gt;"",TEXT(C806,"00")&amp;"/01/"&amp;'Configurações Básicas'!$E$5,"")</f>
        <v/>
      </c>
      <c r="J806" s="5">
        <v>0</v>
      </c>
      <c r="K806" s="217">
        <v>0</v>
      </c>
    </row>
    <row r="807" spans="4:11" hidden="1" x14ac:dyDescent="0.25">
      <c r="D807" s="145" t="str">
        <f>IF(C807&lt;&gt;"",TEXT(C807,"00")&amp;"/01/"&amp;'Configurações Básicas'!$E$5,"")</f>
        <v/>
      </c>
      <c r="J807" s="5">
        <v>0</v>
      </c>
      <c r="K807" s="217">
        <v>0</v>
      </c>
    </row>
    <row r="808" spans="4:11" hidden="1" x14ac:dyDescent="0.25">
      <c r="D808" s="145" t="str">
        <f>IF(C808&lt;&gt;"",TEXT(C808,"00")&amp;"/01/"&amp;'Configurações Básicas'!$E$5,"")</f>
        <v/>
      </c>
      <c r="J808" s="5">
        <v>0</v>
      </c>
      <c r="K808" s="217">
        <v>0</v>
      </c>
    </row>
    <row r="809" spans="4:11" hidden="1" x14ac:dyDescent="0.25">
      <c r="D809" s="145" t="str">
        <f>IF(C809&lt;&gt;"",TEXT(C809,"00")&amp;"/01/"&amp;'Configurações Básicas'!$E$5,"")</f>
        <v/>
      </c>
      <c r="J809" s="5">
        <v>0</v>
      </c>
      <c r="K809" s="217">
        <v>0</v>
      </c>
    </row>
    <row r="810" spans="4:11" hidden="1" x14ac:dyDescent="0.25">
      <c r="D810" s="145" t="str">
        <f>IF(C810&lt;&gt;"",TEXT(C810,"00")&amp;"/01/"&amp;'Configurações Básicas'!$E$5,"")</f>
        <v/>
      </c>
      <c r="J810" s="5">
        <v>0</v>
      </c>
      <c r="K810" s="217">
        <v>0</v>
      </c>
    </row>
    <row r="811" spans="4:11" hidden="1" x14ac:dyDescent="0.25">
      <c r="D811" s="145" t="str">
        <f>IF(C811&lt;&gt;"",TEXT(C811,"00")&amp;"/01/"&amp;'Configurações Básicas'!$E$5,"")</f>
        <v/>
      </c>
      <c r="J811" s="5">
        <v>0</v>
      </c>
      <c r="K811" s="217">
        <v>0</v>
      </c>
    </row>
    <row r="812" spans="4:11" hidden="1" x14ac:dyDescent="0.25">
      <c r="D812" s="145" t="str">
        <f>IF(C812&lt;&gt;"",TEXT(C812,"00")&amp;"/01/"&amp;'Configurações Básicas'!$E$5,"")</f>
        <v/>
      </c>
      <c r="J812" s="5">
        <v>0</v>
      </c>
      <c r="K812" s="217">
        <v>0</v>
      </c>
    </row>
    <row r="813" spans="4:11" hidden="1" x14ac:dyDescent="0.25">
      <c r="D813" s="145" t="str">
        <f>IF(C813&lt;&gt;"",TEXT(C813,"00")&amp;"/01/"&amp;'Configurações Básicas'!$E$5,"")</f>
        <v/>
      </c>
      <c r="J813" s="5">
        <v>0</v>
      </c>
      <c r="K813" s="217">
        <v>0</v>
      </c>
    </row>
    <row r="814" spans="4:11" hidden="1" x14ac:dyDescent="0.25">
      <c r="D814" s="145" t="str">
        <f>IF(C814&lt;&gt;"",TEXT(C814,"00")&amp;"/01/"&amp;'Configurações Básicas'!$E$5,"")</f>
        <v/>
      </c>
      <c r="J814" s="5">
        <v>0</v>
      </c>
      <c r="K814" s="217">
        <v>0</v>
      </c>
    </row>
    <row r="815" spans="4:11" hidden="1" x14ac:dyDescent="0.25">
      <c r="D815" s="145" t="str">
        <f>IF(C815&lt;&gt;"",TEXT(C815,"00")&amp;"/01/"&amp;'Configurações Básicas'!$E$5,"")</f>
        <v/>
      </c>
      <c r="J815" s="5">
        <v>0</v>
      </c>
      <c r="K815" s="217">
        <v>0</v>
      </c>
    </row>
    <row r="816" spans="4:11" hidden="1" x14ac:dyDescent="0.25">
      <c r="D816" s="145" t="str">
        <f>IF(C816&lt;&gt;"",TEXT(C816,"00")&amp;"/01/"&amp;'Configurações Básicas'!$E$5,"")</f>
        <v/>
      </c>
      <c r="J816" s="5">
        <v>0</v>
      </c>
      <c r="K816" s="217">
        <v>0</v>
      </c>
    </row>
    <row r="817" spans="4:11" hidden="1" x14ac:dyDescent="0.25">
      <c r="D817" s="145" t="str">
        <f>IF(C817&lt;&gt;"",TEXT(C817,"00")&amp;"/01/"&amp;'Configurações Básicas'!$E$5,"")</f>
        <v/>
      </c>
      <c r="J817" s="5">
        <v>0</v>
      </c>
      <c r="K817" s="217">
        <v>0</v>
      </c>
    </row>
    <row r="818" spans="4:11" hidden="1" x14ac:dyDescent="0.25">
      <c r="D818" s="145" t="str">
        <f>IF(C818&lt;&gt;"",TEXT(C818,"00")&amp;"/01/"&amp;'Configurações Básicas'!$E$5,"")</f>
        <v/>
      </c>
      <c r="J818" s="5">
        <v>0</v>
      </c>
      <c r="K818" s="217">
        <v>0</v>
      </c>
    </row>
    <row r="819" spans="4:11" hidden="1" x14ac:dyDescent="0.25">
      <c r="D819" s="145" t="str">
        <f>IF(C819&lt;&gt;"",TEXT(C819,"00")&amp;"/01/"&amp;'Configurações Básicas'!$E$5,"")</f>
        <v/>
      </c>
      <c r="J819" s="5">
        <v>0</v>
      </c>
      <c r="K819" s="217">
        <v>0</v>
      </c>
    </row>
    <row r="820" spans="4:11" hidden="1" x14ac:dyDescent="0.25">
      <c r="D820" s="145" t="str">
        <f>IF(C820&lt;&gt;"",TEXT(C820,"00")&amp;"/01/"&amp;'Configurações Básicas'!$E$5,"")</f>
        <v/>
      </c>
      <c r="J820" s="5">
        <v>0</v>
      </c>
      <c r="K820" s="217">
        <v>0</v>
      </c>
    </row>
    <row r="821" spans="4:11" hidden="1" x14ac:dyDescent="0.25">
      <c r="D821" s="145" t="str">
        <f>IF(C821&lt;&gt;"",TEXT(C821,"00")&amp;"/01/"&amp;'Configurações Básicas'!$E$5,"")</f>
        <v/>
      </c>
      <c r="J821" s="5">
        <v>0</v>
      </c>
      <c r="K821" s="217">
        <v>0</v>
      </c>
    </row>
    <row r="822" spans="4:11" hidden="1" x14ac:dyDescent="0.25">
      <c r="D822" s="145" t="str">
        <f>IF(C822&lt;&gt;"",TEXT(C822,"00")&amp;"/01/"&amp;'Configurações Básicas'!$E$5,"")</f>
        <v/>
      </c>
      <c r="J822" s="5">
        <v>0</v>
      </c>
      <c r="K822" s="217">
        <v>0</v>
      </c>
    </row>
    <row r="823" spans="4:11" hidden="1" x14ac:dyDescent="0.25">
      <c r="D823" s="145" t="str">
        <f>IF(C823&lt;&gt;"",TEXT(C823,"00")&amp;"/01/"&amp;'Configurações Básicas'!$E$5,"")</f>
        <v/>
      </c>
      <c r="J823" s="5">
        <v>0</v>
      </c>
      <c r="K823" s="217">
        <v>0</v>
      </c>
    </row>
    <row r="824" spans="4:11" hidden="1" x14ac:dyDescent="0.25">
      <c r="D824" s="145" t="str">
        <f>IF(C824&lt;&gt;"",TEXT(C824,"00")&amp;"/01/"&amp;'Configurações Básicas'!$E$5,"")</f>
        <v/>
      </c>
      <c r="J824" s="5">
        <v>0</v>
      </c>
      <c r="K824" s="217">
        <v>0</v>
      </c>
    </row>
    <row r="825" spans="4:11" hidden="1" x14ac:dyDescent="0.25">
      <c r="D825" s="145" t="str">
        <f>IF(C825&lt;&gt;"",TEXT(C825,"00")&amp;"/01/"&amp;'Configurações Básicas'!$E$5,"")</f>
        <v/>
      </c>
      <c r="J825" s="5">
        <v>0</v>
      </c>
      <c r="K825" s="217">
        <v>0</v>
      </c>
    </row>
    <row r="826" spans="4:11" hidden="1" x14ac:dyDescent="0.25">
      <c r="D826" s="145" t="str">
        <f>IF(C826&lt;&gt;"",TEXT(C826,"00")&amp;"/01/"&amp;'Configurações Básicas'!$E$5,"")</f>
        <v/>
      </c>
      <c r="J826" s="5">
        <v>0</v>
      </c>
      <c r="K826" s="217">
        <v>0</v>
      </c>
    </row>
    <row r="827" spans="4:11" hidden="1" x14ac:dyDescent="0.25">
      <c r="D827" s="145" t="str">
        <f>IF(C827&lt;&gt;"",TEXT(C827,"00")&amp;"/01/"&amp;'Configurações Básicas'!$E$5,"")</f>
        <v/>
      </c>
      <c r="J827" s="5">
        <v>0</v>
      </c>
      <c r="K827" s="217">
        <v>0</v>
      </c>
    </row>
    <row r="828" spans="4:11" hidden="1" x14ac:dyDescent="0.25">
      <c r="D828" s="145" t="str">
        <f>IF(C828&lt;&gt;"",TEXT(C828,"00")&amp;"/01/"&amp;'Configurações Básicas'!$E$5,"")</f>
        <v/>
      </c>
      <c r="J828" s="5">
        <v>0</v>
      </c>
      <c r="K828" s="217">
        <v>0</v>
      </c>
    </row>
    <row r="829" spans="4:11" hidden="1" x14ac:dyDescent="0.25">
      <c r="D829" s="145" t="str">
        <f>IF(C829&lt;&gt;"",TEXT(C829,"00")&amp;"/01/"&amp;'Configurações Básicas'!$E$5,"")</f>
        <v/>
      </c>
      <c r="J829" s="5">
        <v>0</v>
      </c>
      <c r="K829" s="217">
        <v>0</v>
      </c>
    </row>
    <row r="830" spans="4:11" hidden="1" x14ac:dyDescent="0.25">
      <c r="D830" s="145" t="str">
        <f>IF(C830&lt;&gt;"",TEXT(C830,"00")&amp;"/01/"&amp;'Configurações Básicas'!$E$5,"")</f>
        <v/>
      </c>
      <c r="J830" s="5">
        <v>0</v>
      </c>
      <c r="K830" s="217">
        <v>0</v>
      </c>
    </row>
    <row r="831" spans="4:11" hidden="1" x14ac:dyDescent="0.25">
      <c r="D831" s="145" t="str">
        <f>IF(C831&lt;&gt;"",TEXT(C831,"00")&amp;"/01/"&amp;'Configurações Básicas'!$E$5,"")</f>
        <v/>
      </c>
      <c r="J831" s="5">
        <v>0</v>
      </c>
      <c r="K831" s="217">
        <v>0</v>
      </c>
    </row>
    <row r="832" spans="4:11" hidden="1" x14ac:dyDescent="0.25">
      <c r="D832" s="145" t="str">
        <f>IF(C832&lt;&gt;"",TEXT(C832,"00")&amp;"/01/"&amp;'Configurações Básicas'!$E$5,"")</f>
        <v/>
      </c>
      <c r="J832" s="5">
        <v>0</v>
      </c>
      <c r="K832" s="217">
        <v>0</v>
      </c>
    </row>
    <row r="833" spans="4:11" hidden="1" x14ac:dyDescent="0.25">
      <c r="D833" s="145" t="str">
        <f>IF(C833&lt;&gt;"",TEXT(C833,"00")&amp;"/01/"&amp;'Configurações Básicas'!$E$5,"")</f>
        <v/>
      </c>
      <c r="J833" s="5">
        <v>0</v>
      </c>
      <c r="K833" s="217">
        <v>0</v>
      </c>
    </row>
    <row r="834" spans="4:11" hidden="1" x14ac:dyDescent="0.25">
      <c r="D834" s="145" t="str">
        <f>IF(C834&lt;&gt;"",TEXT(C834,"00")&amp;"/01/"&amp;'Configurações Básicas'!$E$5,"")</f>
        <v/>
      </c>
      <c r="J834" s="5">
        <v>0</v>
      </c>
      <c r="K834" s="217">
        <v>0</v>
      </c>
    </row>
    <row r="835" spans="4:11" hidden="1" x14ac:dyDescent="0.25">
      <c r="D835" s="145" t="str">
        <f>IF(C835&lt;&gt;"",TEXT(C835,"00")&amp;"/01/"&amp;'Configurações Básicas'!$E$5,"")</f>
        <v/>
      </c>
      <c r="J835" s="5">
        <v>0</v>
      </c>
      <c r="K835" s="217">
        <v>0</v>
      </c>
    </row>
    <row r="836" spans="4:11" hidden="1" x14ac:dyDescent="0.25">
      <c r="D836" s="145" t="str">
        <f>IF(C836&lt;&gt;"",TEXT(C836,"00")&amp;"/01/"&amp;'Configurações Básicas'!$E$5,"")</f>
        <v/>
      </c>
      <c r="J836" s="5">
        <v>0</v>
      </c>
      <c r="K836" s="217">
        <v>0</v>
      </c>
    </row>
    <row r="837" spans="4:11" hidden="1" x14ac:dyDescent="0.25">
      <c r="D837" s="145" t="str">
        <f>IF(C837&lt;&gt;"",TEXT(C837,"00")&amp;"/01/"&amp;'Configurações Básicas'!$E$5,"")</f>
        <v/>
      </c>
      <c r="J837" s="5">
        <v>0</v>
      </c>
      <c r="K837" s="217">
        <v>0</v>
      </c>
    </row>
    <row r="838" spans="4:11" hidden="1" x14ac:dyDescent="0.25">
      <c r="D838" s="145" t="str">
        <f>IF(C838&lt;&gt;"",TEXT(C838,"00")&amp;"/01/"&amp;'Configurações Básicas'!$E$5,"")</f>
        <v/>
      </c>
      <c r="J838" s="5">
        <v>0</v>
      </c>
      <c r="K838" s="217">
        <v>0</v>
      </c>
    </row>
    <row r="839" spans="4:11" hidden="1" x14ac:dyDescent="0.25">
      <c r="D839" s="145" t="str">
        <f>IF(C839&lt;&gt;"",TEXT(C839,"00")&amp;"/01/"&amp;'Configurações Básicas'!$E$5,"")</f>
        <v/>
      </c>
      <c r="J839" s="5">
        <v>0</v>
      </c>
      <c r="K839" s="217">
        <v>0</v>
      </c>
    </row>
    <row r="840" spans="4:11" hidden="1" x14ac:dyDescent="0.25">
      <c r="D840" s="145" t="str">
        <f>IF(C840&lt;&gt;"",TEXT(C840,"00")&amp;"/01/"&amp;'Configurações Básicas'!$E$5,"")</f>
        <v/>
      </c>
      <c r="J840" s="5">
        <v>0</v>
      </c>
      <c r="K840" s="217">
        <v>0</v>
      </c>
    </row>
    <row r="841" spans="4:11" hidden="1" x14ac:dyDescent="0.25">
      <c r="D841" s="145" t="str">
        <f>IF(C841&lt;&gt;"",TEXT(C841,"00")&amp;"/01/"&amp;'Configurações Básicas'!$E$5,"")</f>
        <v/>
      </c>
      <c r="J841" s="5">
        <v>0</v>
      </c>
      <c r="K841" s="217">
        <v>0</v>
      </c>
    </row>
    <row r="842" spans="4:11" hidden="1" x14ac:dyDescent="0.25">
      <c r="D842" s="145" t="str">
        <f>IF(C842&lt;&gt;"",TEXT(C842,"00")&amp;"/01/"&amp;'Configurações Básicas'!$E$5,"")</f>
        <v/>
      </c>
      <c r="J842" s="5">
        <v>0</v>
      </c>
      <c r="K842" s="217">
        <v>0</v>
      </c>
    </row>
    <row r="843" spans="4:11" hidden="1" x14ac:dyDescent="0.25">
      <c r="D843" s="145" t="str">
        <f>IF(C843&lt;&gt;"",TEXT(C843,"00")&amp;"/01/"&amp;'Configurações Básicas'!$E$5,"")</f>
        <v/>
      </c>
      <c r="J843" s="5">
        <v>0</v>
      </c>
      <c r="K843" s="217">
        <v>0</v>
      </c>
    </row>
    <row r="844" spans="4:11" hidden="1" x14ac:dyDescent="0.25">
      <c r="D844" s="145" t="str">
        <f>IF(C844&lt;&gt;"",TEXT(C844,"00")&amp;"/01/"&amp;'Configurações Básicas'!$E$5,"")</f>
        <v/>
      </c>
      <c r="J844" s="5">
        <v>0</v>
      </c>
      <c r="K844" s="217">
        <v>0</v>
      </c>
    </row>
    <row r="845" spans="4:11" hidden="1" x14ac:dyDescent="0.25">
      <c r="D845" s="145" t="str">
        <f>IF(C845&lt;&gt;"",TEXT(C845,"00")&amp;"/01/"&amp;'Configurações Básicas'!$E$5,"")</f>
        <v/>
      </c>
      <c r="J845" s="5">
        <v>0</v>
      </c>
      <c r="K845" s="217">
        <v>0</v>
      </c>
    </row>
    <row r="846" spans="4:11" hidden="1" x14ac:dyDescent="0.25">
      <c r="D846" s="145" t="str">
        <f>IF(C846&lt;&gt;"",TEXT(C846,"00")&amp;"/01/"&amp;'Configurações Básicas'!$E$5,"")</f>
        <v/>
      </c>
      <c r="J846" s="5">
        <v>0</v>
      </c>
      <c r="K846" s="217">
        <v>0</v>
      </c>
    </row>
    <row r="847" spans="4:11" hidden="1" x14ac:dyDescent="0.25">
      <c r="D847" s="145" t="str">
        <f>IF(C847&lt;&gt;"",TEXT(C847,"00")&amp;"/01/"&amp;'Configurações Básicas'!$E$5,"")</f>
        <v/>
      </c>
      <c r="J847" s="5">
        <v>0</v>
      </c>
      <c r="K847" s="217">
        <v>0</v>
      </c>
    </row>
    <row r="848" spans="4:11" hidden="1" x14ac:dyDescent="0.25">
      <c r="D848" s="145" t="str">
        <f>IF(C848&lt;&gt;"",TEXT(C848,"00")&amp;"/01/"&amp;'Configurações Básicas'!$E$5,"")</f>
        <v/>
      </c>
      <c r="J848" s="5">
        <v>0</v>
      </c>
      <c r="K848" s="217">
        <v>0</v>
      </c>
    </row>
    <row r="849" spans="4:11" hidden="1" x14ac:dyDescent="0.25">
      <c r="D849" s="145" t="str">
        <f>IF(C849&lt;&gt;"",TEXT(C849,"00")&amp;"/01/"&amp;'Configurações Básicas'!$E$5,"")</f>
        <v/>
      </c>
      <c r="J849" s="5">
        <v>0</v>
      </c>
      <c r="K849" s="217">
        <v>0</v>
      </c>
    </row>
    <row r="850" spans="4:11" hidden="1" x14ac:dyDescent="0.25">
      <c r="D850" s="145" t="str">
        <f>IF(C850&lt;&gt;"",TEXT(C850,"00")&amp;"/01/"&amp;'Configurações Básicas'!$E$5,"")</f>
        <v/>
      </c>
      <c r="J850" s="5">
        <v>0</v>
      </c>
      <c r="K850" s="217">
        <v>0</v>
      </c>
    </row>
    <row r="851" spans="4:11" hidden="1" x14ac:dyDescent="0.25">
      <c r="D851" s="145" t="str">
        <f>IF(C851&lt;&gt;"",TEXT(C851,"00")&amp;"/01/"&amp;'Configurações Básicas'!$E$5,"")</f>
        <v/>
      </c>
      <c r="J851" s="5">
        <v>0</v>
      </c>
      <c r="K851" s="217">
        <v>0</v>
      </c>
    </row>
    <row r="852" spans="4:11" hidden="1" x14ac:dyDescent="0.25">
      <c r="D852" s="145" t="str">
        <f>IF(C852&lt;&gt;"",TEXT(C852,"00")&amp;"/01/"&amp;'Configurações Básicas'!$E$5,"")</f>
        <v/>
      </c>
      <c r="J852" s="5">
        <v>0</v>
      </c>
      <c r="K852" s="217">
        <v>0</v>
      </c>
    </row>
    <row r="853" spans="4:11" hidden="1" x14ac:dyDescent="0.25">
      <c r="D853" s="145" t="str">
        <f>IF(C853&lt;&gt;"",TEXT(C853,"00")&amp;"/01/"&amp;'Configurações Básicas'!$E$5,"")</f>
        <v/>
      </c>
      <c r="J853" s="5">
        <v>0</v>
      </c>
      <c r="K853" s="217">
        <v>0</v>
      </c>
    </row>
    <row r="854" spans="4:11" hidden="1" x14ac:dyDescent="0.25">
      <c r="D854" s="145" t="str">
        <f>IF(C854&lt;&gt;"",TEXT(C854,"00")&amp;"/01/"&amp;'Configurações Básicas'!$E$5,"")</f>
        <v/>
      </c>
      <c r="J854" s="5">
        <v>0</v>
      </c>
      <c r="K854" s="217">
        <v>0</v>
      </c>
    </row>
    <row r="855" spans="4:11" hidden="1" x14ac:dyDescent="0.25">
      <c r="D855" s="145" t="str">
        <f>IF(C855&lt;&gt;"",TEXT(C855,"00")&amp;"/01/"&amp;'Configurações Básicas'!$E$5,"")</f>
        <v/>
      </c>
      <c r="J855" s="5">
        <v>0</v>
      </c>
      <c r="K855" s="217">
        <v>0</v>
      </c>
    </row>
    <row r="856" spans="4:11" hidden="1" x14ac:dyDescent="0.25">
      <c r="D856" s="145" t="str">
        <f>IF(C856&lt;&gt;"",TEXT(C856,"00")&amp;"/01/"&amp;'Configurações Básicas'!$E$5,"")</f>
        <v/>
      </c>
      <c r="J856" s="5">
        <v>0</v>
      </c>
      <c r="K856" s="217">
        <v>0</v>
      </c>
    </row>
    <row r="857" spans="4:11" hidden="1" x14ac:dyDescent="0.25">
      <c r="D857" s="145" t="str">
        <f>IF(C857&lt;&gt;"",TEXT(C857,"00")&amp;"/01/"&amp;'Configurações Básicas'!$E$5,"")</f>
        <v/>
      </c>
      <c r="J857" s="5">
        <v>0</v>
      </c>
      <c r="K857" s="217">
        <v>0</v>
      </c>
    </row>
    <row r="858" spans="4:11" hidden="1" x14ac:dyDescent="0.25">
      <c r="D858" s="145" t="str">
        <f>IF(C858&lt;&gt;"",TEXT(C858,"00")&amp;"/01/"&amp;'Configurações Básicas'!$E$5,"")</f>
        <v/>
      </c>
      <c r="J858" s="5">
        <v>0</v>
      </c>
      <c r="K858" s="217">
        <v>0</v>
      </c>
    </row>
    <row r="859" spans="4:11" hidden="1" x14ac:dyDescent="0.25">
      <c r="D859" s="145" t="str">
        <f>IF(C859&lt;&gt;"",TEXT(C859,"00")&amp;"/01/"&amp;'Configurações Básicas'!$E$5,"")</f>
        <v/>
      </c>
      <c r="J859" s="5">
        <v>0</v>
      </c>
      <c r="K859" s="217">
        <v>0</v>
      </c>
    </row>
    <row r="860" spans="4:11" hidden="1" x14ac:dyDescent="0.25">
      <c r="D860" s="145" t="str">
        <f>IF(C860&lt;&gt;"",TEXT(C860,"00")&amp;"/01/"&amp;'Configurações Básicas'!$E$5,"")</f>
        <v/>
      </c>
      <c r="J860" s="5">
        <v>0</v>
      </c>
      <c r="K860" s="217">
        <v>0</v>
      </c>
    </row>
    <row r="861" spans="4:11" hidden="1" x14ac:dyDescent="0.25">
      <c r="D861" s="145" t="str">
        <f>IF(C861&lt;&gt;"",TEXT(C861,"00")&amp;"/01/"&amp;'Configurações Básicas'!$E$5,"")</f>
        <v/>
      </c>
      <c r="J861" s="5">
        <v>0</v>
      </c>
      <c r="K861" s="217">
        <v>0</v>
      </c>
    </row>
    <row r="862" spans="4:11" hidden="1" x14ac:dyDescent="0.25">
      <c r="D862" s="145" t="str">
        <f>IF(C862&lt;&gt;"",TEXT(C862,"00")&amp;"/01/"&amp;'Configurações Básicas'!$E$5,"")</f>
        <v/>
      </c>
      <c r="J862" s="5">
        <v>0</v>
      </c>
      <c r="K862" s="217">
        <v>0</v>
      </c>
    </row>
    <row r="863" spans="4:11" hidden="1" x14ac:dyDescent="0.25">
      <c r="D863" s="145" t="str">
        <f>IF(C863&lt;&gt;"",TEXT(C863,"00")&amp;"/01/"&amp;'Configurações Básicas'!$E$5,"")</f>
        <v/>
      </c>
      <c r="J863" s="5">
        <v>0</v>
      </c>
      <c r="K863" s="217">
        <v>0</v>
      </c>
    </row>
    <row r="864" spans="4:11" hidden="1" x14ac:dyDescent="0.25">
      <c r="D864" s="145" t="str">
        <f>IF(C864&lt;&gt;"",TEXT(C864,"00")&amp;"/01/"&amp;'Configurações Básicas'!$E$5,"")</f>
        <v/>
      </c>
      <c r="J864" s="5">
        <v>0</v>
      </c>
      <c r="K864" s="217">
        <v>0</v>
      </c>
    </row>
    <row r="865" spans="4:11" hidden="1" x14ac:dyDescent="0.25">
      <c r="D865" s="145" t="str">
        <f>IF(C865&lt;&gt;"",TEXT(C865,"00")&amp;"/01/"&amp;'Configurações Básicas'!$E$5,"")</f>
        <v/>
      </c>
      <c r="J865" s="5">
        <v>0</v>
      </c>
      <c r="K865" s="217">
        <v>0</v>
      </c>
    </row>
    <row r="866" spans="4:11" hidden="1" x14ac:dyDescent="0.25">
      <c r="D866" s="145" t="str">
        <f>IF(C866&lt;&gt;"",TEXT(C866,"00")&amp;"/01/"&amp;'Configurações Básicas'!$E$5,"")</f>
        <v/>
      </c>
      <c r="J866" s="5">
        <v>0</v>
      </c>
      <c r="K866" s="217">
        <v>0</v>
      </c>
    </row>
    <row r="867" spans="4:11" hidden="1" x14ac:dyDescent="0.25">
      <c r="D867" s="145" t="str">
        <f>IF(C867&lt;&gt;"",TEXT(C867,"00")&amp;"/01/"&amp;'Configurações Básicas'!$E$5,"")</f>
        <v/>
      </c>
      <c r="J867" s="5">
        <v>0</v>
      </c>
      <c r="K867" s="217">
        <v>0</v>
      </c>
    </row>
    <row r="868" spans="4:11" hidden="1" x14ac:dyDescent="0.25">
      <c r="D868" s="145" t="str">
        <f>IF(C868&lt;&gt;"",TEXT(C868,"00")&amp;"/01/"&amp;'Configurações Básicas'!$E$5,"")</f>
        <v/>
      </c>
      <c r="J868" s="5">
        <v>0</v>
      </c>
      <c r="K868" s="217">
        <v>0</v>
      </c>
    </row>
    <row r="869" spans="4:11" hidden="1" x14ac:dyDescent="0.25">
      <c r="D869" s="145" t="str">
        <f>IF(C869&lt;&gt;"",TEXT(C869,"00")&amp;"/01/"&amp;'Configurações Básicas'!$E$5,"")</f>
        <v/>
      </c>
      <c r="J869" s="5">
        <v>0</v>
      </c>
      <c r="K869" s="217">
        <v>0</v>
      </c>
    </row>
    <row r="870" spans="4:11" hidden="1" x14ac:dyDescent="0.25">
      <c r="D870" s="145" t="str">
        <f>IF(C870&lt;&gt;"",TEXT(C870,"00")&amp;"/01/"&amp;'Configurações Básicas'!$E$5,"")</f>
        <v/>
      </c>
      <c r="J870" s="5">
        <v>0</v>
      </c>
      <c r="K870" s="217">
        <v>0</v>
      </c>
    </row>
    <row r="871" spans="4:11" hidden="1" x14ac:dyDescent="0.25">
      <c r="D871" s="145" t="str">
        <f>IF(C871&lt;&gt;"",TEXT(C871,"00")&amp;"/01/"&amp;'Configurações Básicas'!$E$5,"")</f>
        <v/>
      </c>
      <c r="J871" s="5">
        <v>0</v>
      </c>
      <c r="K871" s="217">
        <v>0</v>
      </c>
    </row>
    <row r="872" spans="4:11" hidden="1" x14ac:dyDescent="0.25">
      <c r="D872" s="145" t="str">
        <f>IF(C872&lt;&gt;"",TEXT(C872,"00")&amp;"/01/"&amp;'Configurações Básicas'!$E$5,"")</f>
        <v/>
      </c>
      <c r="J872" s="5">
        <v>0</v>
      </c>
      <c r="K872" s="217">
        <v>0</v>
      </c>
    </row>
    <row r="873" spans="4:11" hidden="1" x14ac:dyDescent="0.25">
      <c r="D873" s="145" t="str">
        <f>IF(C873&lt;&gt;"",TEXT(C873,"00")&amp;"/01/"&amp;'Configurações Básicas'!$E$5,"")</f>
        <v/>
      </c>
      <c r="J873" s="5">
        <v>0</v>
      </c>
      <c r="K873" s="217">
        <v>0</v>
      </c>
    </row>
    <row r="874" spans="4:11" hidden="1" x14ac:dyDescent="0.25">
      <c r="D874" s="145" t="str">
        <f>IF(C874&lt;&gt;"",TEXT(C874,"00")&amp;"/01/"&amp;'Configurações Básicas'!$E$5,"")</f>
        <v/>
      </c>
      <c r="J874" s="5">
        <v>0</v>
      </c>
      <c r="K874" s="217">
        <v>0</v>
      </c>
    </row>
    <row r="875" spans="4:11" hidden="1" x14ac:dyDescent="0.25">
      <c r="D875" s="145" t="str">
        <f>IF(C875&lt;&gt;"",TEXT(C875,"00")&amp;"/01/"&amp;'Configurações Básicas'!$E$5,"")</f>
        <v/>
      </c>
      <c r="J875" s="5">
        <v>0</v>
      </c>
      <c r="K875" s="217">
        <v>0</v>
      </c>
    </row>
    <row r="876" spans="4:11" hidden="1" x14ac:dyDescent="0.25">
      <c r="D876" s="145" t="str">
        <f>IF(C876&lt;&gt;"",TEXT(C876,"00")&amp;"/01/"&amp;'Configurações Básicas'!$E$5,"")</f>
        <v/>
      </c>
      <c r="J876" s="5">
        <v>0</v>
      </c>
      <c r="K876" s="217">
        <v>0</v>
      </c>
    </row>
    <row r="877" spans="4:11" hidden="1" x14ac:dyDescent="0.25">
      <c r="D877" s="145" t="str">
        <f>IF(C877&lt;&gt;"",TEXT(C877,"00")&amp;"/01/"&amp;'Configurações Básicas'!$E$5,"")</f>
        <v/>
      </c>
      <c r="J877" s="5">
        <v>0</v>
      </c>
      <c r="K877" s="217">
        <v>0</v>
      </c>
    </row>
    <row r="878" spans="4:11" hidden="1" x14ac:dyDescent="0.25">
      <c r="D878" s="145" t="str">
        <f>IF(C878&lt;&gt;"",TEXT(C878,"00")&amp;"/01/"&amp;'Configurações Básicas'!$E$5,"")</f>
        <v/>
      </c>
      <c r="J878" s="5">
        <v>0</v>
      </c>
      <c r="K878" s="217">
        <v>0</v>
      </c>
    </row>
    <row r="879" spans="4:11" hidden="1" x14ac:dyDescent="0.25">
      <c r="D879" s="145" t="str">
        <f>IF(C879&lt;&gt;"",TEXT(C879,"00")&amp;"/01/"&amp;'Configurações Básicas'!$E$5,"")</f>
        <v/>
      </c>
      <c r="J879" s="5">
        <v>0</v>
      </c>
      <c r="K879" s="217">
        <v>0</v>
      </c>
    </row>
    <row r="880" spans="4:11" hidden="1" x14ac:dyDescent="0.25">
      <c r="D880" s="145" t="str">
        <f>IF(C880&lt;&gt;"",TEXT(C880,"00")&amp;"/01/"&amp;'Configurações Básicas'!$E$5,"")</f>
        <v/>
      </c>
      <c r="J880" s="5">
        <v>0</v>
      </c>
      <c r="K880" s="217">
        <v>0</v>
      </c>
    </row>
    <row r="881" spans="4:11" hidden="1" x14ac:dyDescent="0.25">
      <c r="D881" s="145" t="str">
        <f>IF(C881&lt;&gt;"",TEXT(C881,"00")&amp;"/01/"&amp;'Configurações Básicas'!$E$5,"")</f>
        <v/>
      </c>
      <c r="J881" s="5">
        <v>0</v>
      </c>
      <c r="K881" s="217">
        <v>0</v>
      </c>
    </row>
    <row r="882" spans="4:11" hidden="1" x14ac:dyDescent="0.25">
      <c r="D882" s="145" t="str">
        <f>IF(C882&lt;&gt;"",TEXT(C882,"00")&amp;"/01/"&amp;'Configurações Básicas'!$E$5,"")</f>
        <v/>
      </c>
      <c r="J882" s="5">
        <v>0</v>
      </c>
      <c r="K882" s="217">
        <v>0</v>
      </c>
    </row>
    <row r="883" spans="4:11" hidden="1" x14ac:dyDescent="0.25">
      <c r="D883" s="145" t="str">
        <f>IF(C883&lt;&gt;"",TEXT(C883,"00")&amp;"/01/"&amp;'Configurações Básicas'!$E$5,"")</f>
        <v/>
      </c>
      <c r="J883" s="5">
        <v>0</v>
      </c>
      <c r="K883" s="217">
        <v>0</v>
      </c>
    </row>
    <row r="884" spans="4:11" hidden="1" x14ac:dyDescent="0.25">
      <c r="D884" s="145" t="str">
        <f>IF(C884&lt;&gt;"",TEXT(C884,"00")&amp;"/01/"&amp;'Configurações Básicas'!$E$5,"")</f>
        <v/>
      </c>
      <c r="J884" s="5">
        <v>0</v>
      </c>
      <c r="K884" s="217">
        <v>0</v>
      </c>
    </row>
    <row r="885" spans="4:11" hidden="1" x14ac:dyDescent="0.25">
      <c r="D885" s="145" t="str">
        <f>IF(C885&lt;&gt;"",TEXT(C885,"00")&amp;"/01/"&amp;'Configurações Básicas'!$E$5,"")</f>
        <v/>
      </c>
      <c r="J885" s="5">
        <v>0</v>
      </c>
      <c r="K885" s="217">
        <v>0</v>
      </c>
    </row>
    <row r="886" spans="4:11" hidden="1" x14ac:dyDescent="0.25">
      <c r="D886" s="145" t="str">
        <f>IF(C886&lt;&gt;"",TEXT(C886,"00")&amp;"/01/"&amp;'Configurações Básicas'!$E$5,"")</f>
        <v/>
      </c>
      <c r="J886" s="5">
        <v>0</v>
      </c>
      <c r="K886" s="217">
        <v>0</v>
      </c>
    </row>
    <row r="887" spans="4:11" hidden="1" x14ac:dyDescent="0.25">
      <c r="D887" s="145" t="str">
        <f>IF(C887&lt;&gt;"",TEXT(C887,"00")&amp;"/01/"&amp;'Configurações Básicas'!$E$5,"")</f>
        <v/>
      </c>
      <c r="J887" s="5">
        <v>0</v>
      </c>
      <c r="K887" s="217">
        <v>0</v>
      </c>
    </row>
    <row r="888" spans="4:11" hidden="1" x14ac:dyDescent="0.25">
      <c r="D888" s="145" t="str">
        <f>IF(C888&lt;&gt;"",TEXT(C888,"00")&amp;"/01/"&amp;'Configurações Básicas'!$E$5,"")</f>
        <v/>
      </c>
      <c r="J888" s="5">
        <v>0</v>
      </c>
      <c r="K888" s="217">
        <v>0</v>
      </c>
    </row>
    <row r="889" spans="4:11" hidden="1" x14ac:dyDescent="0.25">
      <c r="D889" s="145" t="str">
        <f>IF(C889&lt;&gt;"",TEXT(C889,"00")&amp;"/01/"&amp;'Configurações Básicas'!$E$5,"")</f>
        <v/>
      </c>
      <c r="J889" s="5">
        <v>0</v>
      </c>
      <c r="K889" s="217">
        <v>0</v>
      </c>
    </row>
    <row r="890" spans="4:11" hidden="1" x14ac:dyDescent="0.25">
      <c r="D890" s="145" t="str">
        <f>IF(C890&lt;&gt;"",TEXT(C890,"00")&amp;"/01/"&amp;'Configurações Básicas'!$E$5,"")</f>
        <v/>
      </c>
      <c r="J890" s="5">
        <v>0</v>
      </c>
      <c r="K890" s="217">
        <v>0</v>
      </c>
    </row>
    <row r="891" spans="4:11" hidden="1" x14ac:dyDescent="0.25">
      <c r="D891" s="145" t="str">
        <f>IF(C891&lt;&gt;"",TEXT(C891,"00")&amp;"/01/"&amp;'Configurações Básicas'!$E$5,"")</f>
        <v/>
      </c>
      <c r="J891" s="5">
        <v>0</v>
      </c>
      <c r="K891" s="217">
        <v>0</v>
      </c>
    </row>
    <row r="892" spans="4:11" hidden="1" x14ac:dyDescent="0.25">
      <c r="D892" s="145" t="str">
        <f>IF(C892&lt;&gt;"",TEXT(C892,"00")&amp;"/01/"&amp;'Configurações Básicas'!$E$5,"")</f>
        <v/>
      </c>
      <c r="J892" s="5">
        <v>0</v>
      </c>
      <c r="K892" s="217">
        <v>0</v>
      </c>
    </row>
    <row r="893" spans="4:11" hidden="1" x14ac:dyDescent="0.25">
      <c r="D893" s="145" t="str">
        <f>IF(C893&lt;&gt;"",TEXT(C893,"00")&amp;"/01/"&amp;'Configurações Básicas'!$E$5,"")</f>
        <v/>
      </c>
      <c r="J893" s="5">
        <v>0</v>
      </c>
      <c r="K893" s="217">
        <v>0</v>
      </c>
    </row>
    <row r="894" spans="4:11" hidden="1" x14ac:dyDescent="0.25">
      <c r="D894" s="145" t="str">
        <f>IF(C894&lt;&gt;"",TEXT(C894,"00")&amp;"/01/"&amp;'Configurações Básicas'!$E$5,"")</f>
        <v/>
      </c>
      <c r="J894" s="5">
        <v>0</v>
      </c>
      <c r="K894" s="217">
        <v>0</v>
      </c>
    </row>
    <row r="895" spans="4:11" hidden="1" x14ac:dyDescent="0.25">
      <c r="D895" s="145" t="str">
        <f>IF(C895&lt;&gt;"",TEXT(C895,"00")&amp;"/01/"&amp;'Configurações Básicas'!$E$5,"")</f>
        <v/>
      </c>
      <c r="J895" s="5">
        <v>0</v>
      </c>
      <c r="K895" s="217">
        <v>0</v>
      </c>
    </row>
    <row r="896" spans="4:11" hidden="1" x14ac:dyDescent="0.25">
      <c r="D896" s="145" t="str">
        <f>IF(C896&lt;&gt;"",TEXT(C896,"00")&amp;"/01/"&amp;'Configurações Básicas'!$E$5,"")</f>
        <v/>
      </c>
      <c r="J896" s="5">
        <v>0</v>
      </c>
      <c r="K896" s="217">
        <v>0</v>
      </c>
    </row>
    <row r="897" spans="4:11" hidden="1" x14ac:dyDescent="0.25">
      <c r="D897" s="145" t="str">
        <f>IF(C897&lt;&gt;"",TEXT(C897,"00")&amp;"/01/"&amp;'Configurações Básicas'!$E$5,"")</f>
        <v/>
      </c>
      <c r="J897" s="5">
        <v>0</v>
      </c>
      <c r="K897" s="217">
        <v>0</v>
      </c>
    </row>
    <row r="898" spans="4:11" hidden="1" x14ac:dyDescent="0.25">
      <c r="D898" s="145" t="str">
        <f>IF(C898&lt;&gt;"",TEXT(C898,"00")&amp;"/01/"&amp;'Configurações Básicas'!$E$5,"")</f>
        <v/>
      </c>
      <c r="J898" s="5">
        <v>0</v>
      </c>
      <c r="K898" s="217">
        <v>0</v>
      </c>
    </row>
    <row r="899" spans="4:11" hidden="1" x14ac:dyDescent="0.25">
      <c r="D899" s="145" t="str">
        <f>IF(C899&lt;&gt;"",TEXT(C899,"00")&amp;"/01/"&amp;'Configurações Básicas'!$E$5,"")</f>
        <v/>
      </c>
      <c r="J899" s="5">
        <v>0</v>
      </c>
      <c r="K899" s="217">
        <v>0</v>
      </c>
    </row>
    <row r="900" spans="4:11" hidden="1" x14ac:dyDescent="0.25">
      <c r="D900" s="145" t="str">
        <f>IF(C900&lt;&gt;"",TEXT(C900,"00")&amp;"/01/"&amp;'Configurações Básicas'!$E$5,"")</f>
        <v/>
      </c>
      <c r="J900" s="5">
        <v>0</v>
      </c>
      <c r="K900" s="217">
        <v>0</v>
      </c>
    </row>
    <row r="901" spans="4:11" hidden="1" x14ac:dyDescent="0.25">
      <c r="D901" s="145" t="str">
        <f>IF(C901&lt;&gt;"",TEXT(C901,"00")&amp;"/01/"&amp;'Configurações Básicas'!$E$5,"")</f>
        <v/>
      </c>
      <c r="J901" s="5">
        <v>0</v>
      </c>
      <c r="K901" s="217">
        <v>0</v>
      </c>
    </row>
    <row r="902" spans="4:11" hidden="1" x14ac:dyDescent="0.25">
      <c r="D902" s="145" t="str">
        <f>IF(C902&lt;&gt;"",TEXT(C902,"00")&amp;"/01/"&amp;'Configurações Básicas'!$E$5,"")</f>
        <v/>
      </c>
      <c r="J902" s="5">
        <v>0</v>
      </c>
      <c r="K902" s="217">
        <v>0</v>
      </c>
    </row>
    <row r="903" spans="4:11" hidden="1" x14ac:dyDescent="0.25">
      <c r="D903" s="145" t="str">
        <f>IF(C903&lt;&gt;"",TEXT(C903,"00")&amp;"/01/"&amp;'Configurações Básicas'!$E$5,"")</f>
        <v/>
      </c>
      <c r="J903" s="5">
        <v>0</v>
      </c>
      <c r="K903" s="217">
        <v>0</v>
      </c>
    </row>
    <row r="904" spans="4:11" hidden="1" x14ac:dyDescent="0.25">
      <c r="D904" s="145" t="str">
        <f>IF(C904&lt;&gt;"",TEXT(C904,"00")&amp;"/01/"&amp;'Configurações Básicas'!$E$5,"")</f>
        <v/>
      </c>
      <c r="J904" s="5">
        <v>0</v>
      </c>
      <c r="K904" s="217">
        <v>0</v>
      </c>
    </row>
    <row r="905" spans="4:11" hidden="1" x14ac:dyDescent="0.25">
      <c r="D905" s="145" t="str">
        <f>IF(C905&lt;&gt;"",TEXT(C905,"00")&amp;"/01/"&amp;'Configurações Básicas'!$E$5,"")</f>
        <v/>
      </c>
      <c r="J905" s="5">
        <v>0</v>
      </c>
      <c r="K905" s="217">
        <v>0</v>
      </c>
    </row>
    <row r="906" spans="4:11" hidden="1" x14ac:dyDescent="0.25">
      <c r="D906" s="145" t="str">
        <f>IF(C906&lt;&gt;"",TEXT(C906,"00")&amp;"/01/"&amp;'Configurações Básicas'!$E$5,"")</f>
        <v/>
      </c>
      <c r="J906" s="5">
        <v>0</v>
      </c>
      <c r="K906" s="217">
        <v>0</v>
      </c>
    </row>
    <row r="907" spans="4:11" hidden="1" x14ac:dyDescent="0.25">
      <c r="D907" s="145" t="str">
        <f>IF(C907&lt;&gt;"",TEXT(C907,"00")&amp;"/01/"&amp;'Configurações Básicas'!$E$5,"")</f>
        <v/>
      </c>
      <c r="J907" s="5">
        <v>0</v>
      </c>
      <c r="K907" s="217">
        <v>0</v>
      </c>
    </row>
    <row r="908" spans="4:11" hidden="1" x14ac:dyDescent="0.25">
      <c r="D908" s="145" t="str">
        <f>IF(C908&lt;&gt;"",TEXT(C908,"00")&amp;"/01/"&amp;'Configurações Básicas'!$E$5,"")</f>
        <v/>
      </c>
      <c r="J908" s="5">
        <v>0</v>
      </c>
      <c r="K908" s="217">
        <v>0</v>
      </c>
    </row>
    <row r="909" spans="4:11" hidden="1" x14ac:dyDescent="0.25">
      <c r="D909" s="145" t="str">
        <f>IF(C909&lt;&gt;"",TEXT(C909,"00")&amp;"/01/"&amp;'Configurações Básicas'!$E$5,"")</f>
        <v/>
      </c>
      <c r="J909" s="5">
        <v>0</v>
      </c>
      <c r="K909" s="217">
        <v>0</v>
      </c>
    </row>
    <row r="910" spans="4:11" hidden="1" x14ac:dyDescent="0.25">
      <c r="D910" s="145" t="str">
        <f>IF(C910&lt;&gt;"",TEXT(C910,"00")&amp;"/01/"&amp;'Configurações Básicas'!$E$5,"")</f>
        <v/>
      </c>
      <c r="J910" s="5">
        <v>0</v>
      </c>
      <c r="K910" s="217">
        <v>0</v>
      </c>
    </row>
    <row r="911" spans="4:11" hidden="1" x14ac:dyDescent="0.25">
      <c r="D911" s="145" t="str">
        <f>IF(C911&lt;&gt;"",TEXT(C911,"00")&amp;"/01/"&amp;'Configurações Básicas'!$E$5,"")</f>
        <v/>
      </c>
      <c r="J911" s="5">
        <v>0</v>
      </c>
      <c r="K911" s="217">
        <v>0</v>
      </c>
    </row>
    <row r="912" spans="4:11" hidden="1" x14ac:dyDescent="0.25">
      <c r="D912" s="145" t="str">
        <f>IF(C912&lt;&gt;"",TEXT(C912,"00")&amp;"/01/"&amp;'Configurações Básicas'!$E$5,"")</f>
        <v/>
      </c>
      <c r="J912" s="5">
        <v>0</v>
      </c>
      <c r="K912" s="217">
        <v>0</v>
      </c>
    </row>
    <row r="913" spans="4:11" hidden="1" x14ac:dyDescent="0.25">
      <c r="D913" s="145" t="str">
        <f>IF(C913&lt;&gt;"",TEXT(C913,"00")&amp;"/01/"&amp;'Configurações Básicas'!$E$5,"")</f>
        <v/>
      </c>
      <c r="J913" s="5">
        <v>0</v>
      </c>
      <c r="K913" s="217">
        <v>0</v>
      </c>
    </row>
    <row r="914" spans="4:11" hidden="1" x14ac:dyDescent="0.25">
      <c r="D914" s="145" t="str">
        <f>IF(C914&lt;&gt;"",TEXT(C914,"00")&amp;"/01/"&amp;'Configurações Básicas'!$E$5,"")</f>
        <v/>
      </c>
      <c r="J914" s="5">
        <v>0</v>
      </c>
      <c r="K914" s="217">
        <v>0</v>
      </c>
    </row>
    <row r="915" spans="4:11" hidden="1" x14ac:dyDescent="0.25">
      <c r="D915" s="145" t="str">
        <f>IF(C915&lt;&gt;"",TEXT(C915,"00")&amp;"/01/"&amp;'Configurações Básicas'!$E$5,"")</f>
        <v/>
      </c>
      <c r="J915" s="5">
        <v>0</v>
      </c>
      <c r="K915" s="217">
        <v>0</v>
      </c>
    </row>
    <row r="916" spans="4:11" hidden="1" x14ac:dyDescent="0.25">
      <c r="D916" s="145" t="str">
        <f>IF(C916&lt;&gt;"",TEXT(C916,"00")&amp;"/01/"&amp;'Configurações Básicas'!$E$5,"")</f>
        <v/>
      </c>
      <c r="J916" s="5">
        <v>0</v>
      </c>
      <c r="K916" s="217">
        <v>0</v>
      </c>
    </row>
    <row r="917" spans="4:11" hidden="1" x14ac:dyDescent="0.25">
      <c r="D917" s="145" t="str">
        <f>IF(C917&lt;&gt;"",TEXT(C917,"00")&amp;"/01/"&amp;'Configurações Básicas'!$E$5,"")</f>
        <v/>
      </c>
      <c r="J917" s="5">
        <v>0</v>
      </c>
      <c r="K917" s="217">
        <v>0</v>
      </c>
    </row>
    <row r="918" spans="4:11" hidden="1" x14ac:dyDescent="0.25">
      <c r="D918" s="145" t="str">
        <f>IF(C918&lt;&gt;"",TEXT(C918,"00")&amp;"/01/"&amp;'Configurações Básicas'!$E$5,"")</f>
        <v/>
      </c>
      <c r="J918" s="5">
        <v>0</v>
      </c>
      <c r="K918" s="217">
        <v>0</v>
      </c>
    </row>
    <row r="919" spans="4:11" hidden="1" x14ac:dyDescent="0.25">
      <c r="D919" s="145" t="str">
        <f>IF(C919&lt;&gt;"",TEXT(C919,"00")&amp;"/01/"&amp;'Configurações Básicas'!$E$5,"")</f>
        <v/>
      </c>
      <c r="J919" s="5">
        <v>0</v>
      </c>
      <c r="K919" s="217">
        <v>0</v>
      </c>
    </row>
    <row r="920" spans="4:11" hidden="1" x14ac:dyDescent="0.25">
      <c r="D920" s="145" t="str">
        <f>IF(C920&lt;&gt;"",TEXT(C920,"00")&amp;"/01/"&amp;'Configurações Básicas'!$E$5,"")</f>
        <v/>
      </c>
      <c r="J920" s="5">
        <v>0</v>
      </c>
      <c r="K920" s="217">
        <v>0</v>
      </c>
    </row>
    <row r="921" spans="4:11" hidden="1" x14ac:dyDescent="0.25">
      <c r="D921" s="145" t="str">
        <f>IF(C921&lt;&gt;"",TEXT(C921,"00")&amp;"/01/"&amp;'Configurações Básicas'!$E$5,"")</f>
        <v/>
      </c>
      <c r="J921" s="5">
        <v>0</v>
      </c>
      <c r="K921" s="217">
        <v>0</v>
      </c>
    </row>
    <row r="922" spans="4:11" hidden="1" x14ac:dyDescent="0.25">
      <c r="D922" s="145" t="str">
        <f>IF(C922&lt;&gt;"",TEXT(C922,"00")&amp;"/01/"&amp;'Configurações Básicas'!$E$5,"")</f>
        <v/>
      </c>
      <c r="J922" s="5">
        <v>0</v>
      </c>
      <c r="K922" s="217">
        <v>0</v>
      </c>
    </row>
    <row r="923" spans="4:11" hidden="1" x14ac:dyDescent="0.25">
      <c r="D923" s="145" t="str">
        <f>IF(C923&lt;&gt;"",TEXT(C923,"00")&amp;"/01/"&amp;'Configurações Básicas'!$E$5,"")</f>
        <v/>
      </c>
      <c r="J923" s="5">
        <v>0</v>
      </c>
      <c r="K923" s="217">
        <v>0</v>
      </c>
    </row>
    <row r="924" spans="4:11" hidden="1" x14ac:dyDescent="0.25">
      <c r="D924" s="145" t="str">
        <f>IF(C924&lt;&gt;"",TEXT(C924,"00")&amp;"/01/"&amp;'Configurações Básicas'!$E$5,"")</f>
        <v/>
      </c>
      <c r="J924" s="5">
        <v>0</v>
      </c>
      <c r="K924" s="217">
        <v>0</v>
      </c>
    </row>
    <row r="925" spans="4:11" hidden="1" x14ac:dyDescent="0.25">
      <c r="D925" s="145" t="str">
        <f>IF(C925&lt;&gt;"",TEXT(C925,"00")&amp;"/01/"&amp;'Configurações Básicas'!$E$5,"")</f>
        <v/>
      </c>
      <c r="J925" s="5">
        <v>0</v>
      </c>
      <c r="K925" s="217">
        <v>0</v>
      </c>
    </row>
    <row r="926" spans="4:11" hidden="1" x14ac:dyDescent="0.25">
      <c r="D926" s="145" t="str">
        <f>IF(C926&lt;&gt;"",TEXT(C926,"00")&amp;"/01/"&amp;'Configurações Básicas'!$E$5,"")</f>
        <v/>
      </c>
      <c r="J926" s="5">
        <v>0</v>
      </c>
      <c r="K926" s="217">
        <v>0</v>
      </c>
    </row>
    <row r="927" spans="4:11" hidden="1" x14ac:dyDescent="0.25">
      <c r="D927" s="145" t="str">
        <f>IF(C927&lt;&gt;"",TEXT(C927,"00")&amp;"/01/"&amp;'Configurações Básicas'!$E$5,"")</f>
        <v/>
      </c>
      <c r="J927" s="5">
        <v>0</v>
      </c>
      <c r="K927" s="217">
        <v>0</v>
      </c>
    </row>
    <row r="928" spans="4:11" hidden="1" x14ac:dyDescent="0.25">
      <c r="D928" s="145" t="str">
        <f>IF(C928&lt;&gt;"",TEXT(C928,"00")&amp;"/01/"&amp;'Configurações Básicas'!$E$5,"")</f>
        <v/>
      </c>
      <c r="J928" s="5">
        <v>0</v>
      </c>
      <c r="K928" s="217">
        <v>0</v>
      </c>
    </row>
    <row r="929" spans="4:11" hidden="1" x14ac:dyDescent="0.25">
      <c r="D929" s="145" t="str">
        <f>IF(C929&lt;&gt;"",TEXT(C929,"00")&amp;"/01/"&amp;'Configurações Básicas'!$E$5,"")</f>
        <v/>
      </c>
      <c r="J929" s="5">
        <v>0</v>
      </c>
      <c r="K929" s="217">
        <v>0</v>
      </c>
    </row>
    <row r="930" spans="4:11" hidden="1" x14ac:dyDescent="0.25">
      <c r="D930" s="145" t="str">
        <f>IF(C930&lt;&gt;"",TEXT(C930,"00")&amp;"/01/"&amp;'Configurações Básicas'!$E$5,"")</f>
        <v/>
      </c>
      <c r="J930" s="5">
        <v>0</v>
      </c>
      <c r="K930" s="217">
        <v>0</v>
      </c>
    </row>
    <row r="931" spans="4:11" hidden="1" x14ac:dyDescent="0.25">
      <c r="D931" s="145" t="str">
        <f>IF(C931&lt;&gt;"",TEXT(C931,"00")&amp;"/01/"&amp;'Configurações Básicas'!$E$5,"")</f>
        <v/>
      </c>
      <c r="J931" s="5">
        <v>0</v>
      </c>
      <c r="K931" s="217">
        <v>0</v>
      </c>
    </row>
    <row r="932" spans="4:11" hidden="1" x14ac:dyDescent="0.25">
      <c r="D932" s="145" t="str">
        <f>IF(C932&lt;&gt;"",TEXT(C932,"00")&amp;"/01/"&amp;'Configurações Básicas'!$E$5,"")</f>
        <v/>
      </c>
      <c r="J932" s="5">
        <v>0</v>
      </c>
      <c r="K932" s="217">
        <v>0</v>
      </c>
    </row>
    <row r="933" spans="4:11" hidden="1" x14ac:dyDescent="0.25">
      <c r="D933" s="145" t="str">
        <f>IF(C933&lt;&gt;"",TEXT(C933,"00")&amp;"/01/"&amp;'Configurações Básicas'!$E$5,"")</f>
        <v/>
      </c>
      <c r="J933" s="5">
        <v>0</v>
      </c>
      <c r="K933" s="217">
        <v>0</v>
      </c>
    </row>
    <row r="934" spans="4:11" hidden="1" x14ac:dyDescent="0.25">
      <c r="D934" s="145" t="str">
        <f>IF(C934&lt;&gt;"",TEXT(C934,"00")&amp;"/01/"&amp;'Configurações Básicas'!$E$5,"")</f>
        <v/>
      </c>
      <c r="J934" s="5">
        <v>0</v>
      </c>
      <c r="K934" s="217">
        <v>0</v>
      </c>
    </row>
    <row r="935" spans="4:11" hidden="1" x14ac:dyDescent="0.25">
      <c r="D935" s="145" t="str">
        <f>IF(C935&lt;&gt;"",TEXT(C935,"00")&amp;"/01/"&amp;'Configurações Básicas'!$E$5,"")</f>
        <v/>
      </c>
      <c r="J935" s="5">
        <v>0</v>
      </c>
      <c r="K935" s="217">
        <v>0</v>
      </c>
    </row>
    <row r="936" spans="4:11" hidden="1" x14ac:dyDescent="0.25">
      <c r="D936" s="145" t="str">
        <f>IF(C936&lt;&gt;"",TEXT(C936,"00")&amp;"/01/"&amp;'Configurações Básicas'!$E$5,"")</f>
        <v/>
      </c>
      <c r="J936" s="5">
        <v>0</v>
      </c>
      <c r="K936" s="217">
        <v>0</v>
      </c>
    </row>
    <row r="937" spans="4:11" hidden="1" x14ac:dyDescent="0.25">
      <c r="D937" s="145" t="str">
        <f>IF(C937&lt;&gt;"",TEXT(C937,"00")&amp;"/01/"&amp;'Configurações Básicas'!$E$5,"")</f>
        <v/>
      </c>
      <c r="J937" s="5">
        <v>0</v>
      </c>
      <c r="K937" s="217">
        <v>0</v>
      </c>
    </row>
    <row r="938" spans="4:11" hidden="1" x14ac:dyDescent="0.25">
      <c r="D938" s="145" t="str">
        <f>IF(C938&lt;&gt;"",TEXT(C938,"00")&amp;"/01/"&amp;'Configurações Básicas'!$E$5,"")</f>
        <v/>
      </c>
      <c r="J938" s="5">
        <v>0</v>
      </c>
      <c r="K938" s="217">
        <v>0</v>
      </c>
    </row>
    <row r="939" spans="4:11" hidden="1" x14ac:dyDescent="0.25">
      <c r="D939" s="145" t="str">
        <f>IF(C939&lt;&gt;"",TEXT(C939,"00")&amp;"/01/"&amp;'Configurações Básicas'!$E$5,"")</f>
        <v/>
      </c>
      <c r="J939" s="5">
        <v>0</v>
      </c>
      <c r="K939" s="217">
        <v>0</v>
      </c>
    </row>
    <row r="940" spans="4:11" hidden="1" x14ac:dyDescent="0.25">
      <c r="D940" s="145" t="str">
        <f>IF(C940&lt;&gt;"",TEXT(C940,"00")&amp;"/01/"&amp;'Configurações Básicas'!$E$5,"")</f>
        <v/>
      </c>
      <c r="J940" s="5">
        <v>0</v>
      </c>
      <c r="K940" s="217">
        <v>0</v>
      </c>
    </row>
    <row r="941" spans="4:11" hidden="1" x14ac:dyDescent="0.25">
      <c r="D941" s="145" t="str">
        <f>IF(C941&lt;&gt;"",TEXT(C941,"00")&amp;"/01/"&amp;'Configurações Básicas'!$E$5,"")</f>
        <v/>
      </c>
      <c r="J941" s="5">
        <v>0</v>
      </c>
      <c r="K941" s="217">
        <v>0</v>
      </c>
    </row>
    <row r="942" spans="4:11" hidden="1" x14ac:dyDescent="0.25">
      <c r="D942" s="145" t="str">
        <f>IF(C942&lt;&gt;"",TEXT(C942,"00")&amp;"/01/"&amp;'Configurações Básicas'!$E$5,"")</f>
        <v/>
      </c>
      <c r="J942" s="5">
        <v>0</v>
      </c>
      <c r="K942" s="217">
        <v>0</v>
      </c>
    </row>
    <row r="943" spans="4:11" hidden="1" x14ac:dyDescent="0.25">
      <c r="D943" s="145" t="str">
        <f>IF(C943&lt;&gt;"",TEXT(C943,"00")&amp;"/01/"&amp;'Configurações Básicas'!$E$5,"")</f>
        <v/>
      </c>
      <c r="J943" s="5">
        <v>0</v>
      </c>
      <c r="K943" s="217">
        <v>0</v>
      </c>
    </row>
    <row r="944" spans="4:11" hidden="1" x14ac:dyDescent="0.25">
      <c r="D944" s="145" t="str">
        <f>IF(C944&lt;&gt;"",TEXT(C944,"00")&amp;"/01/"&amp;'Configurações Básicas'!$E$5,"")</f>
        <v/>
      </c>
      <c r="J944" s="5">
        <v>0</v>
      </c>
      <c r="K944" s="217">
        <v>0</v>
      </c>
    </row>
    <row r="945" spans="4:11" hidden="1" x14ac:dyDescent="0.25">
      <c r="D945" s="145" t="str">
        <f>IF(C945&lt;&gt;"",TEXT(C945,"00")&amp;"/01/"&amp;'Configurações Básicas'!$E$5,"")</f>
        <v/>
      </c>
      <c r="J945" s="5">
        <v>0</v>
      </c>
      <c r="K945" s="217">
        <v>0</v>
      </c>
    </row>
    <row r="946" spans="4:11" hidden="1" x14ac:dyDescent="0.25">
      <c r="D946" s="145" t="str">
        <f>IF(C946&lt;&gt;"",TEXT(C946,"00")&amp;"/01/"&amp;'Configurações Básicas'!$E$5,"")</f>
        <v/>
      </c>
      <c r="J946" s="5">
        <v>0</v>
      </c>
      <c r="K946" s="217">
        <v>0</v>
      </c>
    </row>
    <row r="947" spans="4:11" hidden="1" x14ac:dyDescent="0.25">
      <c r="D947" s="145" t="str">
        <f>IF(C947&lt;&gt;"",TEXT(C947,"00")&amp;"/01/"&amp;'Configurações Básicas'!$E$5,"")</f>
        <v/>
      </c>
      <c r="J947" s="5">
        <v>0</v>
      </c>
      <c r="K947" s="217">
        <v>0</v>
      </c>
    </row>
    <row r="948" spans="4:11" hidden="1" x14ac:dyDescent="0.25">
      <c r="D948" s="145" t="str">
        <f>IF(C948&lt;&gt;"",TEXT(C948,"00")&amp;"/01/"&amp;'Configurações Básicas'!$E$5,"")</f>
        <v/>
      </c>
      <c r="J948" s="5">
        <v>0</v>
      </c>
      <c r="K948" s="217">
        <v>0</v>
      </c>
    </row>
    <row r="949" spans="4:11" hidden="1" x14ac:dyDescent="0.25">
      <c r="D949" s="145" t="str">
        <f>IF(C949&lt;&gt;"",TEXT(C949,"00")&amp;"/01/"&amp;'Configurações Básicas'!$E$5,"")</f>
        <v/>
      </c>
      <c r="J949" s="5">
        <v>0</v>
      </c>
      <c r="K949" s="217">
        <v>0</v>
      </c>
    </row>
    <row r="950" spans="4:11" hidden="1" x14ac:dyDescent="0.25">
      <c r="D950" s="145" t="str">
        <f>IF(C950&lt;&gt;"",TEXT(C950,"00")&amp;"/01/"&amp;'Configurações Básicas'!$E$5,"")</f>
        <v/>
      </c>
      <c r="J950" s="5">
        <v>0</v>
      </c>
      <c r="K950" s="217">
        <v>0</v>
      </c>
    </row>
    <row r="951" spans="4:11" hidden="1" x14ac:dyDescent="0.25">
      <c r="D951" s="145" t="str">
        <f>IF(C951&lt;&gt;"",TEXT(C951,"00")&amp;"/01/"&amp;'Configurações Básicas'!$E$5,"")</f>
        <v/>
      </c>
      <c r="J951" s="5">
        <v>0</v>
      </c>
      <c r="K951" s="217">
        <v>0</v>
      </c>
    </row>
    <row r="952" spans="4:11" hidden="1" x14ac:dyDescent="0.25">
      <c r="D952" s="145" t="str">
        <f>IF(C952&lt;&gt;"",TEXT(C952,"00")&amp;"/01/"&amp;'Configurações Básicas'!$E$5,"")</f>
        <v/>
      </c>
      <c r="J952" s="5">
        <v>0</v>
      </c>
      <c r="K952" s="217">
        <v>0</v>
      </c>
    </row>
    <row r="953" spans="4:11" hidden="1" x14ac:dyDescent="0.25">
      <c r="D953" s="145" t="str">
        <f>IF(C953&lt;&gt;"",TEXT(C953,"00")&amp;"/01/"&amp;'Configurações Básicas'!$E$5,"")</f>
        <v/>
      </c>
      <c r="J953" s="5">
        <v>0</v>
      </c>
      <c r="K953" s="217">
        <v>0</v>
      </c>
    </row>
    <row r="954" spans="4:11" hidden="1" x14ac:dyDescent="0.25">
      <c r="D954" s="145" t="str">
        <f>IF(C954&lt;&gt;"",TEXT(C954,"00")&amp;"/01/"&amp;'Configurações Básicas'!$E$5,"")</f>
        <v/>
      </c>
      <c r="J954" s="5">
        <v>0</v>
      </c>
      <c r="K954" s="217">
        <v>0</v>
      </c>
    </row>
    <row r="955" spans="4:11" hidden="1" x14ac:dyDescent="0.25">
      <c r="D955" s="145" t="str">
        <f>IF(C955&lt;&gt;"",TEXT(C955,"00")&amp;"/01/"&amp;'Configurações Básicas'!$E$5,"")</f>
        <v/>
      </c>
      <c r="J955" s="5">
        <v>0</v>
      </c>
      <c r="K955" s="217">
        <v>0</v>
      </c>
    </row>
    <row r="956" spans="4:11" hidden="1" x14ac:dyDescent="0.25">
      <c r="D956" s="145" t="str">
        <f>IF(C956&lt;&gt;"",TEXT(C956,"00")&amp;"/01/"&amp;'Configurações Básicas'!$E$5,"")</f>
        <v/>
      </c>
      <c r="J956" s="5">
        <v>0</v>
      </c>
      <c r="K956" s="217">
        <v>0</v>
      </c>
    </row>
    <row r="957" spans="4:11" hidden="1" x14ac:dyDescent="0.25">
      <c r="D957" s="145" t="str">
        <f>IF(C957&lt;&gt;"",TEXT(C957,"00")&amp;"/01/"&amp;'Configurações Básicas'!$E$5,"")</f>
        <v/>
      </c>
      <c r="J957" s="5">
        <v>0</v>
      </c>
      <c r="K957" s="217">
        <v>0</v>
      </c>
    </row>
    <row r="958" spans="4:11" hidden="1" x14ac:dyDescent="0.25">
      <c r="D958" s="145" t="str">
        <f>IF(C958&lt;&gt;"",TEXT(C958,"00")&amp;"/01/"&amp;'Configurações Básicas'!$E$5,"")</f>
        <v/>
      </c>
      <c r="J958" s="5">
        <v>0</v>
      </c>
      <c r="K958" s="217">
        <v>0</v>
      </c>
    </row>
    <row r="959" spans="4:11" hidden="1" x14ac:dyDescent="0.25">
      <c r="D959" s="145" t="str">
        <f>IF(C959&lt;&gt;"",TEXT(C959,"00")&amp;"/01/"&amp;'Configurações Básicas'!$E$5,"")</f>
        <v/>
      </c>
      <c r="J959" s="5">
        <v>0</v>
      </c>
      <c r="K959" s="217">
        <v>0</v>
      </c>
    </row>
    <row r="960" spans="4:11" hidden="1" x14ac:dyDescent="0.25">
      <c r="D960" s="145" t="str">
        <f>IF(C960&lt;&gt;"",TEXT(C960,"00")&amp;"/01/"&amp;'Configurações Básicas'!$E$5,"")</f>
        <v/>
      </c>
      <c r="J960" s="5">
        <v>0</v>
      </c>
      <c r="K960" s="217">
        <v>0</v>
      </c>
    </row>
    <row r="961" spans="4:11" hidden="1" x14ac:dyDescent="0.25">
      <c r="D961" s="145" t="str">
        <f>IF(C961&lt;&gt;"",TEXT(C961,"00")&amp;"/01/"&amp;'Configurações Básicas'!$E$5,"")</f>
        <v/>
      </c>
      <c r="J961" s="5">
        <v>0</v>
      </c>
      <c r="K961" s="217">
        <v>0</v>
      </c>
    </row>
    <row r="962" spans="4:11" hidden="1" x14ac:dyDescent="0.25">
      <c r="D962" s="145" t="str">
        <f>IF(C962&lt;&gt;"",TEXT(C962,"00")&amp;"/01/"&amp;'Configurações Básicas'!$E$5,"")</f>
        <v/>
      </c>
      <c r="J962" s="5">
        <v>0</v>
      </c>
      <c r="K962" s="217">
        <v>0</v>
      </c>
    </row>
    <row r="963" spans="4:11" hidden="1" x14ac:dyDescent="0.25">
      <c r="D963" s="145" t="str">
        <f>IF(C963&lt;&gt;"",TEXT(C963,"00")&amp;"/01/"&amp;'Configurações Básicas'!$E$5,"")</f>
        <v/>
      </c>
      <c r="J963" s="5">
        <v>0</v>
      </c>
      <c r="K963" s="217">
        <v>0</v>
      </c>
    </row>
    <row r="964" spans="4:11" hidden="1" x14ac:dyDescent="0.25">
      <c r="D964" s="145" t="str">
        <f>IF(C964&lt;&gt;"",TEXT(C964,"00")&amp;"/01/"&amp;'Configurações Básicas'!$E$5,"")</f>
        <v/>
      </c>
      <c r="J964" s="5">
        <v>0</v>
      </c>
      <c r="K964" s="217">
        <v>0</v>
      </c>
    </row>
    <row r="965" spans="4:11" hidden="1" x14ac:dyDescent="0.25">
      <c r="D965" s="145" t="str">
        <f>IF(C965&lt;&gt;"",TEXT(C965,"00")&amp;"/01/"&amp;'Configurações Básicas'!$E$5,"")</f>
        <v/>
      </c>
      <c r="J965" s="5">
        <v>0</v>
      </c>
      <c r="K965" s="217">
        <v>0</v>
      </c>
    </row>
    <row r="966" spans="4:11" hidden="1" x14ac:dyDescent="0.25">
      <c r="D966" s="145" t="str">
        <f>IF(C966&lt;&gt;"",TEXT(C966,"00")&amp;"/01/"&amp;'Configurações Básicas'!$E$5,"")</f>
        <v/>
      </c>
      <c r="J966" s="5">
        <v>0</v>
      </c>
      <c r="K966" s="217">
        <v>0</v>
      </c>
    </row>
    <row r="967" spans="4:11" hidden="1" x14ac:dyDescent="0.25">
      <c r="D967" s="145" t="str">
        <f>IF(C967&lt;&gt;"",TEXT(C967,"00")&amp;"/01/"&amp;'Configurações Básicas'!$E$5,"")</f>
        <v/>
      </c>
      <c r="J967" s="5">
        <v>0</v>
      </c>
      <c r="K967" s="217">
        <v>0</v>
      </c>
    </row>
    <row r="968" spans="4:11" hidden="1" x14ac:dyDescent="0.25">
      <c r="D968" s="145" t="str">
        <f>IF(C968&lt;&gt;"",TEXT(C968,"00")&amp;"/01/"&amp;'Configurações Básicas'!$E$5,"")</f>
        <v/>
      </c>
      <c r="J968" s="5">
        <v>0</v>
      </c>
      <c r="K968" s="217">
        <v>0</v>
      </c>
    </row>
    <row r="969" spans="4:11" hidden="1" x14ac:dyDescent="0.25">
      <c r="D969" s="145" t="str">
        <f>IF(C969&lt;&gt;"",TEXT(C969,"00")&amp;"/01/"&amp;'Configurações Básicas'!$E$5,"")</f>
        <v/>
      </c>
      <c r="J969" s="5">
        <v>0</v>
      </c>
      <c r="K969" s="217">
        <v>0</v>
      </c>
    </row>
    <row r="970" spans="4:11" hidden="1" x14ac:dyDescent="0.25">
      <c r="D970" s="145" t="str">
        <f>IF(C970&lt;&gt;"",TEXT(C970,"00")&amp;"/01/"&amp;'Configurações Básicas'!$E$5,"")</f>
        <v/>
      </c>
      <c r="J970" s="5">
        <v>0</v>
      </c>
      <c r="K970" s="217">
        <v>0</v>
      </c>
    </row>
    <row r="971" spans="4:11" hidden="1" x14ac:dyDescent="0.25">
      <c r="D971" s="145" t="str">
        <f>IF(C971&lt;&gt;"",TEXT(C971,"00")&amp;"/01/"&amp;'Configurações Básicas'!$E$5,"")</f>
        <v/>
      </c>
      <c r="J971" s="5">
        <v>0</v>
      </c>
      <c r="K971" s="217">
        <v>0</v>
      </c>
    </row>
    <row r="972" spans="4:11" hidden="1" x14ac:dyDescent="0.25">
      <c r="D972" s="145" t="str">
        <f>IF(C972&lt;&gt;"",TEXT(C972,"00")&amp;"/01/"&amp;'Configurações Básicas'!$E$5,"")</f>
        <v/>
      </c>
      <c r="J972" s="5">
        <v>0</v>
      </c>
      <c r="K972" s="217">
        <v>0</v>
      </c>
    </row>
    <row r="973" spans="4:11" hidden="1" x14ac:dyDescent="0.25">
      <c r="D973" s="145" t="str">
        <f>IF(C973&lt;&gt;"",TEXT(C973,"00")&amp;"/01/"&amp;'Configurações Básicas'!$E$5,"")</f>
        <v/>
      </c>
      <c r="J973" s="5">
        <v>0</v>
      </c>
      <c r="K973" s="217">
        <v>0</v>
      </c>
    </row>
    <row r="974" spans="4:11" hidden="1" x14ac:dyDescent="0.25">
      <c r="D974" s="145" t="str">
        <f>IF(C974&lt;&gt;"",TEXT(C974,"00")&amp;"/01/"&amp;'Configurações Básicas'!$E$5,"")</f>
        <v/>
      </c>
      <c r="J974" s="5">
        <v>0</v>
      </c>
      <c r="K974" s="217">
        <v>0</v>
      </c>
    </row>
    <row r="975" spans="4:11" hidden="1" x14ac:dyDescent="0.25">
      <c r="D975" s="145" t="str">
        <f>IF(C975&lt;&gt;"",TEXT(C975,"00")&amp;"/01/"&amp;'Configurações Básicas'!$E$5,"")</f>
        <v/>
      </c>
      <c r="J975" s="5">
        <v>0</v>
      </c>
      <c r="K975" s="217">
        <v>0</v>
      </c>
    </row>
    <row r="976" spans="4:11" hidden="1" x14ac:dyDescent="0.25">
      <c r="D976" s="145" t="str">
        <f>IF(C976&lt;&gt;"",TEXT(C976,"00")&amp;"/01/"&amp;'Configurações Básicas'!$E$5,"")</f>
        <v/>
      </c>
      <c r="J976" s="5">
        <v>0</v>
      </c>
      <c r="K976" s="217">
        <v>0</v>
      </c>
    </row>
    <row r="977" spans="4:11" hidden="1" x14ac:dyDescent="0.25">
      <c r="D977" s="145" t="str">
        <f>IF(C977&lt;&gt;"",TEXT(C977,"00")&amp;"/01/"&amp;'Configurações Básicas'!$E$5,"")</f>
        <v/>
      </c>
      <c r="J977" s="5">
        <v>0</v>
      </c>
      <c r="K977" s="217">
        <v>0</v>
      </c>
    </row>
    <row r="978" spans="4:11" hidden="1" x14ac:dyDescent="0.25">
      <c r="D978" s="145" t="str">
        <f>IF(C978&lt;&gt;"",TEXT(C978,"00")&amp;"/01/"&amp;'Configurações Básicas'!$E$5,"")</f>
        <v/>
      </c>
      <c r="J978" s="5">
        <v>0</v>
      </c>
      <c r="K978" s="217">
        <v>0</v>
      </c>
    </row>
    <row r="979" spans="4:11" hidden="1" x14ac:dyDescent="0.25">
      <c r="D979" s="145" t="str">
        <f>IF(C979&lt;&gt;"",TEXT(C979,"00")&amp;"/01/"&amp;'Configurações Básicas'!$E$5,"")</f>
        <v/>
      </c>
      <c r="J979" s="5">
        <v>0</v>
      </c>
      <c r="K979" s="217">
        <v>0</v>
      </c>
    </row>
    <row r="980" spans="4:11" hidden="1" x14ac:dyDescent="0.25">
      <c r="D980" s="145" t="str">
        <f>IF(C980&lt;&gt;"",TEXT(C980,"00")&amp;"/01/"&amp;'Configurações Básicas'!$E$5,"")</f>
        <v/>
      </c>
      <c r="J980" s="5">
        <v>0</v>
      </c>
      <c r="K980" s="217">
        <v>0</v>
      </c>
    </row>
    <row r="981" spans="4:11" hidden="1" x14ac:dyDescent="0.25">
      <c r="D981" s="145" t="str">
        <f>IF(C981&lt;&gt;"",TEXT(C981,"00")&amp;"/01/"&amp;'Configurações Básicas'!$E$5,"")</f>
        <v/>
      </c>
      <c r="J981" s="5">
        <v>0</v>
      </c>
      <c r="K981" s="217">
        <v>0</v>
      </c>
    </row>
    <row r="982" spans="4:11" hidden="1" x14ac:dyDescent="0.25">
      <c r="D982" s="145" t="str">
        <f>IF(C982&lt;&gt;"",TEXT(C982,"00")&amp;"/01/"&amp;'Configurações Básicas'!$E$5,"")</f>
        <v/>
      </c>
      <c r="J982" s="5">
        <v>0</v>
      </c>
      <c r="K982" s="217">
        <v>0</v>
      </c>
    </row>
    <row r="983" spans="4:11" hidden="1" x14ac:dyDescent="0.25">
      <c r="D983" s="145" t="str">
        <f>IF(C983&lt;&gt;"",TEXT(C983,"00")&amp;"/01/"&amp;'Configurações Básicas'!$E$5,"")</f>
        <v/>
      </c>
      <c r="J983" s="5">
        <v>0</v>
      </c>
      <c r="K983" s="217">
        <v>0</v>
      </c>
    </row>
    <row r="984" spans="4:11" hidden="1" x14ac:dyDescent="0.25">
      <c r="D984" s="145" t="str">
        <f>IF(C984&lt;&gt;"",TEXT(C984,"00")&amp;"/01/"&amp;'Configurações Básicas'!$E$5,"")</f>
        <v/>
      </c>
      <c r="J984" s="5">
        <v>0</v>
      </c>
      <c r="K984" s="217">
        <v>0</v>
      </c>
    </row>
    <row r="985" spans="4:11" hidden="1" x14ac:dyDescent="0.25">
      <c r="D985" s="145" t="str">
        <f>IF(C985&lt;&gt;"",TEXT(C985,"00")&amp;"/01/"&amp;'Configurações Básicas'!$E$5,"")</f>
        <v/>
      </c>
      <c r="J985" s="5">
        <v>0</v>
      </c>
      <c r="K985" s="217">
        <v>0</v>
      </c>
    </row>
    <row r="986" spans="4:11" hidden="1" x14ac:dyDescent="0.25">
      <c r="D986" s="145" t="str">
        <f>IF(C986&lt;&gt;"",TEXT(C986,"00")&amp;"/01/"&amp;'Configurações Básicas'!$E$5,"")</f>
        <v/>
      </c>
      <c r="J986" s="5">
        <v>0</v>
      </c>
      <c r="K986" s="217">
        <v>0</v>
      </c>
    </row>
    <row r="987" spans="4:11" hidden="1" x14ac:dyDescent="0.25">
      <c r="D987" s="145" t="str">
        <f>IF(C987&lt;&gt;"",TEXT(C987,"00")&amp;"/01/"&amp;'Configurações Básicas'!$E$5,"")</f>
        <v/>
      </c>
      <c r="J987" s="5">
        <v>0</v>
      </c>
      <c r="K987" s="217">
        <v>0</v>
      </c>
    </row>
    <row r="988" spans="4:11" hidden="1" x14ac:dyDescent="0.25">
      <c r="D988" s="145" t="str">
        <f>IF(C988&lt;&gt;"",TEXT(C988,"00")&amp;"/01/"&amp;'Configurações Básicas'!$E$5,"")</f>
        <v/>
      </c>
      <c r="J988" s="5">
        <v>0</v>
      </c>
      <c r="K988" s="217">
        <v>0</v>
      </c>
    </row>
    <row r="989" spans="4:11" hidden="1" x14ac:dyDescent="0.25">
      <c r="D989" s="145" t="str">
        <f>IF(C989&lt;&gt;"",TEXT(C989,"00")&amp;"/01/"&amp;'Configurações Básicas'!$E$5,"")</f>
        <v/>
      </c>
      <c r="J989" s="5">
        <v>0</v>
      </c>
      <c r="K989" s="217">
        <v>0</v>
      </c>
    </row>
    <row r="990" spans="4:11" hidden="1" x14ac:dyDescent="0.25">
      <c r="D990" s="145" t="str">
        <f>IF(C990&lt;&gt;"",TEXT(C990,"00")&amp;"/01/"&amp;'Configurações Básicas'!$E$5,"")</f>
        <v/>
      </c>
      <c r="J990" s="5">
        <v>0</v>
      </c>
      <c r="K990" s="217">
        <v>0</v>
      </c>
    </row>
    <row r="991" spans="4:11" hidden="1" x14ac:dyDescent="0.25">
      <c r="D991" s="145" t="str">
        <f>IF(C991&lt;&gt;"",TEXT(C991,"00")&amp;"/01/"&amp;'Configurações Básicas'!$E$5,"")</f>
        <v/>
      </c>
      <c r="J991" s="5">
        <v>0</v>
      </c>
      <c r="K991" s="217">
        <v>0</v>
      </c>
    </row>
    <row r="992" spans="4:11" hidden="1" x14ac:dyDescent="0.25">
      <c r="D992" s="145" t="str">
        <f>IF(C992&lt;&gt;"",TEXT(C992,"00")&amp;"/01/"&amp;'Configurações Básicas'!$E$5,"")</f>
        <v/>
      </c>
      <c r="J992" s="5">
        <v>0</v>
      </c>
      <c r="K992" s="217">
        <v>0</v>
      </c>
    </row>
    <row r="993" spans="4:11" hidden="1" x14ac:dyDescent="0.25">
      <c r="D993" s="145" t="str">
        <f>IF(C993&lt;&gt;"",TEXT(C993,"00")&amp;"/01/"&amp;'Configurações Básicas'!$E$5,"")</f>
        <v/>
      </c>
      <c r="J993" s="5">
        <v>0</v>
      </c>
      <c r="K993" s="217">
        <v>0</v>
      </c>
    </row>
    <row r="994" spans="4:11" hidden="1" x14ac:dyDescent="0.25">
      <c r="D994" s="145" t="str">
        <f>IF(C994&lt;&gt;"",TEXT(C994,"00")&amp;"/01/"&amp;'Configurações Básicas'!$E$5,"")</f>
        <v/>
      </c>
      <c r="J994" s="5">
        <v>0</v>
      </c>
      <c r="K994" s="217">
        <v>0</v>
      </c>
    </row>
    <row r="995" spans="4:11" hidden="1" x14ac:dyDescent="0.25">
      <c r="D995" s="145" t="str">
        <f>IF(C995&lt;&gt;"",TEXT(C995,"00")&amp;"/01/"&amp;'Configurações Básicas'!$E$5,"")</f>
        <v/>
      </c>
      <c r="J995" s="5">
        <v>0</v>
      </c>
      <c r="K995" s="217">
        <v>0</v>
      </c>
    </row>
    <row r="996" spans="4:11" hidden="1" x14ac:dyDescent="0.25">
      <c r="D996" s="145" t="str">
        <f>IF(C996&lt;&gt;"",TEXT(C996,"00")&amp;"/01/"&amp;'Configurações Básicas'!$E$5,"")</f>
        <v/>
      </c>
      <c r="J996" s="5">
        <v>0</v>
      </c>
      <c r="K996" s="217">
        <v>0</v>
      </c>
    </row>
    <row r="997" spans="4:11" hidden="1" x14ac:dyDescent="0.25">
      <c r="D997" s="145" t="str">
        <f>IF(C997&lt;&gt;"",TEXT(C997,"00")&amp;"/01/"&amp;'Configurações Básicas'!$E$5,"")</f>
        <v/>
      </c>
      <c r="J997" s="5">
        <v>0</v>
      </c>
      <c r="K997" s="217">
        <v>0</v>
      </c>
    </row>
    <row r="998" spans="4:11" hidden="1" x14ac:dyDescent="0.25">
      <c r="D998" s="145" t="str">
        <f>IF(C998&lt;&gt;"",TEXT(C998,"00")&amp;"/01/"&amp;'Configurações Básicas'!$E$5,"")</f>
        <v/>
      </c>
      <c r="J998" s="5">
        <v>0</v>
      </c>
      <c r="K998" s="217">
        <v>0</v>
      </c>
    </row>
    <row r="999" spans="4:11" hidden="1" x14ac:dyDescent="0.25">
      <c r="D999" s="145" t="str">
        <f>IF(C999&lt;&gt;"",TEXT(C999,"00")&amp;"/01/"&amp;'Configurações Básicas'!$E$5,"")</f>
        <v/>
      </c>
      <c r="J999" s="5">
        <v>0</v>
      </c>
      <c r="K999" s="217">
        <v>0</v>
      </c>
    </row>
    <row r="1000" spans="4:11" hidden="1" x14ac:dyDescent="0.25">
      <c r="D1000" s="145" t="str">
        <f>IF(C1000&lt;&gt;"",TEXT(C1000,"00")&amp;"/01/"&amp;'Configurações Básicas'!$E$5,"")</f>
        <v/>
      </c>
      <c r="J1000" s="5">
        <v>0</v>
      </c>
      <c r="K1000" s="217">
        <v>0</v>
      </c>
    </row>
    <row r="1001" spans="4:11" hidden="1" x14ac:dyDescent="0.25">
      <c r="D1001" s="145" t="str">
        <f>IF(C1001&lt;&gt;"",TEXT(C1001,"00")&amp;"/01/"&amp;'Configurações Básicas'!$E$5,"")</f>
        <v/>
      </c>
      <c r="J1001" s="5">
        <v>0</v>
      </c>
      <c r="K1001" s="217">
        <v>0</v>
      </c>
    </row>
    <row r="1002" spans="4:11" hidden="1" x14ac:dyDescent="0.25">
      <c r="D1002" s="145" t="str">
        <f>IF(C1002&lt;&gt;"",TEXT(C1002,"00")&amp;"/01/"&amp;'Configurações Básicas'!$E$5,"")</f>
        <v/>
      </c>
      <c r="J1002" s="5">
        <v>0</v>
      </c>
      <c r="K1002" s="217">
        <v>0</v>
      </c>
    </row>
    <row r="1003" spans="4:11" hidden="1" x14ac:dyDescent="0.25">
      <c r="D1003" s="145" t="str">
        <f>IF(C1003&lt;&gt;"",TEXT(C1003,"00")&amp;"/01/"&amp;'Configurações Básicas'!$E$5,"")</f>
        <v/>
      </c>
      <c r="J1003" s="5">
        <v>0</v>
      </c>
      <c r="K1003" s="217">
        <v>0</v>
      </c>
    </row>
    <row r="1004" spans="4:11" hidden="1" x14ac:dyDescent="0.25">
      <c r="D1004" s="145" t="str">
        <f>IF(C1004&lt;&gt;"",TEXT(C1004,"00")&amp;"/01/"&amp;'Configurações Básicas'!$E$5,"")</f>
        <v/>
      </c>
      <c r="J1004" s="5">
        <v>0</v>
      </c>
      <c r="K1004" s="217">
        <v>0</v>
      </c>
    </row>
    <row r="1005" spans="4:11" hidden="1" x14ac:dyDescent="0.25">
      <c r="D1005" s="145" t="str">
        <f>IF(C1005&lt;&gt;"",TEXT(C1005,"00")&amp;"/01/"&amp;'Configurações Básicas'!$E$5,"")</f>
        <v/>
      </c>
      <c r="J1005" s="5">
        <v>0</v>
      </c>
      <c r="K1005" s="217">
        <v>0</v>
      </c>
    </row>
    <row r="1006" spans="4:11" hidden="1" x14ac:dyDescent="0.25">
      <c r="D1006" s="145" t="str">
        <f>IF(C1006&lt;&gt;"",TEXT(C1006,"00")&amp;"/01/"&amp;'Configurações Básicas'!$E$5,"")</f>
        <v/>
      </c>
      <c r="J1006" s="5">
        <v>0</v>
      </c>
      <c r="K1006" s="217">
        <v>0</v>
      </c>
    </row>
    <row r="1007" spans="4:11" hidden="1" x14ac:dyDescent="0.25">
      <c r="D1007" s="145" t="str">
        <f>IF(C1007&lt;&gt;"",TEXT(C1007,"00")&amp;"/01/"&amp;'Configurações Básicas'!$E$5,"")</f>
        <v/>
      </c>
      <c r="J1007" s="5">
        <v>0</v>
      </c>
      <c r="K1007" s="217">
        <v>0</v>
      </c>
    </row>
    <row r="1008" spans="4:11" hidden="1" x14ac:dyDescent="0.25">
      <c r="D1008" s="145" t="str">
        <f>IF(C1008&lt;&gt;"",TEXT(C1008,"00")&amp;"/01/"&amp;'Configurações Básicas'!$E$5,"")</f>
        <v/>
      </c>
      <c r="J1008" s="5">
        <v>0</v>
      </c>
      <c r="K1008" s="217">
        <v>0</v>
      </c>
    </row>
    <row r="1009" spans="4:11" hidden="1" x14ac:dyDescent="0.25">
      <c r="D1009" s="145" t="str">
        <f>IF(C1009&lt;&gt;"",TEXT(C1009,"00")&amp;"/01/"&amp;'Configurações Básicas'!$E$5,"")</f>
        <v/>
      </c>
      <c r="J1009" s="5">
        <v>0</v>
      </c>
      <c r="K1009" s="217">
        <v>0</v>
      </c>
    </row>
    <row r="1010" spans="4:11" hidden="1" x14ac:dyDescent="0.25">
      <c r="D1010" s="145" t="str">
        <f>IF(C1010&lt;&gt;"",TEXT(C1010,"00")&amp;"/01/"&amp;'Configurações Básicas'!$E$5,"")</f>
        <v/>
      </c>
      <c r="J1010" s="5">
        <v>0</v>
      </c>
      <c r="K1010" s="217">
        <v>0</v>
      </c>
    </row>
    <row r="1011" spans="4:11" hidden="1" x14ac:dyDescent="0.25">
      <c r="D1011" s="145" t="str">
        <f>IF(C1011&lt;&gt;"",TEXT(C1011,"00")&amp;"/01/"&amp;'Configurações Básicas'!$E$5,"")</f>
        <v/>
      </c>
      <c r="J1011" s="5">
        <v>0</v>
      </c>
      <c r="K1011" s="217">
        <v>0</v>
      </c>
    </row>
    <row r="1012" spans="4:11" hidden="1" x14ac:dyDescent="0.25">
      <c r="D1012" s="145" t="str">
        <f>IF(C1012&lt;&gt;"",TEXT(C1012,"00")&amp;"/01/"&amp;'Configurações Básicas'!$E$5,"")</f>
        <v/>
      </c>
      <c r="J1012" s="5">
        <v>0</v>
      </c>
      <c r="K1012" s="217">
        <v>0</v>
      </c>
    </row>
    <row r="1013" spans="4:11" hidden="1" x14ac:dyDescent="0.25">
      <c r="D1013" s="145" t="str">
        <f>IF(C1013&lt;&gt;"",TEXT(C1013,"00")&amp;"/01/"&amp;'Configurações Básicas'!$E$5,"")</f>
        <v/>
      </c>
      <c r="J1013" s="5">
        <v>0</v>
      </c>
      <c r="K1013" s="217">
        <v>0</v>
      </c>
    </row>
    <row r="1014" spans="4:11" hidden="1" x14ac:dyDescent="0.25">
      <c r="D1014" s="145" t="str">
        <f>IF(C1014&lt;&gt;"",TEXT(C1014,"00")&amp;"/01/"&amp;'Configurações Básicas'!$E$5,"")</f>
        <v/>
      </c>
      <c r="J1014" s="5">
        <v>0</v>
      </c>
      <c r="K1014" s="217">
        <v>0</v>
      </c>
    </row>
    <row r="1015" spans="4:11" hidden="1" x14ac:dyDescent="0.25">
      <c r="D1015" s="145" t="str">
        <f>IF(C1015&lt;&gt;"",TEXT(C1015,"00")&amp;"/01/"&amp;'Configurações Básicas'!$E$5,"")</f>
        <v/>
      </c>
      <c r="J1015" s="5">
        <v>0</v>
      </c>
      <c r="K1015" s="217">
        <v>0</v>
      </c>
    </row>
    <row r="1016" spans="4:11" hidden="1" x14ac:dyDescent="0.25">
      <c r="D1016" s="145" t="str">
        <f>IF(C1016&lt;&gt;"",TEXT(C1016,"00")&amp;"/01/"&amp;'Configurações Básicas'!$E$5,"")</f>
        <v/>
      </c>
      <c r="J1016" s="5">
        <v>0</v>
      </c>
      <c r="K1016" s="217">
        <v>0</v>
      </c>
    </row>
    <row r="1017" spans="4:11" hidden="1" x14ac:dyDescent="0.25">
      <c r="D1017" s="145" t="str">
        <f>IF(C1017&lt;&gt;"",TEXT(C1017,"00")&amp;"/01/"&amp;'Configurações Básicas'!$E$5,"")</f>
        <v/>
      </c>
      <c r="J1017" s="5">
        <v>0</v>
      </c>
      <c r="K1017" s="217">
        <v>0</v>
      </c>
    </row>
    <row r="1018" spans="4:11" hidden="1" x14ac:dyDescent="0.25">
      <c r="D1018" s="145" t="str">
        <f>IF(C1018&lt;&gt;"",TEXT(C1018,"00")&amp;"/01/"&amp;'Configurações Básicas'!$E$5,"")</f>
        <v/>
      </c>
      <c r="J1018" s="5">
        <v>0</v>
      </c>
      <c r="K1018" s="217">
        <v>0</v>
      </c>
    </row>
    <row r="1019" spans="4:11" hidden="1" x14ac:dyDescent="0.25">
      <c r="D1019" s="145" t="str">
        <f>IF(C1019&lt;&gt;"",TEXT(C1019,"00")&amp;"/01/"&amp;'Configurações Básicas'!$E$5,"")</f>
        <v/>
      </c>
      <c r="J1019" s="5">
        <v>0</v>
      </c>
      <c r="K1019" s="217">
        <v>0</v>
      </c>
    </row>
    <row r="1020" spans="4:11" hidden="1" x14ac:dyDescent="0.25">
      <c r="D1020" s="145" t="str">
        <f>IF(C1020&lt;&gt;"",TEXT(C1020,"00")&amp;"/01/"&amp;'Configurações Básicas'!$E$5,"")</f>
        <v/>
      </c>
      <c r="J1020" s="5">
        <v>0</v>
      </c>
      <c r="K1020" s="217">
        <v>0</v>
      </c>
    </row>
    <row r="1021" spans="4:11" hidden="1" x14ac:dyDescent="0.25">
      <c r="D1021" s="145" t="str">
        <f>IF(C1021&lt;&gt;"",TEXT(C1021,"00")&amp;"/01/"&amp;'Configurações Básicas'!$E$5,"")</f>
        <v/>
      </c>
      <c r="J1021" s="5">
        <v>0</v>
      </c>
      <c r="K1021" s="217">
        <v>0</v>
      </c>
    </row>
    <row r="1022" spans="4:11" hidden="1" x14ac:dyDescent="0.25">
      <c r="D1022" s="145" t="str">
        <f>IF(C1022&lt;&gt;"",TEXT(C1022,"00")&amp;"/01/"&amp;'Configurações Básicas'!$E$5,"")</f>
        <v/>
      </c>
      <c r="J1022" s="5">
        <v>0</v>
      </c>
      <c r="K1022" s="217">
        <v>0</v>
      </c>
    </row>
    <row r="1023" spans="4:11" hidden="1" x14ac:dyDescent="0.25">
      <c r="D1023" s="145" t="str">
        <f>IF(C1023&lt;&gt;"",TEXT(C1023,"00")&amp;"/01/"&amp;'Configurações Básicas'!$E$5,"")</f>
        <v/>
      </c>
      <c r="J1023" s="5">
        <v>0</v>
      </c>
      <c r="K1023" s="217">
        <v>0</v>
      </c>
    </row>
    <row r="1024" spans="4:11" hidden="1" x14ac:dyDescent="0.25">
      <c r="D1024" s="145" t="str">
        <f>IF(C1024&lt;&gt;"",TEXT(C1024,"00")&amp;"/01/"&amp;'Configurações Básicas'!$E$5,"")</f>
        <v/>
      </c>
      <c r="J1024" s="5">
        <v>0</v>
      </c>
      <c r="K1024" s="217">
        <v>0</v>
      </c>
    </row>
    <row r="1025" spans="4:11" hidden="1" x14ac:dyDescent="0.25">
      <c r="D1025" s="145" t="str">
        <f>IF(C1025&lt;&gt;"",TEXT(C1025,"00")&amp;"/01/"&amp;'Configurações Básicas'!$E$5,"")</f>
        <v/>
      </c>
      <c r="J1025" s="5">
        <v>0</v>
      </c>
      <c r="K1025" s="217">
        <v>0</v>
      </c>
    </row>
    <row r="1026" spans="4:11" hidden="1" x14ac:dyDescent="0.25">
      <c r="D1026" s="145" t="str">
        <f>IF(C1026&lt;&gt;"",TEXT(C1026,"00")&amp;"/01/"&amp;'Configurações Básicas'!$E$5,"")</f>
        <v/>
      </c>
      <c r="J1026" s="5">
        <v>0</v>
      </c>
      <c r="K1026" s="217">
        <v>0</v>
      </c>
    </row>
    <row r="1027" spans="4:11" hidden="1" x14ac:dyDescent="0.25">
      <c r="D1027" s="145" t="str">
        <f>IF(C1027&lt;&gt;"",TEXT(C1027,"00")&amp;"/01/"&amp;'Configurações Básicas'!$E$5,"")</f>
        <v/>
      </c>
      <c r="J1027" s="5">
        <v>0</v>
      </c>
      <c r="K1027" s="217">
        <v>0</v>
      </c>
    </row>
    <row r="1028" spans="4:11" hidden="1" x14ac:dyDescent="0.25">
      <c r="D1028" s="145" t="str">
        <f>IF(C1028&lt;&gt;"",TEXT(C1028,"00")&amp;"/01/"&amp;'Configurações Básicas'!$E$5,"")</f>
        <v/>
      </c>
      <c r="J1028" s="5">
        <v>0</v>
      </c>
      <c r="K1028" s="217">
        <v>0</v>
      </c>
    </row>
    <row r="1029" spans="4:11" hidden="1" x14ac:dyDescent="0.25">
      <c r="D1029" s="145" t="str">
        <f>IF(C1029&lt;&gt;"",TEXT(C1029,"00")&amp;"/01/"&amp;'Configurações Básicas'!$E$5,"")</f>
        <v/>
      </c>
      <c r="J1029" s="5">
        <v>0</v>
      </c>
      <c r="K1029" s="217">
        <v>0</v>
      </c>
    </row>
    <row r="1030" spans="4:11" hidden="1" x14ac:dyDescent="0.25">
      <c r="D1030" s="145" t="str">
        <f>IF(C1030&lt;&gt;"",TEXT(C1030,"00")&amp;"/01/"&amp;'Configurações Básicas'!$E$5,"")</f>
        <v/>
      </c>
      <c r="J1030" s="5">
        <v>0</v>
      </c>
      <c r="K1030" s="217">
        <v>0</v>
      </c>
    </row>
    <row r="1031" spans="4:11" hidden="1" x14ac:dyDescent="0.25">
      <c r="D1031" s="145" t="str">
        <f>IF(C1031&lt;&gt;"",TEXT(C1031,"00")&amp;"/01/"&amp;'Configurações Básicas'!$E$5,"")</f>
        <v/>
      </c>
      <c r="J1031" s="5">
        <v>0</v>
      </c>
      <c r="K1031" s="217">
        <v>0</v>
      </c>
    </row>
    <row r="1032" spans="4:11" hidden="1" x14ac:dyDescent="0.25">
      <c r="D1032" s="145" t="str">
        <f>IF(C1032&lt;&gt;"",TEXT(C1032,"00")&amp;"/01/"&amp;'Configurações Básicas'!$E$5,"")</f>
        <v/>
      </c>
      <c r="J1032" s="5">
        <v>0</v>
      </c>
      <c r="K1032" s="217">
        <v>0</v>
      </c>
    </row>
    <row r="1033" spans="4:11" hidden="1" x14ac:dyDescent="0.25">
      <c r="D1033" s="145" t="str">
        <f>IF(C1033&lt;&gt;"",TEXT(C1033,"00")&amp;"/01/"&amp;'Configurações Básicas'!$E$5,"")</f>
        <v/>
      </c>
      <c r="J1033" s="5">
        <v>0</v>
      </c>
      <c r="K1033" s="217">
        <v>0</v>
      </c>
    </row>
    <row r="1034" spans="4:11" hidden="1" x14ac:dyDescent="0.25">
      <c r="D1034" s="145" t="str">
        <f>IF(C1034&lt;&gt;"",TEXT(C1034,"00")&amp;"/01/"&amp;'Configurações Básicas'!$E$5,"")</f>
        <v/>
      </c>
      <c r="J1034" s="5">
        <v>0</v>
      </c>
      <c r="K1034" s="217">
        <v>0</v>
      </c>
    </row>
    <row r="1035" spans="4:11" hidden="1" x14ac:dyDescent="0.25">
      <c r="D1035" s="145" t="str">
        <f>IF(C1035&lt;&gt;"",TEXT(C1035,"00")&amp;"/01/"&amp;'Configurações Básicas'!$E$5,"")</f>
        <v/>
      </c>
      <c r="J1035" s="5">
        <v>0</v>
      </c>
      <c r="K1035" s="217">
        <v>0</v>
      </c>
    </row>
    <row r="1036" spans="4:11" hidden="1" x14ac:dyDescent="0.25">
      <c r="D1036" s="145" t="str">
        <f>IF(C1036&lt;&gt;"",TEXT(C1036,"00")&amp;"/01/"&amp;'Configurações Básicas'!$E$5,"")</f>
        <v/>
      </c>
      <c r="J1036" s="5">
        <v>0</v>
      </c>
      <c r="K1036" s="217">
        <v>0</v>
      </c>
    </row>
    <row r="1037" spans="4:11" hidden="1" x14ac:dyDescent="0.25">
      <c r="D1037" s="145" t="str">
        <f>IF(C1037&lt;&gt;"",TEXT(C1037,"00")&amp;"/01/"&amp;'Configurações Básicas'!$E$5,"")</f>
        <v/>
      </c>
      <c r="J1037" s="5">
        <v>0</v>
      </c>
      <c r="K1037" s="217">
        <v>0</v>
      </c>
    </row>
    <row r="1038" spans="4:11" hidden="1" x14ac:dyDescent="0.25">
      <c r="D1038" s="145" t="str">
        <f>IF(C1038&lt;&gt;"",TEXT(C1038,"00")&amp;"/01/"&amp;'Configurações Básicas'!$E$5,"")</f>
        <v/>
      </c>
      <c r="J1038" s="5">
        <v>0</v>
      </c>
      <c r="K1038" s="217">
        <v>0</v>
      </c>
    </row>
    <row r="1039" spans="4:11" hidden="1" x14ac:dyDescent="0.25">
      <c r="D1039" s="145" t="str">
        <f>IF(C1039&lt;&gt;"",TEXT(C1039,"00")&amp;"/01/"&amp;'Configurações Básicas'!$E$5,"")</f>
        <v/>
      </c>
      <c r="J1039" s="5">
        <v>0</v>
      </c>
      <c r="K1039" s="217">
        <v>0</v>
      </c>
    </row>
    <row r="1040" spans="4:11" hidden="1" x14ac:dyDescent="0.25">
      <c r="D1040" s="145" t="str">
        <f>IF(C1040&lt;&gt;"",TEXT(C1040,"00")&amp;"/01/"&amp;'Configurações Básicas'!$E$5,"")</f>
        <v/>
      </c>
      <c r="J1040" s="5">
        <v>0</v>
      </c>
      <c r="K1040" s="217">
        <v>0</v>
      </c>
    </row>
    <row r="1041" spans="4:11" hidden="1" x14ac:dyDescent="0.25">
      <c r="D1041" s="145" t="str">
        <f>IF(C1041&lt;&gt;"",TEXT(C1041,"00")&amp;"/01/"&amp;'Configurações Básicas'!$E$5,"")</f>
        <v/>
      </c>
      <c r="J1041" s="5">
        <v>0</v>
      </c>
      <c r="K1041" s="217">
        <v>0</v>
      </c>
    </row>
    <row r="1042" spans="4:11" hidden="1" x14ac:dyDescent="0.25">
      <c r="D1042" s="145" t="str">
        <f>IF(C1042&lt;&gt;"",TEXT(C1042,"00")&amp;"/01/"&amp;'Configurações Básicas'!$E$5,"")</f>
        <v/>
      </c>
      <c r="J1042" s="5">
        <v>0</v>
      </c>
      <c r="K1042" s="217">
        <v>0</v>
      </c>
    </row>
    <row r="1043" spans="4:11" hidden="1" x14ac:dyDescent="0.25">
      <c r="D1043" s="145" t="str">
        <f>IF(C1043&lt;&gt;"",TEXT(C1043,"00")&amp;"/01/"&amp;'Configurações Básicas'!$E$5,"")</f>
        <v/>
      </c>
      <c r="J1043" s="5">
        <v>0</v>
      </c>
      <c r="K1043" s="217">
        <v>0</v>
      </c>
    </row>
    <row r="1044" spans="4:11" hidden="1" x14ac:dyDescent="0.25">
      <c r="D1044" s="145" t="str">
        <f>IF(C1044&lt;&gt;"",TEXT(C1044,"00")&amp;"/01/"&amp;'Configurações Básicas'!$E$5,"")</f>
        <v/>
      </c>
      <c r="J1044" s="5">
        <v>0</v>
      </c>
      <c r="K1044" s="217">
        <v>0</v>
      </c>
    </row>
    <row r="1045" spans="4:11" hidden="1" x14ac:dyDescent="0.25">
      <c r="D1045" s="145" t="str">
        <f>IF(C1045&lt;&gt;"",TEXT(C1045,"00")&amp;"/01/"&amp;'Configurações Básicas'!$E$5,"")</f>
        <v/>
      </c>
      <c r="J1045" s="5">
        <v>0</v>
      </c>
      <c r="K1045" s="217">
        <v>0</v>
      </c>
    </row>
    <row r="1046" spans="4:11" hidden="1" x14ac:dyDescent="0.25">
      <c r="D1046" s="145" t="str">
        <f>IF(C1046&lt;&gt;"",TEXT(C1046,"00")&amp;"/01/"&amp;'Configurações Básicas'!$E$5,"")</f>
        <v/>
      </c>
      <c r="J1046" s="5">
        <v>0</v>
      </c>
      <c r="K1046" s="217">
        <v>0</v>
      </c>
    </row>
    <row r="1047" spans="4:11" hidden="1" x14ac:dyDescent="0.25">
      <c r="D1047" s="145" t="str">
        <f>IF(C1047&lt;&gt;"",TEXT(C1047,"00")&amp;"/01/"&amp;'Configurações Básicas'!$E$5,"")</f>
        <v/>
      </c>
      <c r="J1047" s="5">
        <v>0</v>
      </c>
      <c r="K1047" s="217">
        <v>0</v>
      </c>
    </row>
    <row r="1048" spans="4:11" hidden="1" x14ac:dyDescent="0.25">
      <c r="D1048" s="145" t="str">
        <f>IF(C1048&lt;&gt;"",TEXT(C1048,"00")&amp;"/01/"&amp;'Configurações Básicas'!$E$5,"")</f>
        <v/>
      </c>
      <c r="J1048" s="5">
        <v>0</v>
      </c>
      <c r="K1048" s="217">
        <v>0</v>
      </c>
    </row>
    <row r="1049" spans="4:11" hidden="1" x14ac:dyDescent="0.25">
      <c r="D1049" s="145" t="str">
        <f>IF(C1049&lt;&gt;"",TEXT(C1049,"00")&amp;"/01/"&amp;'Configurações Básicas'!$E$5,"")</f>
        <v/>
      </c>
      <c r="J1049" s="5">
        <v>0</v>
      </c>
      <c r="K1049" s="217">
        <v>0</v>
      </c>
    </row>
    <row r="1050" spans="4:11" hidden="1" x14ac:dyDescent="0.25">
      <c r="D1050" s="145" t="str">
        <f>IF(C1050&lt;&gt;"",TEXT(C1050,"00")&amp;"/01/"&amp;'Configurações Básicas'!$E$5,"")</f>
        <v/>
      </c>
      <c r="J1050" s="5">
        <v>0</v>
      </c>
      <c r="K1050" s="217">
        <v>0</v>
      </c>
    </row>
    <row r="1051" spans="4:11" hidden="1" x14ac:dyDescent="0.25">
      <c r="D1051" s="145" t="str">
        <f>IF(C1051&lt;&gt;"",TEXT(C1051,"00")&amp;"/01/"&amp;'Configurações Básicas'!$E$5,"")</f>
        <v/>
      </c>
      <c r="J1051" s="5">
        <v>0</v>
      </c>
      <c r="K1051" s="217">
        <v>0</v>
      </c>
    </row>
    <row r="1052" spans="4:11" hidden="1" x14ac:dyDescent="0.25">
      <c r="D1052" s="145" t="str">
        <f>IF(C1052&lt;&gt;"",TEXT(C1052,"00")&amp;"/01/"&amp;'Configurações Básicas'!$E$5,"")</f>
        <v/>
      </c>
      <c r="J1052" s="5">
        <v>0</v>
      </c>
      <c r="K1052" s="217">
        <v>0</v>
      </c>
    </row>
    <row r="1053" spans="4:11" hidden="1" x14ac:dyDescent="0.25">
      <c r="D1053" s="145" t="str">
        <f>IF(C1053&lt;&gt;"",TEXT(C1053,"00")&amp;"/01/"&amp;'Configurações Básicas'!$E$5,"")</f>
        <v/>
      </c>
      <c r="J1053" s="5">
        <v>0</v>
      </c>
      <c r="K1053" s="217">
        <v>0</v>
      </c>
    </row>
    <row r="1054" spans="4:11" hidden="1" x14ac:dyDescent="0.25">
      <c r="D1054" s="145" t="str">
        <f>IF(C1054&lt;&gt;"",TEXT(C1054,"00")&amp;"/01/"&amp;'Configurações Básicas'!$E$5,"")</f>
        <v/>
      </c>
      <c r="J1054" s="5">
        <v>0</v>
      </c>
      <c r="K1054" s="217">
        <v>0</v>
      </c>
    </row>
    <row r="1055" spans="4:11" hidden="1" x14ac:dyDescent="0.25">
      <c r="D1055" s="145" t="str">
        <f>IF(C1055&lt;&gt;"",TEXT(C1055,"00")&amp;"/01/"&amp;'Configurações Básicas'!$E$5,"")</f>
        <v/>
      </c>
      <c r="J1055" s="5">
        <v>0</v>
      </c>
      <c r="K1055" s="217">
        <v>0</v>
      </c>
    </row>
    <row r="1056" spans="4:11" hidden="1" x14ac:dyDescent="0.25">
      <c r="D1056" s="145" t="str">
        <f>IF(C1056&lt;&gt;"",TEXT(C1056,"00")&amp;"/01/"&amp;'Configurações Básicas'!$E$5,"")</f>
        <v/>
      </c>
      <c r="J1056" s="5">
        <v>0</v>
      </c>
      <c r="K1056" s="217">
        <v>0</v>
      </c>
    </row>
    <row r="1057" spans="4:11" hidden="1" x14ac:dyDescent="0.25">
      <c r="D1057" s="145" t="str">
        <f>IF(C1057&lt;&gt;"",TEXT(C1057,"00")&amp;"/01/"&amp;'Configurações Básicas'!$E$5,"")</f>
        <v/>
      </c>
      <c r="J1057" s="5">
        <v>0</v>
      </c>
      <c r="K1057" s="217">
        <v>0</v>
      </c>
    </row>
    <row r="1058" spans="4:11" hidden="1" x14ac:dyDescent="0.25">
      <c r="D1058" s="145" t="str">
        <f>IF(C1058&lt;&gt;"",TEXT(C1058,"00")&amp;"/01/"&amp;'Configurações Básicas'!$E$5,"")</f>
        <v/>
      </c>
      <c r="J1058" s="5">
        <v>0</v>
      </c>
      <c r="K1058" s="217">
        <v>0</v>
      </c>
    </row>
    <row r="1059" spans="4:11" hidden="1" x14ac:dyDescent="0.25">
      <c r="D1059" s="145" t="str">
        <f>IF(C1059&lt;&gt;"",TEXT(C1059,"00")&amp;"/01/"&amp;'Configurações Básicas'!$E$5,"")</f>
        <v/>
      </c>
      <c r="J1059" s="5">
        <v>0</v>
      </c>
      <c r="K1059" s="217">
        <v>0</v>
      </c>
    </row>
    <row r="1060" spans="4:11" hidden="1" x14ac:dyDescent="0.25">
      <c r="D1060" s="145" t="str">
        <f>IF(C1060&lt;&gt;"",TEXT(C1060,"00")&amp;"/01/"&amp;'Configurações Básicas'!$E$5,"")</f>
        <v/>
      </c>
      <c r="J1060" s="5">
        <v>0</v>
      </c>
      <c r="K1060" s="217">
        <v>0</v>
      </c>
    </row>
    <row r="1061" spans="4:11" hidden="1" x14ac:dyDescent="0.25">
      <c r="D1061" s="145" t="str">
        <f>IF(C1061&lt;&gt;"",TEXT(C1061,"00")&amp;"/01/"&amp;'Configurações Básicas'!$E$5,"")</f>
        <v/>
      </c>
      <c r="J1061" s="5">
        <v>0</v>
      </c>
      <c r="K1061" s="217">
        <v>0</v>
      </c>
    </row>
    <row r="1062" spans="4:11" hidden="1" x14ac:dyDescent="0.25">
      <c r="D1062" s="145" t="str">
        <f>IF(C1062&lt;&gt;"",TEXT(C1062,"00")&amp;"/01/"&amp;'Configurações Básicas'!$E$5,"")</f>
        <v/>
      </c>
      <c r="J1062" s="5">
        <v>0</v>
      </c>
      <c r="K1062" s="217">
        <v>0</v>
      </c>
    </row>
    <row r="1063" spans="4:11" hidden="1" x14ac:dyDescent="0.25">
      <c r="D1063" s="145" t="str">
        <f>IF(C1063&lt;&gt;"",TEXT(C1063,"00")&amp;"/01/"&amp;'Configurações Básicas'!$E$5,"")</f>
        <v/>
      </c>
      <c r="J1063" s="5">
        <v>0</v>
      </c>
      <c r="K1063" s="217">
        <v>0</v>
      </c>
    </row>
    <row r="1064" spans="4:11" hidden="1" x14ac:dyDescent="0.25">
      <c r="D1064" s="145" t="str">
        <f>IF(C1064&lt;&gt;"",TEXT(C1064,"00")&amp;"/01/"&amp;'Configurações Básicas'!$E$5,"")</f>
        <v/>
      </c>
      <c r="J1064" s="5">
        <v>0</v>
      </c>
      <c r="K1064" s="217">
        <v>0</v>
      </c>
    </row>
    <row r="1065" spans="4:11" hidden="1" x14ac:dyDescent="0.25">
      <c r="D1065" s="145" t="str">
        <f>IF(C1065&lt;&gt;"",TEXT(C1065,"00")&amp;"/01/"&amp;'Configurações Básicas'!$E$5,"")</f>
        <v/>
      </c>
      <c r="J1065" s="5">
        <v>0</v>
      </c>
      <c r="K1065" s="217">
        <v>0</v>
      </c>
    </row>
    <row r="1066" spans="4:11" hidden="1" x14ac:dyDescent="0.25">
      <c r="D1066" s="145" t="str">
        <f>IF(C1066&lt;&gt;"",TEXT(C1066,"00")&amp;"/01/"&amp;'Configurações Básicas'!$E$5,"")</f>
        <v/>
      </c>
      <c r="J1066" s="5">
        <v>0</v>
      </c>
      <c r="K1066" s="217">
        <v>0</v>
      </c>
    </row>
    <row r="1067" spans="4:11" hidden="1" x14ac:dyDescent="0.25">
      <c r="D1067" s="145" t="str">
        <f>IF(C1067&lt;&gt;"",TEXT(C1067,"00")&amp;"/01/"&amp;'Configurações Básicas'!$E$5,"")</f>
        <v/>
      </c>
      <c r="J1067" s="5">
        <v>0</v>
      </c>
      <c r="K1067" s="217">
        <v>0</v>
      </c>
    </row>
    <row r="1068" spans="4:11" hidden="1" x14ac:dyDescent="0.25">
      <c r="D1068" s="145" t="str">
        <f>IF(C1068&lt;&gt;"",TEXT(C1068,"00")&amp;"/01/"&amp;'Configurações Básicas'!$E$5,"")</f>
        <v/>
      </c>
      <c r="J1068" s="5">
        <v>0</v>
      </c>
      <c r="K1068" s="217">
        <v>0</v>
      </c>
    </row>
    <row r="1069" spans="4:11" hidden="1" x14ac:dyDescent="0.25">
      <c r="D1069" s="145" t="str">
        <f>IF(C1069&lt;&gt;"",TEXT(C1069,"00")&amp;"/01/"&amp;'Configurações Básicas'!$E$5,"")</f>
        <v/>
      </c>
      <c r="J1069" s="5">
        <v>0</v>
      </c>
      <c r="K1069" s="217">
        <v>0</v>
      </c>
    </row>
    <row r="1070" spans="4:11" hidden="1" x14ac:dyDescent="0.25">
      <c r="D1070" s="145" t="str">
        <f>IF(C1070&lt;&gt;"",TEXT(C1070,"00")&amp;"/01/"&amp;'Configurações Básicas'!$E$5,"")</f>
        <v/>
      </c>
      <c r="J1070" s="5">
        <v>0</v>
      </c>
      <c r="K1070" s="217">
        <v>0</v>
      </c>
    </row>
    <row r="1071" spans="4:11" hidden="1" x14ac:dyDescent="0.25">
      <c r="D1071" s="145" t="str">
        <f>IF(C1071&lt;&gt;"",TEXT(C1071,"00")&amp;"/01/"&amp;'Configurações Básicas'!$E$5,"")</f>
        <v/>
      </c>
      <c r="J1071" s="5">
        <v>0</v>
      </c>
      <c r="K1071" s="217">
        <v>0</v>
      </c>
    </row>
    <row r="1072" spans="4:11" hidden="1" x14ac:dyDescent="0.25">
      <c r="D1072" s="145" t="str">
        <f>IF(C1072&lt;&gt;"",TEXT(C1072,"00")&amp;"/01/"&amp;'Configurações Básicas'!$E$5,"")</f>
        <v/>
      </c>
      <c r="J1072" s="5">
        <v>0</v>
      </c>
      <c r="K1072" s="217">
        <v>0</v>
      </c>
    </row>
    <row r="1073" spans="4:11" hidden="1" x14ac:dyDescent="0.25">
      <c r="D1073" s="145" t="str">
        <f>IF(C1073&lt;&gt;"",TEXT(C1073,"00")&amp;"/01/"&amp;'Configurações Básicas'!$E$5,"")</f>
        <v/>
      </c>
      <c r="J1073" s="5">
        <v>0</v>
      </c>
      <c r="K1073" s="217">
        <v>0</v>
      </c>
    </row>
    <row r="1074" spans="4:11" hidden="1" x14ac:dyDescent="0.25">
      <c r="D1074" s="145" t="str">
        <f>IF(C1074&lt;&gt;"",TEXT(C1074,"00")&amp;"/01/"&amp;'Configurações Básicas'!$E$5,"")</f>
        <v/>
      </c>
      <c r="J1074" s="5">
        <v>0</v>
      </c>
      <c r="K1074" s="217">
        <v>0</v>
      </c>
    </row>
    <row r="1075" spans="4:11" hidden="1" x14ac:dyDescent="0.25">
      <c r="D1075" s="145" t="str">
        <f>IF(C1075&lt;&gt;"",TEXT(C1075,"00")&amp;"/01/"&amp;'Configurações Básicas'!$E$5,"")</f>
        <v/>
      </c>
      <c r="J1075" s="5">
        <v>0</v>
      </c>
      <c r="K1075" s="217">
        <v>0</v>
      </c>
    </row>
    <row r="1076" spans="4:11" hidden="1" x14ac:dyDescent="0.25">
      <c r="D1076" s="145" t="str">
        <f>IF(C1076&lt;&gt;"",TEXT(C1076,"00")&amp;"/01/"&amp;'Configurações Básicas'!$E$5,"")</f>
        <v/>
      </c>
      <c r="J1076" s="5">
        <v>0</v>
      </c>
      <c r="K1076" s="217">
        <v>0</v>
      </c>
    </row>
    <row r="1077" spans="4:11" hidden="1" x14ac:dyDescent="0.25">
      <c r="D1077" s="145" t="str">
        <f>IF(C1077&lt;&gt;"",TEXT(C1077,"00")&amp;"/01/"&amp;'Configurações Básicas'!$E$5,"")</f>
        <v/>
      </c>
      <c r="J1077" s="5">
        <v>0</v>
      </c>
      <c r="K1077" s="217">
        <v>0</v>
      </c>
    </row>
    <row r="1078" spans="4:11" hidden="1" x14ac:dyDescent="0.25">
      <c r="D1078" s="145" t="str">
        <f>IF(C1078&lt;&gt;"",TEXT(C1078,"00")&amp;"/01/"&amp;'Configurações Básicas'!$E$5,"")</f>
        <v/>
      </c>
      <c r="J1078" s="5">
        <v>0</v>
      </c>
      <c r="K1078" s="217">
        <v>0</v>
      </c>
    </row>
    <row r="1079" spans="4:11" hidden="1" x14ac:dyDescent="0.25">
      <c r="D1079" s="145" t="str">
        <f>IF(C1079&lt;&gt;"",TEXT(C1079,"00")&amp;"/01/"&amp;'Configurações Básicas'!$E$5,"")</f>
        <v/>
      </c>
      <c r="J1079" s="5">
        <v>0</v>
      </c>
      <c r="K1079" s="217">
        <v>0</v>
      </c>
    </row>
    <row r="1080" spans="4:11" hidden="1" x14ac:dyDescent="0.25">
      <c r="D1080" s="145" t="str">
        <f>IF(C1080&lt;&gt;"",TEXT(C1080,"00")&amp;"/01/"&amp;'Configurações Básicas'!$E$5,"")</f>
        <v/>
      </c>
      <c r="J1080" s="5">
        <v>0</v>
      </c>
      <c r="K1080" s="217">
        <v>0</v>
      </c>
    </row>
    <row r="1081" spans="4:11" hidden="1" x14ac:dyDescent="0.25">
      <c r="D1081" s="145" t="str">
        <f>IF(C1081&lt;&gt;"",TEXT(C1081,"00")&amp;"/01/"&amp;'Configurações Básicas'!$E$5,"")</f>
        <v/>
      </c>
      <c r="J1081" s="5">
        <v>0</v>
      </c>
      <c r="K1081" s="217">
        <v>0</v>
      </c>
    </row>
    <row r="1082" spans="4:11" hidden="1" x14ac:dyDescent="0.25">
      <c r="D1082" s="145" t="str">
        <f>IF(C1082&lt;&gt;"",TEXT(C1082,"00")&amp;"/01/"&amp;'Configurações Básicas'!$E$5,"")</f>
        <v/>
      </c>
      <c r="J1082" s="5">
        <v>0</v>
      </c>
      <c r="K1082" s="217">
        <v>0</v>
      </c>
    </row>
    <row r="1083" spans="4:11" hidden="1" x14ac:dyDescent="0.25">
      <c r="D1083" s="145" t="str">
        <f>IF(C1083&lt;&gt;"",TEXT(C1083,"00")&amp;"/01/"&amp;'Configurações Básicas'!$E$5,"")</f>
        <v/>
      </c>
      <c r="J1083" s="5">
        <v>0</v>
      </c>
      <c r="K1083" s="217">
        <v>0</v>
      </c>
    </row>
    <row r="1084" spans="4:11" hidden="1" x14ac:dyDescent="0.25">
      <c r="D1084" s="145" t="str">
        <f>IF(C1084&lt;&gt;"",TEXT(C1084,"00")&amp;"/01/"&amp;'Configurações Básicas'!$E$5,"")</f>
        <v/>
      </c>
      <c r="J1084" s="5">
        <v>0</v>
      </c>
      <c r="K1084" s="217">
        <v>0</v>
      </c>
    </row>
    <row r="1085" spans="4:11" hidden="1" x14ac:dyDescent="0.25">
      <c r="D1085" s="145" t="str">
        <f>IF(C1085&lt;&gt;"",TEXT(C1085,"00")&amp;"/01/"&amp;'Configurações Básicas'!$E$5,"")</f>
        <v/>
      </c>
      <c r="J1085" s="5">
        <v>0</v>
      </c>
      <c r="K1085" s="217">
        <v>0</v>
      </c>
    </row>
    <row r="1086" spans="4:11" hidden="1" x14ac:dyDescent="0.25">
      <c r="D1086" s="145" t="str">
        <f>IF(C1086&lt;&gt;"",TEXT(C1086,"00")&amp;"/01/"&amp;'Configurações Básicas'!$E$5,"")</f>
        <v/>
      </c>
      <c r="J1086" s="5">
        <v>0</v>
      </c>
      <c r="K1086" s="217">
        <v>0</v>
      </c>
    </row>
    <row r="1087" spans="4:11" hidden="1" x14ac:dyDescent="0.25">
      <c r="D1087" s="145" t="str">
        <f>IF(C1087&lt;&gt;"",TEXT(C1087,"00")&amp;"/01/"&amp;'Configurações Básicas'!$E$5,"")</f>
        <v/>
      </c>
      <c r="J1087" s="5">
        <v>0</v>
      </c>
      <c r="K1087" s="217">
        <v>0</v>
      </c>
    </row>
    <row r="1088" spans="4:11" hidden="1" x14ac:dyDescent="0.25">
      <c r="D1088" s="145" t="str">
        <f>IF(C1088&lt;&gt;"",TEXT(C1088,"00")&amp;"/01/"&amp;'Configurações Básicas'!$E$5,"")</f>
        <v/>
      </c>
      <c r="J1088" s="5">
        <v>0</v>
      </c>
      <c r="K1088" s="217">
        <v>0</v>
      </c>
    </row>
    <row r="1089" spans="4:11" hidden="1" x14ac:dyDescent="0.25">
      <c r="D1089" s="145" t="str">
        <f>IF(C1089&lt;&gt;"",TEXT(C1089,"00")&amp;"/01/"&amp;'Configurações Básicas'!$E$5,"")</f>
        <v/>
      </c>
      <c r="J1089" s="5">
        <v>0</v>
      </c>
      <c r="K1089" s="217">
        <v>0</v>
      </c>
    </row>
    <row r="1090" spans="4:11" hidden="1" x14ac:dyDescent="0.25">
      <c r="D1090" s="145" t="str">
        <f>IF(C1090&lt;&gt;"",TEXT(C1090,"00")&amp;"/01/"&amp;'Configurações Básicas'!$E$5,"")</f>
        <v/>
      </c>
      <c r="J1090" s="5">
        <v>0</v>
      </c>
      <c r="K1090" s="217">
        <v>0</v>
      </c>
    </row>
    <row r="1091" spans="4:11" hidden="1" x14ac:dyDescent="0.25">
      <c r="D1091" s="145" t="str">
        <f>IF(C1091&lt;&gt;"",TEXT(C1091,"00")&amp;"/01/"&amp;'Configurações Básicas'!$E$5,"")</f>
        <v/>
      </c>
      <c r="J1091" s="5">
        <v>0</v>
      </c>
      <c r="K1091" s="217">
        <v>0</v>
      </c>
    </row>
    <row r="1092" spans="4:11" hidden="1" x14ac:dyDescent="0.25">
      <c r="D1092" s="145" t="str">
        <f>IF(C1092&lt;&gt;"",TEXT(C1092,"00")&amp;"/01/"&amp;'Configurações Básicas'!$E$5,"")</f>
        <v/>
      </c>
      <c r="J1092" s="5">
        <v>0</v>
      </c>
      <c r="K1092" s="217">
        <v>0</v>
      </c>
    </row>
    <row r="1093" spans="4:11" hidden="1" x14ac:dyDescent="0.25">
      <c r="D1093" s="145" t="str">
        <f>IF(C1093&lt;&gt;"",TEXT(C1093,"00")&amp;"/01/"&amp;'Configurações Básicas'!$E$5,"")</f>
        <v/>
      </c>
      <c r="J1093" s="5">
        <v>0</v>
      </c>
      <c r="K1093" s="217">
        <v>0</v>
      </c>
    </row>
    <row r="1094" spans="4:11" hidden="1" x14ac:dyDescent="0.25">
      <c r="D1094" s="145" t="str">
        <f>IF(C1094&lt;&gt;"",TEXT(C1094,"00")&amp;"/01/"&amp;'Configurações Básicas'!$E$5,"")</f>
        <v/>
      </c>
      <c r="J1094" s="5">
        <v>0</v>
      </c>
      <c r="K1094" s="217">
        <v>0</v>
      </c>
    </row>
    <row r="1095" spans="4:11" hidden="1" x14ac:dyDescent="0.25">
      <c r="D1095" s="145" t="str">
        <f>IF(C1095&lt;&gt;"",TEXT(C1095,"00")&amp;"/01/"&amp;'Configurações Básicas'!$E$5,"")</f>
        <v/>
      </c>
      <c r="J1095" s="5">
        <v>0</v>
      </c>
      <c r="K1095" s="217">
        <v>0</v>
      </c>
    </row>
    <row r="1096" spans="4:11" hidden="1" x14ac:dyDescent="0.25">
      <c r="D1096" s="145" t="str">
        <f>IF(C1096&lt;&gt;"",TEXT(C1096,"00")&amp;"/01/"&amp;'Configurações Básicas'!$E$5,"")</f>
        <v/>
      </c>
      <c r="J1096" s="5">
        <v>0</v>
      </c>
      <c r="K1096" s="217">
        <v>0</v>
      </c>
    </row>
    <row r="1097" spans="4:11" hidden="1" x14ac:dyDescent="0.25">
      <c r="D1097" s="145" t="str">
        <f>IF(C1097&lt;&gt;"",TEXT(C1097,"00")&amp;"/01/"&amp;'Configurações Básicas'!$E$5,"")</f>
        <v/>
      </c>
      <c r="J1097" s="5">
        <v>0</v>
      </c>
      <c r="K1097" s="217">
        <v>0</v>
      </c>
    </row>
    <row r="1098" spans="4:11" hidden="1" x14ac:dyDescent="0.25">
      <c r="D1098" s="145" t="str">
        <f>IF(C1098&lt;&gt;"",TEXT(C1098,"00")&amp;"/01/"&amp;'Configurações Básicas'!$E$5,"")</f>
        <v/>
      </c>
      <c r="J1098" s="5">
        <v>0</v>
      </c>
      <c r="K1098" s="217">
        <v>0</v>
      </c>
    </row>
    <row r="1099" spans="4:11" hidden="1" x14ac:dyDescent="0.25">
      <c r="D1099" s="145" t="str">
        <f>IF(C1099&lt;&gt;"",TEXT(C1099,"00")&amp;"/01/"&amp;'Configurações Básicas'!$E$5,"")</f>
        <v/>
      </c>
      <c r="J1099" s="5">
        <v>0</v>
      </c>
      <c r="K1099" s="217">
        <v>0</v>
      </c>
    </row>
    <row r="1100" spans="4:11" hidden="1" x14ac:dyDescent="0.25">
      <c r="D1100" s="145" t="str">
        <f>IF(C1100&lt;&gt;"",TEXT(C1100,"00")&amp;"/01/"&amp;'Configurações Básicas'!$E$5,"")</f>
        <v/>
      </c>
      <c r="J1100" s="5">
        <v>0</v>
      </c>
      <c r="K1100" s="217">
        <v>0</v>
      </c>
    </row>
    <row r="1101" spans="4:11" hidden="1" x14ac:dyDescent="0.25">
      <c r="D1101" s="145" t="str">
        <f>IF(C1101&lt;&gt;"",TEXT(C1101,"00")&amp;"/01/"&amp;'Configurações Básicas'!$E$5,"")</f>
        <v/>
      </c>
      <c r="J1101" s="5">
        <v>0</v>
      </c>
      <c r="K1101" s="217">
        <v>0</v>
      </c>
    </row>
    <row r="1102" spans="4:11" hidden="1" x14ac:dyDescent="0.25">
      <c r="D1102" s="145" t="str">
        <f>IF(C1102&lt;&gt;"",TEXT(C1102,"00")&amp;"/01/"&amp;'Configurações Básicas'!$E$5,"")</f>
        <v/>
      </c>
      <c r="J1102" s="5">
        <v>0</v>
      </c>
      <c r="K1102" s="217">
        <v>0</v>
      </c>
    </row>
    <row r="1103" spans="4:11" hidden="1" x14ac:dyDescent="0.25">
      <c r="D1103" s="145" t="str">
        <f>IF(C1103&lt;&gt;"",TEXT(C1103,"00")&amp;"/01/"&amp;'Configurações Básicas'!$E$5,"")</f>
        <v/>
      </c>
      <c r="J1103" s="5">
        <v>0</v>
      </c>
      <c r="K1103" s="217">
        <v>0</v>
      </c>
    </row>
    <row r="1104" spans="4:11" hidden="1" x14ac:dyDescent="0.25">
      <c r="D1104" s="145" t="str">
        <f>IF(C1104&lt;&gt;"",TEXT(C1104,"00")&amp;"/01/"&amp;'Configurações Básicas'!$E$5,"")</f>
        <v/>
      </c>
      <c r="J1104" s="5">
        <v>0</v>
      </c>
      <c r="K1104" s="217">
        <v>0</v>
      </c>
    </row>
    <row r="1105" spans="4:11" hidden="1" x14ac:dyDescent="0.25">
      <c r="D1105" s="145" t="str">
        <f>IF(C1105&lt;&gt;"",TEXT(C1105,"00")&amp;"/01/"&amp;'Configurações Básicas'!$E$5,"")</f>
        <v/>
      </c>
      <c r="J1105" s="5">
        <v>0</v>
      </c>
      <c r="K1105" s="217">
        <v>0</v>
      </c>
    </row>
    <row r="1106" spans="4:11" hidden="1" x14ac:dyDescent="0.25">
      <c r="D1106" s="145" t="str">
        <f>IF(C1106&lt;&gt;"",TEXT(C1106,"00")&amp;"/01/"&amp;'Configurações Básicas'!$E$5,"")</f>
        <v/>
      </c>
      <c r="J1106" s="5">
        <v>0</v>
      </c>
      <c r="K1106" s="217">
        <v>0</v>
      </c>
    </row>
    <row r="1107" spans="4:11" hidden="1" x14ac:dyDescent="0.25">
      <c r="D1107" s="145" t="str">
        <f>IF(C1107&lt;&gt;"",TEXT(C1107,"00")&amp;"/01/"&amp;'Configurações Básicas'!$E$5,"")</f>
        <v/>
      </c>
      <c r="J1107" s="5">
        <v>0</v>
      </c>
      <c r="K1107" s="217">
        <v>0</v>
      </c>
    </row>
    <row r="1108" spans="4:11" hidden="1" x14ac:dyDescent="0.25">
      <c r="D1108" s="145" t="str">
        <f>IF(C1108&lt;&gt;"",TEXT(C1108,"00")&amp;"/01/"&amp;'Configurações Básicas'!$E$5,"")</f>
        <v/>
      </c>
      <c r="J1108" s="5">
        <v>0</v>
      </c>
      <c r="K1108" s="217">
        <v>0</v>
      </c>
    </row>
    <row r="1109" spans="4:11" hidden="1" x14ac:dyDescent="0.25">
      <c r="D1109" s="145" t="str">
        <f>IF(C1109&lt;&gt;"",TEXT(C1109,"00")&amp;"/01/"&amp;'Configurações Básicas'!$E$5,"")</f>
        <v/>
      </c>
      <c r="J1109" s="5">
        <v>0</v>
      </c>
      <c r="K1109" s="217">
        <v>0</v>
      </c>
    </row>
    <row r="1110" spans="4:11" hidden="1" x14ac:dyDescent="0.25">
      <c r="D1110" s="145" t="str">
        <f>IF(C1110&lt;&gt;"",TEXT(C1110,"00")&amp;"/01/"&amp;'Configurações Básicas'!$E$5,"")</f>
        <v/>
      </c>
      <c r="J1110" s="5">
        <v>0</v>
      </c>
      <c r="K1110" s="217">
        <v>0</v>
      </c>
    </row>
    <row r="1111" spans="4:11" hidden="1" x14ac:dyDescent="0.25">
      <c r="D1111" s="145" t="str">
        <f>IF(C1111&lt;&gt;"",TEXT(C1111,"00")&amp;"/01/"&amp;'Configurações Básicas'!$E$5,"")</f>
        <v/>
      </c>
      <c r="J1111" s="5">
        <v>0</v>
      </c>
      <c r="K1111" s="217">
        <v>0</v>
      </c>
    </row>
    <row r="1112" spans="4:11" hidden="1" x14ac:dyDescent="0.25">
      <c r="D1112" s="145" t="str">
        <f>IF(C1112&lt;&gt;"",TEXT(C1112,"00")&amp;"/01/"&amp;'Configurações Básicas'!$E$5,"")</f>
        <v/>
      </c>
      <c r="J1112" s="5">
        <v>0</v>
      </c>
      <c r="K1112" s="217">
        <v>0</v>
      </c>
    </row>
    <row r="1113" spans="4:11" hidden="1" x14ac:dyDescent="0.25">
      <c r="D1113" s="145" t="str">
        <f>IF(C1113&lt;&gt;"",TEXT(C1113,"00")&amp;"/01/"&amp;'Configurações Básicas'!$E$5,"")</f>
        <v/>
      </c>
      <c r="J1113" s="5">
        <v>0</v>
      </c>
      <c r="K1113" s="217">
        <v>0</v>
      </c>
    </row>
    <row r="1114" spans="4:11" hidden="1" x14ac:dyDescent="0.25">
      <c r="D1114" s="145" t="str">
        <f>IF(C1114&lt;&gt;"",TEXT(C1114,"00")&amp;"/01/"&amp;'Configurações Básicas'!$E$5,"")</f>
        <v/>
      </c>
      <c r="J1114" s="5">
        <v>0</v>
      </c>
      <c r="K1114" s="217">
        <v>0</v>
      </c>
    </row>
    <row r="1115" spans="4:11" hidden="1" x14ac:dyDescent="0.25">
      <c r="D1115" s="145" t="str">
        <f>IF(C1115&lt;&gt;"",TEXT(C1115,"00")&amp;"/01/"&amp;'Configurações Básicas'!$E$5,"")</f>
        <v/>
      </c>
      <c r="J1115" s="5">
        <v>0</v>
      </c>
      <c r="K1115" s="217">
        <v>0</v>
      </c>
    </row>
    <row r="1116" spans="4:11" hidden="1" x14ac:dyDescent="0.25">
      <c r="D1116" s="145" t="str">
        <f>IF(C1116&lt;&gt;"",TEXT(C1116,"00")&amp;"/01/"&amp;'Configurações Básicas'!$E$5,"")</f>
        <v/>
      </c>
      <c r="J1116" s="5">
        <v>0</v>
      </c>
      <c r="K1116" s="217">
        <v>0</v>
      </c>
    </row>
    <row r="1117" spans="4:11" hidden="1" x14ac:dyDescent="0.25">
      <c r="D1117" s="145" t="str">
        <f>IF(C1117&lt;&gt;"",TEXT(C1117,"00")&amp;"/01/"&amp;'Configurações Básicas'!$E$5,"")</f>
        <v/>
      </c>
      <c r="J1117" s="5">
        <v>0</v>
      </c>
      <c r="K1117" s="217">
        <v>0</v>
      </c>
    </row>
    <row r="1118" spans="4:11" hidden="1" x14ac:dyDescent="0.25">
      <c r="D1118" s="145" t="str">
        <f>IF(C1118&lt;&gt;"",TEXT(C1118,"00")&amp;"/01/"&amp;'Configurações Básicas'!$E$5,"")</f>
        <v/>
      </c>
      <c r="J1118" s="5">
        <v>0</v>
      </c>
      <c r="K1118" s="217">
        <v>0</v>
      </c>
    </row>
    <row r="1119" spans="4:11" hidden="1" x14ac:dyDescent="0.25">
      <c r="D1119" s="145" t="str">
        <f>IF(C1119&lt;&gt;"",TEXT(C1119,"00")&amp;"/01/"&amp;'Configurações Básicas'!$E$5,"")</f>
        <v/>
      </c>
      <c r="J1119" s="5">
        <v>0</v>
      </c>
      <c r="K1119" s="217">
        <v>0</v>
      </c>
    </row>
    <row r="1120" spans="4:11" hidden="1" x14ac:dyDescent="0.25">
      <c r="D1120" s="145" t="str">
        <f>IF(C1120&lt;&gt;"",TEXT(C1120,"00")&amp;"/01/"&amp;'Configurações Básicas'!$E$5,"")</f>
        <v/>
      </c>
      <c r="J1120" s="5">
        <v>0</v>
      </c>
      <c r="K1120" s="217">
        <v>0</v>
      </c>
    </row>
    <row r="1121" spans="4:11" hidden="1" x14ac:dyDescent="0.25">
      <c r="D1121" s="145" t="str">
        <f>IF(C1121&lt;&gt;"",TEXT(C1121,"00")&amp;"/01/"&amp;'Configurações Básicas'!$E$5,"")</f>
        <v/>
      </c>
      <c r="J1121" s="5">
        <v>0</v>
      </c>
      <c r="K1121" s="217">
        <v>0</v>
      </c>
    </row>
    <row r="1122" spans="4:11" hidden="1" x14ac:dyDescent="0.25">
      <c r="D1122" s="145" t="str">
        <f>IF(C1122&lt;&gt;"",TEXT(C1122,"00")&amp;"/01/"&amp;'Configurações Básicas'!$E$5,"")</f>
        <v/>
      </c>
      <c r="J1122" s="5">
        <v>0</v>
      </c>
      <c r="K1122" s="217">
        <v>0</v>
      </c>
    </row>
    <row r="1123" spans="4:11" hidden="1" x14ac:dyDescent="0.25">
      <c r="D1123" s="145" t="str">
        <f>IF(C1123&lt;&gt;"",TEXT(C1123,"00")&amp;"/01/"&amp;'Configurações Básicas'!$E$5,"")</f>
        <v/>
      </c>
      <c r="J1123" s="5">
        <v>0</v>
      </c>
      <c r="K1123" s="217">
        <v>0</v>
      </c>
    </row>
    <row r="1124" spans="4:11" hidden="1" x14ac:dyDescent="0.25">
      <c r="D1124" s="145" t="str">
        <f>IF(C1124&lt;&gt;"",TEXT(C1124,"00")&amp;"/01/"&amp;'Configurações Básicas'!$E$5,"")</f>
        <v/>
      </c>
      <c r="J1124" s="5">
        <v>0</v>
      </c>
      <c r="K1124" s="217">
        <v>0</v>
      </c>
    </row>
    <row r="1125" spans="4:11" hidden="1" x14ac:dyDescent="0.25">
      <c r="D1125" s="145" t="str">
        <f>IF(C1125&lt;&gt;"",TEXT(C1125,"00")&amp;"/01/"&amp;'Configurações Básicas'!$E$5,"")</f>
        <v/>
      </c>
      <c r="J1125" s="5">
        <v>0</v>
      </c>
      <c r="K1125" s="217">
        <v>0</v>
      </c>
    </row>
    <row r="1126" spans="4:11" hidden="1" x14ac:dyDescent="0.25">
      <c r="D1126" s="145" t="str">
        <f>IF(C1126&lt;&gt;"",TEXT(C1126,"00")&amp;"/01/"&amp;'Configurações Básicas'!$E$5,"")</f>
        <v/>
      </c>
      <c r="J1126" s="5">
        <v>0</v>
      </c>
      <c r="K1126" s="217">
        <v>0</v>
      </c>
    </row>
    <row r="1127" spans="4:11" hidden="1" x14ac:dyDescent="0.25">
      <c r="D1127" s="145" t="str">
        <f>IF(C1127&lt;&gt;"",TEXT(C1127,"00")&amp;"/01/"&amp;'Configurações Básicas'!$E$5,"")</f>
        <v/>
      </c>
      <c r="J1127" s="5">
        <v>0</v>
      </c>
      <c r="K1127" s="217">
        <v>0</v>
      </c>
    </row>
    <row r="1128" spans="4:11" hidden="1" x14ac:dyDescent="0.25">
      <c r="D1128" s="145" t="str">
        <f>IF(C1128&lt;&gt;"",TEXT(C1128,"00")&amp;"/01/"&amp;'Configurações Básicas'!$E$5,"")</f>
        <v/>
      </c>
      <c r="J1128" s="5">
        <v>0</v>
      </c>
      <c r="K1128" s="217">
        <v>0</v>
      </c>
    </row>
    <row r="1129" spans="4:11" hidden="1" x14ac:dyDescent="0.25">
      <c r="D1129" s="145" t="str">
        <f>IF(C1129&lt;&gt;"",TEXT(C1129,"00")&amp;"/01/"&amp;'Configurações Básicas'!$E$5,"")</f>
        <v/>
      </c>
      <c r="J1129" s="5">
        <v>0</v>
      </c>
      <c r="K1129" s="217">
        <v>0</v>
      </c>
    </row>
    <row r="1130" spans="4:11" hidden="1" x14ac:dyDescent="0.25">
      <c r="D1130" s="145" t="str">
        <f>IF(C1130&lt;&gt;"",TEXT(C1130,"00")&amp;"/01/"&amp;'Configurações Básicas'!$E$5,"")</f>
        <v/>
      </c>
      <c r="J1130" s="5">
        <v>0</v>
      </c>
      <c r="K1130" s="217">
        <v>0</v>
      </c>
    </row>
    <row r="1131" spans="4:11" hidden="1" x14ac:dyDescent="0.25">
      <c r="D1131" s="145" t="str">
        <f>IF(C1131&lt;&gt;"",TEXT(C1131,"00")&amp;"/01/"&amp;'Configurações Básicas'!$E$5,"")</f>
        <v/>
      </c>
      <c r="J1131" s="5">
        <v>0</v>
      </c>
      <c r="K1131" s="217">
        <v>0</v>
      </c>
    </row>
    <row r="1132" spans="4:11" hidden="1" x14ac:dyDescent="0.25">
      <c r="D1132" s="145" t="str">
        <f>IF(C1132&lt;&gt;"",TEXT(C1132,"00")&amp;"/01/"&amp;'Configurações Básicas'!$E$5,"")</f>
        <v/>
      </c>
      <c r="J1132" s="5">
        <v>0</v>
      </c>
      <c r="K1132" s="217">
        <v>0</v>
      </c>
    </row>
    <row r="1133" spans="4:11" hidden="1" x14ac:dyDescent="0.25">
      <c r="D1133" s="145" t="str">
        <f>IF(C1133&lt;&gt;"",TEXT(C1133,"00")&amp;"/01/"&amp;'Configurações Básicas'!$E$5,"")</f>
        <v/>
      </c>
      <c r="J1133" s="5">
        <v>0</v>
      </c>
      <c r="K1133" s="217">
        <v>0</v>
      </c>
    </row>
    <row r="1134" spans="4:11" hidden="1" x14ac:dyDescent="0.25">
      <c r="D1134" s="145" t="str">
        <f>IF(C1134&lt;&gt;"",TEXT(C1134,"00")&amp;"/01/"&amp;'Configurações Básicas'!$E$5,"")</f>
        <v/>
      </c>
      <c r="J1134" s="5">
        <v>0</v>
      </c>
      <c r="K1134" s="217">
        <v>0</v>
      </c>
    </row>
    <row r="1135" spans="4:11" hidden="1" x14ac:dyDescent="0.25">
      <c r="D1135" s="145" t="str">
        <f>IF(C1135&lt;&gt;"",TEXT(C1135,"00")&amp;"/01/"&amp;'Configurações Básicas'!$E$5,"")</f>
        <v/>
      </c>
      <c r="J1135" s="5">
        <v>0</v>
      </c>
      <c r="K1135" s="217">
        <v>0</v>
      </c>
    </row>
    <row r="1136" spans="4:11" hidden="1" x14ac:dyDescent="0.25">
      <c r="D1136" s="145" t="str">
        <f>IF(C1136&lt;&gt;"",TEXT(C1136,"00")&amp;"/01/"&amp;'Configurações Básicas'!$E$5,"")</f>
        <v/>
      </c>
      <c r="J1136" s="5">
        <v>0</v>
      </c>
      <c r="K1136" s="217">
        <v>0</v>
      </c>
    </row>
    <row r="1137" spans="4:11" hidden="1" x14ac:dyDescent="0.25">
      <c r="D1137" s="145" t="str">
        <f>IF(C1137&lt;&gt;"",TEXT(C1137,"00")&amp;"/01/"&amp;'Configurações Básicas'!$E$5,"")</f>
        <v/>
      </c>
      <c r="J1137" s="5">
        <v>0</v>
      </c>
      <c r="K1137" s="217">
        <v>0</v>
      </c>
    </row>
    <row r="1138" spans="4:11" hidden="1" x14ac:dyDescent="0.25">
      <c r="D1138" s="145" t="str">
        <f>IF(C1138&lt;&gt;"",TEXT(C1138,"00")&amp;"/01/"&amp;'Configurações Básicas'!$E$5,"")</f>
        <v/>
      </c>
      <c r="J1138" s="5">
        <v>0</v>
      </c>
      <c r="K1138" s="217">
        <v>0</v>
      </c>
    </row>
    <row r="1139" spans="4:11" hidden="1" x14ac:dyDescent="0.25">
      <c r="D1139" s="145" t="str">
        <f>IF(C1139&lt;&gt;"",TEXT(C1139,"00")&amp;"/01/"&amp;'Configurações Básicas'!$E$5,"")</f>
        <v/>
      </c>
      <c r="J1139" s="5">
        <v>0</v>
      </c>
      <c r="K1139" s="217">
        <v>0</v>
      </c>
    </row>
    <row r="1140" spans="4:11" hidden="1" x14ac:dyDescent="0.25">
      <c r="D1140" s="145" t="str">
        <f>IF(C1140&lt;&gt;"",TEXT(C1140,"00")&amp;"/01/"&amp;'Configurações Básicas'!$E$5,"")</f>
        <v/>
      </c>
      <c r="J1140" s="5">
        <v>0</v>
      </c>
      <c r="K1140" s="217">
        <v>0</v>
      </c>
    </row>
    <row r="1141" spans="4:11" hidden="1" x14ac:dyDescent="0.25">
      <c r="D1141" s="145" t="str">
        <f>IF(C1141&lt;&gt;"",TEXT(C1141,"00")&amp;"/01/"&amp;'Configurações Básicas'!$E$5,"")</f>
        <v/>
      </c>
      <c r="J1141" s="5">
        <v>0</v>
      </c>
      <c r="K1141" s="217">
        <v>0</v>
      </c>
    </row>
    <row r="1142" spans="4:11" hidden="1" x14ac:dyDescent="0.25">
      <c r="D1142" s="145" t="str">
        <f>IF(C1142&lt;&gt;"",TEXT(C1142,"00")&amp;"/01/"&amp;'Configurações Básicas'!$E$5,"")</f>
        <v/>
      </c>
      <c r="J1142" s="5">
        <v>0</v>
      </c>
      <c r="K1142" s="217">
        <v>0</v>
      </c>
    </row>
    <row r="1143" spans="4:11" hidden="1" x14ac:dyDescent="0.25">
      <c r="D1143" s="145" t="str">
        <f>IF(C1143&lt;&gt;"",TEXT(C1143,"00")&amp;"/01/"&amp;'Configurações Básicas'!$E$5,"")</f>
        <v/>
      </c>
      <c r="J1143" s="5">
        <v>0</v>
      </c>
      <c r="K1143" s="217">
        <v>0</v>
      </c>
    </row>
    <row r="1144" spans="4:11" hidden="1" x14ac:dyDescent="0.25">
      <c r="D1144" s="145" t="str">
        <f>IF(C1144&lt;&gt;"",TEXT(C1144,"00")&amp;"/01/"&amp;'Configurações Básicas'!$E$5,"")</f>
        <v/>
      </c>
      <c r="J1144" s="5">
        <v>0</v>
      </c>
      <c r="K1144" s="217">
        <v>0</v>
      </c>
    </row>
    <row r="1145" spans="4:11" hidden="1" x14ac:dyDescent="0.25">
      <c r="D1145" s="145" t="str">
        <f>IF(C1145&lt;&gt;"",TEXT(C1145,"00")&amp;"/01/"&amp;'Configurações Básicas'!$E$5,"")</f>
        <v/>
      </c>
      <c r="J1145" s="5">
        <v>0</v>
      </c>
      <c r="K1145" s="217">
        <v>0</v>
      </c>
    </row>
    <row r="1146" spans="4:11" hidden="1" x14ac:dyDescent="0.25">
      <c r="D1146" s="145" t="str">
        <f>IF(C1146&lt;&gt;"",TEXT(C1146,"00")&amp;"/01/"&amp;'Configurações Básicas'!$E$5,"")</f>
        <v/>
      </c>
      <c r="J1146" s="5">
        <v>0</v>
      </c>
      <c r="K1146" s="217">
        <v>0</v>
      </c>
    </row>
    <row r="1147" spans="4:11" hidden="1" x14ac:dyDescent="0.25">
      <c r="D1147" s="145" t="str">
        <f>IF(C1147&lt;&gt;"",TEXT(C1147,"00")&amp;"/01/"&amp;'Configurações Básicas'!$E$5,"")</f>
        <v/>
      </c>
      <c r="J1147" s="5">
        <v>0</v>
      </c>
      <c r="K1147" s="217">
        <v>0</v>
      </c>
    </row>
    <row r="1148" spans="4:11" hidden="1" x14ac:dyDescent="0.25">
      <c r="D1148" s="145" t="str">
        <f>IF(C1148&lt;&gt;"",TEXT(C1148,"00")&amp;"/01/"&amp;'Configurações Básicas'!$E$5,"")</f>
        <v/>
      </c>
      <c r="J1148" s="5">
        <v>0</v>
      </c>
      <c r="K1148" s="217">
        <v>0</v>
      </c>
    </row>
    <row r="1149" spans="4:11" hidden="1" x14ac:dyDescent="0.25">
      <c r="D1149" s="145" t="str">
        <f>IF(C1149&lt;&gt;"",TEXT(C1149,"00")&amp;"/01/"&amp;'Configurações Básicas'!$E$5,"")</f>
        <v/>
      </c>
      <c r="J1149" s="5">
        <v>0</v>
      </c>
      <c r="K1149" s="217">
        <v>0</v>
      </c>
    </row>
    <row r="1150" spans="4:11" hidden="1" x14ac:dyDescent="0.25">
      <c r="D1150" s="145" t="str">
        <f>IF(C1150&lt;&gt;"",TEXT(C1150,"00")&amp;"/01/"&amp;'Configurações Básicas'!$E$5,"")</f>
        <v/>
      </c>
      <c r="J1150" s="5">
        <v>0</v>
      </c>
      <c r="K1150" s="217">
        <v>0</v>
      </c>
    </row>
    <row r="1151" spans="4:11" hidden="1" x14ac:dyDescent="0.25">
      <c r="D1151" s="145" t="str">
        <f>IF(C1151&lt;&gt;"",TEXT(C1151,"00")&amp;"/01/"&amp;'Configurações Básicas'!$E$5,"")</f>
        <v/>
      </c>
      <c r="J1151" s="5">
        <v>0</v>
      </c>
      <c r="K1151" s="217">
        <v>0</v>
      </c>
    </row>
    <row r="1152" spans="4:11" hidden="1" x14ac:dyDescent="0.25">
      <c r="D1152" s="145" t="str">
        <f>IF(C1152&lt;&gt;"",TEXT(C1152,"00")&amp;"/01/"&amp;'Configurações Básicas'!$E$5,"")</f>
        <v/>
      </c>
      <c r="J1152" s="5">
        <v>0</v>
      </c>
      <c r="K1152" s="217">
        <v>0</v>
      </c>
    </row>
    <row r="1153" spans="4:11" hidden="1" x14ac:dyDescent="0.25">
      <c r="D1153" s="145" t="str">
        <f>IF(C1153&lt;&gt;"",TEXT(C1153,"00")&amp;"/01/"&amp;'Configurações Básicas'!$E$5,"")</f>
        <v/>
      </c>
      <c r="J1153" s="5">
        <v>0</v>
      </c>
      <c r="K1153" s="217">
        <v>0</v>
      </c>
    </row>
    <row r="1154" spans="4:11" hidden="1" x14ac:dyDescent="0.25">
      <c r="D1154" s="145" t="str">
        <f>IF(C1154&lt;&gt;"",TEXT(C1154,"00")&amp;"/01/"&amp;'Configurações Básicas'!$E$5,"")</f>
        <v/>
      </c>
      <c r="J1154" s="5">
        <v>0</v>
      </c>
      <c r="K1154" s="217">
        <v>0</v>
      </c>
    </row>
    <row r="1155" spans="4:11" hidden="1" x14ac:dyDescent="0.25">
      <c r="D1155" s="145" t="str">
        <f>IF(C1155&lt;&gt;"",TEXT(C1155,"00")&amp;"/01/"&amp;'Configurações Básicas'!$E$5,"")</f>
        <v/>
      </c>
      <c r="J1155" s="5">
        <v>0</v>
      </c>
      <c r="K1155" s="217">
        <v>0</v>
      </c>
    </row>
    <row r="1156" spans="4:11" hidden="1" x14ac:dyDescent="0.25">
      <c r="D1156" s="145" t="str">
        <f>IF(C1156&lt;&gt;"",TEXT(C1156,"00")&amp;"/01/"&amp;'Configurações Básicas'!$E$5,"")</f>
        <v/>
      </c>
      <c r="J1156" s="5">
        <v>0</v>
      </c>
      <c r="K1156" s="217">
        <v>0</v>
      </c>
    </row>
    <row r="1157" spans="4:11" hidden="1" x14ac:dyDescent="0.25">
      <c r="D1157" s="145" t="str">
        <f>IF(C1157&lt;&gt;"",TEXT(C1157,"00")&amp;"/01/"&amp;'Configurações Básicas'!$E$5,"")</f>
        <v/>
      </c>
      <c r="J1157" s="5">
        <v>0</v>
      </c>
      <c r="K1157" s="217">
        <v>0</v>
      </c>
    </row>
    <row r="1158" spans="4:11" hidden="1" x14ac:dyDescent="0.25">
      <c r="D1158" s="145" t="str">
        <f>IF(C1158&lt;&gt;"",TEXT(C1158,"00")&amp;"/01/"&amp;'Configurações Básicas'!$E$5,"")</f>
        <v/>
      </c>
      <c r="J1158" s="5">
        <v>0</v>
      </c>
      <c r="K1158" s="217">
        <v>0</v>
      </c>
    </row>
    <row r="1159" spans="4:11" hidden="1" x14ac:dyDescent="0.25">
      <c r="D1159" s="145" t="str">
        <f>IF(C1159&lt;&gt;"",TEXT(C1159,"00")&amp;"/01/"&amp;'Configurações Básicas'!$E$5,"")</f>
        <v/>
      </c>
      <c r="J1159" s="5">
        <v>0</v>
      </c>
      <c r="K1159" s="217">
        <v>0</v>
      </c>
    </row>
    <row r="1160" spans="4:11" hidden="1" x14ac:dyDescent="0.25">
      <c r="D1160" s="145" t="str">
        <f>IF(C1160&lt;&gt;"",TEXT(C1160,"00")&amp;"/01/"&amp;'Configurações Básicas'!$E$5,"")</f>
        <v/>
      </c>
      <c r="J1160" s="5">
        <v>0</v>
      </c>
      <c r="K1160" s="217">
        <v>0</v>
      </c>
    </row>
    <row r="1161" spans="4:11" hidden="1" x14ac:dyDescent="0.25">
      <c r="D1161" s="145" t="str">
        <f>IF(C1161&lt;&gt;"",TEXT(C1161,"00")&amp;"/01/"&amp;'Configurações Básicas'!$E$5,"")</f>
        <v/>
      </c>
      <c r="J1161" s="5">
        <v>0</v>
      </c>
      <c r="K1161" s="217">
        <v>0</v>
      </c>
    </row>
    <row r="1162" spans="4:11" hidden="1" x14ac:dyDescent="0.25">
      <c r="D1162" s="145" t="str">
        <f>IF(C1162&lt;&gt;"",TEXT(C1162,"00")&amp;"/01/"&amp;'Configurações Básicas'!$E$5,"")</f>
        <v/>
      </c>
      <c r="J1162" s="5">
        <v>0</v>
      </c>
      <c r="K1162" s="217">
        <v>0</v>
      </c>
    </row>
    <row r="1163" spans="4:11" hidden="1" x14ac:dyDescent="0.25">
      <c r="D1163" s="145" t="str">
        <f>IF(C1163&lt;&gt;"",TEXT(C1163,"00")&amp;"/01/"&amp;'Configurações Básicas'!$E$5,"")</f>
        <v/>
      </c>
      <c r="J1163" s="5">
        <v>0</v>
      </c>
      <c r="K1163" s="217">
        <v>0</v>
      </c>
    </row>
    <row r="1164" spans="4:11" hidden="1" x14ac:dyDescent="0.25">
      <c r="D1164" s="145" t="str">
        <f>IF(C1164&lt;&gt;"",TEXT(C1164,"00")&amp;"/01/"&amp;'Configurações Básicas'!$E$5,"")</f>
        <v/>
      </c>
      <c r="J1164" s="5">
        <v>0</v>
      </c>
      <c r="K1164" s="217">
        <v>0</v>
      </c>
    </row>
    <row r="1165" spans="4:11" hidden="1" x14ac:dyDescent="0.25">
      <c r="D1165" s="145" t="str">
        <f>IF(C1165&lt;&gt;"",TEXT(C1165,"00")&amp;"/01/"&amp;'Configurações Básicas'!$E$5,"")</f>
        <v/>
      </c>
      <c r="J1165" s="5">
        <v>0</v>
      </c>
      <c r="K1165" s="217">
        <v>0</v>
      </c>
    </row>
    <row r="1166" spans="4:11" hidden="1" x14ac:dyDescent="0.25">
      <c r="D1166" s="145" t="str">
        <f>IF(C1166&lt;&gt;"",TEXT(C1166,"00")&amp;"/01/"&amp;'Configurações Básicas'!$E$5,"")</f>
        <v/>
      </c>
      <c r="J1166" s="5">
        <v>0</v>
      </c>
      <c r="K1166" s="217">
        <v>0</v>
      </c>
    </row>
    <row r="1167" spans="4:11" x14ac:dyDescent="0.25">
      <c r="J1167" s="5">
        <v>0</v>
      </c>
      <c r="K1167" s="217">
        <v>0</v>
      </c>
    </row>
    <row r="1168" spans="4:11" x14ac:dyDescent="0.25">
      <c r="J1168" s="5">
        <v>0</v>
      </c>
      <c r="K1168" s="217">
        <v>0</v>
      </c>
    </row>
    <row r="1169" spans="10:11" x14ac:dyDescent="0.25">
      <c r="J1169" s="5">
        <v>0</v>
      </c>
      <c r="K1169" s="217">
        <v>0</v>
      </c>
    </row>
    <row r="1170" spans="10:11" x14ac:dyDescent="0.25">
      <c r="J1170" s="5">
        <v>0</v>
      </c>
      <c r="K1170" s="217">
        <v>0</v>
      </c>
    </row>
    <row r="1171" spans="10:11" x14ac:dyDescent="0.25">
      <c r="J1171" s="5">
        <v>0</v>
      </c>
      <c r="K1171" s="217">
        <v>0</v>
      </c>
    </row>
    <row r="1172" spans="10:11" x14ac:dyDescent="0.25">
      <c r="J1172" s="5">
        <v>0</v>
      </c>
      <c r="K1172" s="217">
        <v>0</v>
      </c>
    </row>
    <row r="1173" spans="10:11" x14ac:dyDescent="0.25">
      <c r="J1173" s="5">
        <v>0</v>
      </c>
      <c r="K1173" s="217">
        <v>0</v>
      </c>
    </row>
    <row r="1174" spans="10:11" x14ac:dyDescent="0.25">
      <c r="J1174" s="5">
        <v>0</v>
      </c>
      <c r="K1174" s="217">
        <v>0</v>
      </c>
    </row>
    <row r="1175" spans="10:11" x14ac:dyDescent="0.25">
      <c r="J1175" s="5">
        <v>0</v>
      </c>
      <c r="K1175" s="217">
        <v>0</v>
      </c>
    </row>
    <row r="1176" spans="10:11" x14ac:dyDescent="0.25">
      <c r="J1176" s="5">
        <v>0</v>
      </c>
      <c r="K1176" s="217">
        <v>0</v>
      </c>
    </row>
    <row r="1177" spans="10:11" x14ac:dyDescent="0.25">
      <c r="J1177" s="5">
        <v>0</v>
      </c>
      <c r="K1177" s="217">
        <v>0</v>
      </c>
    </row>
    <row r="1178" spans="10:11" x14ac:dyDescent="0.25">
      <c r="J1178" s="5">
        <v>0</v>
      </c>
      <c r="K1178" s="217">
        <v>0</v>
      </c>
    </row>
    <row r="1179" spans="10:11" x14ac:dyDescent="0.25">
      <c r="J1179" s="5">
        <v>0</v>
      </c>
      <c r="K1179" s="217">
        <v>0</v>
      </c>
    </row>
    <row r="1180" spans="10:11" x14ac:dyDescent="0.25">
      <c r="J1180" s="5">
        <v>0</v>
      </c>
      <c r="K1180" s="217">
        <v>0</v>
      </c>
    </row>
    <row r="1181" spans="10:11" x14ac:dyDescent="0.25">
      <c r="J1181" s="5">
        <v>0</v>
      </c>
      <c r="K1181" s="217">
        <v>0</v>
      </c>
    </row>
    <row r="1182" spans="10:11" x14ac:dyDescent="0.25">
      <c r="J1182" s="5">
        <v>0</v>
      </c>
      <c r="K1182" s="217">
        <v>0</v>
      </c>
    </row>
    <row r="1183" spans="10:11" x14ac:dyDescent="0.25">
      <c r="J1183" s="5">
        <v>0</v>
      </c>
      <c r="K1183" s="217">
        <v>0</v>
      </c>
    </row>
    <row r="1184" spans="10:11" x14ac:dyDescent="0.25">
      <c r="J1184" s="5">
        <v>0</v>
      </c>
      <c r="K1184" s="217">
        <v>0</v>
      </c>
    </row>
    <row r="1185" spans="10:11" x14ac:dyDescent="0.25">
      <c r="J1185" s="5">
        <v>0</v>
      </c>
      <c r="K1185" s="217">
        <v>0</v>
      </c>
    </row>
    <row r="1186" spans="10:11" hidden="1" x14ac:dyDescent="0.25">
      <c r="J1186" s="5">
        <v>0</v>
      </c>
      <c r="K1186" s="217">
        <v>0</v>
      </c>
    </row>
    <row r="1187" spans="10:11" hidden="1" x14ac:dyDescent="0.25">
      <c r="J1187" s="5">
        <v>0</v>
      </c>
      <c r="K1187" s="217">
        <v>0</v>
      </c>
    </row>
    <row r="1188" spans="10:11" hidden="1" x14ac:dyDescent="0.25">
      <c r="J1188" s="5">
        <v>0</v>
      </c>
      <c r="K1188" s="217">
        <v>0</v>
      </c>
    </row>
    <row r="1189" spans="10:11" hidden="1" x14ac:dyDescent="0.25">
      <c r="J1189" s="5">
        <v>0</v>
      </c>
      <c r="K1189" s="217">
        <v>0</v>
      </c>
    </row>
    <row r="1190" spans="10:11" hidden="1" x14ac:dyDescent="0.25">
      <c r="J1190" s="5">
        <v>0</v>
      </c>
      <c r="K1190" s="217">
        <v>0</v>
      </c>
    </row>
    <row r="1191" spans="10:11" hidden="1" x14ac:dyDescent="0.25">
      <c r="J1191" s="5">
        <v>0</v>
      </c>
      <c r="K1191" s="217">
        <v>0</v>
      </c>
    </row>
    <row r="1192" spans="10:11" hidden="1" x14ac:dyDescent="0.25">
      <c r="J1192" s="5">
        <v>0</v>
      </c>
      <c r="K1192" s="217">
        <v>0</v>
      </c>
    </row>
    <row r="1193" spans="10:11" hidden="1" x14ac:dyDescent="0.25">
      <c r="J1193" s="5">
        <v>0</v>
      </c>
      <c r="K1193" s="217">
        <v>0</v>
      </c>
    </row>
    <row r="1194" spans="10:11" hidden="1" x14ac:dyDescent="0.25">
      <c r="J1194" s="5">
        <v>0</v>
      </c>
      <c r="K1194" s="217">
        <v>0</v>
      </c>
    </row>
    <row r="1195" spans="10:11" hidden="1" x14ac:dyDescent="0.25">
      <c r="J1195" s="5">
        <v>0</v>
      </c>
      <c r="K1195" s="217">
        <v>0</v>
      </c>
    </row>
    <row r="1196" spans="10:11" hidden="1" x14ac:dyDescent="0.25">
      <c r="J1196" s="5">
        <v>0</v>
      </c>
      <c r="K1196" s="217">
        <v>0</v>
      </c>
    </row>
    <row r="1197" spans="10:11" hidden="1" x14ac:dyDescent="0.25">
      <c r="J1197" s="5">
        <v>0</v>
      </c>
      <c r="K1197" s="217">
        <v>0</v>
      </c>
    </row>
    <row r="1198" spans="10:11" hidden="1" x14ac:dyDescent="0.25">
      <c r="J1198" s="5">
        <v>0</v>
      </c>
      <c r="K1198" s="217">
        <v>0</v>
      </c>
    </row>
    <row r="1199" spans="10:11" hidden="1" x14ac:dyDescent="0.25">
      <c r="J1199" s="5">
        <v>0</v>
      </c>
      <c r="K1199" s="217">
        <v>0</v>
      </c>
    </row>
    <row r="1200" spans="10:11" hidden="1" x14ac:dyDescent="0.25">
      <c r="J1200" s="5">
        <v>0</v>
      </c>
      <c r="K1200" s="217">
        <v>0</v>
      </c>
    </row>
    <row r="1201" spans="10:11" hidden="1" x14ac:dyDescent="0.25">
      <c r="J1201" s="5">
        <v>0</v>
      </c>
      <c r="K1201" s="217">
        <v>0</v>
      </c>
    </row>
    <row r="1202" spans="10:11" hidden="1" x14ac:dyDescent="0.25">
      <c r="J1202" s="5">
        <v>0</v>
      </c>
      <c r="K1202" s="217">
        <v>0</v>
      </c>
    </row>
    <row r="1203" spans="10:11" hidden="1" x14ac:dyDescent="0.25">
      <c r="J1203" s="5">
        <v>0</v>
      </c>
      <c r="K1203" s="217">
        <v>0</v>
      </c>
    </row>
    <row r="1204" spans="10:11" hidden="1" x14ac:dyDescent="0.25">
      <c r="J1204" s="5">
        <v>0</v>
      </c>
      <c r="K1204" s="217">
        <v>0</v>
      </c>
    </row>
    <row r="1205" spans="10:11" hidden="1" x14ac:dyDescent="0.25">
      <c r="J1205" s="5">
        <v>0</v>
      </c>
      <c r="K1205" s="217">
        <v>0</v>
      </c>
    </row>
    <row r="1206" spans="10:11" hidden="1" x14ac:dyDescent="0.25">
      <c r="J1206" s="5">
        <v>0</v>
      </c>
      <c r="K1206" s="217">
        <v>0</v>
      </c>
    </row>
    <row r="1207" spans="10:11" hidden="1" x14ac:dyDescent="0.25">
      <c r="J1207" s="5">
        <v>0</v>
      </c>
      <c r="K1207" s="217">
        <v>0</v>
      </c>
    </row>
    <row r="1208" spans="10:11" hidden="1" x14ac:dyDescent="0.25">
      <c r="J1208" s="5">
        <v>0</v>
      </c>
      <c r="K1208" s="217">
        <v>0</v>
      </c>
    </row>
    <row r="1209" spans="10:11" hidden="1" x14ac:dyDescent="0.25">
      <c r="J1209" s="5">
        <v>0</v>
      </c>
      <c r="K1209" s="217">
        <v>0</v>
      </c>
    </row>
    <row r="1210" spans="10:11" hidden="1" x14ac:dyDescent="0.25">
      <c r="J1210" s="5">
        <v>0</v>
      </c>
      <c r="K1210" s="217">
        <v>0</v>
      </c>
    </row>
    <row r="1211" spans="10:11" hidden="1" x14ac:dyDescent="0.25">
      <c r="J1211" s="5">
        <v>0</v>
      </c>
      <c r="K1211" s="217">
        <v>0</v>
      </c>
    </row>
    <row r="1212" spans="10:11" hidden="1" x14ac:dyDescent="0.25">
      <c r="J1212" s="5">
        <v>0</v>
      </c>
      <c r="K1212" s="217">
        <v>0</v>
      </c>
    </row>
    <row r="1213" spans="10:11" hidden="1" x14ac:dyDescent="0.25">
      <c r="J1213" s="5">
        <v>0</v>
      </c>
      <c r="K1213" s="217">
        <v>0</v>
      </c>
    </row>
    <row r="1214" spans="10:11" hidden="1" x14ac:dyDescent="0.25">
      <c r="J1214" s="5">
        <v>0</v>
      </c>
      <c r="K1214" s="217">
        <v>0</v>
      </c>
    </row>
    <row r="1215" spans="10:11" hidden="1" x14ac:dyDescent="0.25">
      <c r="J1215" s="5">
        <v>0</v>
      </c>
      <c r="K1215" s="217">
        <v>0</v>
      </c>
    </row>
    <row r="1216" spans="10:11" hidden="1" x14ac:dyDescent="0.25">
      <c r="J1216" s="5">
        <v>0</v>
      </c>
      <c r="K1216" s="217">
        <v>0</v>
      </c>
    </row>
    <row r="1217" spans="10:11" hidden="1" x14ac:dyDescent="0.25">
      <c r="J1217" s="5">
        <v>0</v>
      </c>
      <c r="K1217" s="217">
        <v>0</v>
      </c>
    </row>
    <row r="1218" spans="10:11" hidden="1" x14ac:dyDescent="0.25">
      <c r="J1218" s="5">
        <v>0</v>
      </c>
      <c r="K1218" s="217">
        <v>0</v>
      </c>
    </row>
    <row r="1219" spans="10:11" hidden="1" x14ac:dyDescent="0.25">
      <c r="J1219" s="5">
        <v>0</v>
      </c>
      <c r="K1219" s="217">
        <v>0</v>
      </c>
    </row>
    <row r="1220" spans="10:11" hidden="1" x14ac:dyDescent="0.25">
      <c r="J1220" s="5">
        <v>0</v>
      </c>
      <c r="K1220" s="217">
        <v>0</v>
      </c>
    </row>
    <row r="1221" spans="10:11" hidden="1" x14ac:dyDescent="0.25">
      <c r="J1221" s="5">
        <v>0</v>
      </c>
      <c r="K1221" s="217">
        <v>0</v>
      </c>
    </row>
    <row r="1222" spans="10:11" hidden="1" x14ac:dyDescent="0.25">
      <c r="J1222" s="5">
        <v>0</v>
      </c>
      <c r="K1222" s="217">
        <v>0</v>
      </c>
    </row>
    <row r="1223" spans="10:11" hidden="1" x14ac:dyDescent="0.25">
      <c r="J1223" s="5">
        <v>0</v>
      </c>
      <c r="K1223" s="217">
        <v>0</v>
      </c>
    </row>
    <row r="1224" spans="10:11" hidden="1" x14ac:dyDescent="0.25">
      <c r="J1224" s="5">
        <v>0</v>
      </c>
      <c r="K1224" s="217">
        <v>0</v>
      </c>
    </row>
    <row r="1225" spans="10:11" hidden="1" x14ac:dyDescent="0.25">
      <c r="J1225" s="5">
        <v>0</v>
      </c>
      <c r="K1225" s="217">
        <v>0</v>
      </c>
    </row>
    <row r="1226" spans="10:11" hidden="1" x14ac:dyDescent="0.25">
      <c r="J1226" s="5">
        <v>0</v>
      </c>
      <c r="K1226" s="217">
        <v>0</v>
      </c>
    </row>
    <row r="1227" spans="10:11" hidden="1" x14ac:dyDescent="0.25">
      <c r="J1227" s="5">
        <v>0</v>
      </c>
      <c r="K1227" s="217">
        <v>0</v>
      </c>
    </row>
    <row r="1228" spans="10:11" hidden="1" x14ac:dyDescent="0.25">
      <c r="J1228" s="5">
        <v>0</v>
      </c>
      <c r="K1228" s="217">
        <v>0</v>
      </c>
    </row>
    <row r="1229" spans="10:11" hidden="1" x14ac:dyDescent="0.25">
      <c r="J1229" s="5">
        <v>0</v>
      </c>
      <c r="K1229" s="217">
        <v>0</v>
      </c>
    </row>
    <row r="1230" spans="10:11" hidden="1" x14ac:dyDescent="0.25">
      <c r="J1230" s="5">
        <v>0</v>
      </c>
      <c r="K1230" s="217">
        <v>0</v>
      </c>
    </row>
    <row r="1231" spans="10:11" hidden="1" x14ac:dyDescent="0.25">
      <c r="J1231" s="5">
        <v>0</v>
      </c>
      <c r="K1231" s="217">
        <v>0</v>
      </c>
    </row>
    <row r="1232" spans="10:11" hidden="1" x14ac:dyDescent="0.25">
      <c r="J1232" s="5">
        <v>0</v>
      </c>
      <c r="K1232" s="217">
        <v>0</v>
      </c>
    </row>
    <row r="1233" spans="10:11" hidden="1" x14ac:dyDescent="0.25">
      <c r="J1233" s="5">
        <v>0</v>
      </c>
      <c r="K1233" s="217">
        <v>0</v>
      </c>
    </row>
    <row r="1234" spans="10:11" hidden="1" x14ac:dyDescent="0.25">
      <c r="J1234" s="5">
        <v>0</v>
      </c>
      <c r="K1234" s="217">
        <v>0</v>
      </c>
    </row>
    <row r="1235" spans="10:11" hidden="1" x14ac:dyDescent="0.25">
      <c r="J1235" s="5">
        <v>0</v>
      </c>
      <c r="K1235" s="217">
        <v>0</v>
      </c>
    </row>
    <row r="1236" spans="10:11" hidden="1" x14ac:dyDescent="0.25">
      <c r="J1236" s="5">
        <v>0</v>
      </c>
      <c r="K1236" s="217">
        <v>0</v>
      </c>
    </row>
    <row r="1237" spans="10:11" hidden="1" x14ac:dyDescent="0.25">
      <c r="J1237" s="5">
        <v>0</v>
      </c>
      <c r="K1237" s="217">
        <v>0</v>
      </c>
    </row>
    <row r="1238" spans="10:11" hidden="1" x14ac:dyDescent="0.25">
      <c r="J1238" s="5">
        <v>0</v>
      </c>
      <c r="K1238" s="217">
        <v>0</v>
      </c>
    </row>
    <row r="1239" spans="10:11" hidden="1" x14ac:dyDescent="0.25">
      <c r="J1239" s="5">
        <v>0</v>
      </c>
      <c r="K1239" s="217">
        <v>0</v>
      </c>
    </row>
    <row r="1240" spans="10:11" hidden="1" x14ac:dyDescent="0.25">
      <c r="J1240" s="5">
        <v>0</v>
      </c>
      <c r="K1240" s="217">
        <v>0</v>
      </c>
    </row>
    <row r="1241" spans="10:11" hidden="1" x14ac:dyDescent="0.25">
      <c r="J1241" s="5">
        <v>0</v>
      </c>
      <c r="K1241" s="217">
        <v>0</v>
      </c>
    </row>
    <row r="1242" spans="10:11" hidden="1" x14ac:dyDescent="0.25">
      <c r="J1242" s="5">
        <v>0</v>
      </c>
      <c r="K1242" s="217">
        <v>0</v>
      </c>
    </row>
    <row r="1243" spans="10:11" hidden="1" x14ac:dyDescent="0.25">
      <c r="J1243" s="5">
        <v>0</v>
      </c>
      <c r="K1243" s="217">
        <v>0</v>
      </c>
    </row>
    <row r="1244" spans="10:11" hidden="1" x14ac:dyDescent="0.25">
      <c r="J1244" s="5">
        <v>0</v>
      </c>
      <c r="K1244" s="217">
        <v>0</v>
      </c>
    </row>
    <row r="1245" spans="10:11" hidden="1" x14ac:dyDescent="0.25">
      <c r="J1245" s="5">
        <v>0</v>
      </c>
      <c r="K1245" s="217">
        <v>0</v>
      </c>
    </row>
    <row r="1246" spans="10:11" hidden="1" x14ac:dyDescent="0.25">
      <c r="J1246" s="5">
        <v>0</v>
      </c>
      <c r="K1246" s="217">
        <v>0</v>
      </c>
    </row>
    <row r="1247" spans="10:11" hidden="1" x14ac:dyDescent="0.25">
      <c r="J1247" s="5">
        <v>0</v>
      </c>
      <c r="K1247" s="217">
        <v>0</v>
      </c>
    </row>
    <row r="1248" spans="10:11" hidden="1" x14ac:dyDescent="0.25">
      <c r="J1248" s="5">
        <v>0</v>
      </c>
      <c r="K1248" s="217">
        <v>0</v>
      </c>
    </row>
    <row r="1249" spans="10:11" hidden="1" x14ac:dyDescent="0.25">
      <c r="J1249" s="5">
        <v>0</v>
      </c>
      <c r="K1249" s="217">
        <v>0</v>
      </c>
    </row>
    <row r="1250" spans="10:11" hidden="1" x14ac:dyDescent="0.25">
      <c r="J1250" s="5">
        <v>0</v>
      </c>
      <c r="K1250" s="217">
        <v>0</v>
      </c>
    </row>
    <row r="1251" spans="10:11" hidden="1" x14ac:dyDescent="0.25">
      <c r="J1251" s="5">
        <v>0</v>
      </c>
      <c r="K1251" s="217">
        <v>0</v>
      </c>
    </row>
    <row r="1252" spans="10:11" hidden="1" x14ac:dyDescent="0.25">
      <c r="J1252" s="5">
        <v>0</v>
      </c>
      <c r="K1252" s="217">
        <v>0</v>
      </c>
    </row>
    <row r="1253" spans="10:11" hidden="1" x14ac:dyDescent="0.25">
      <c r="J1253" s="5">
        <v>0</v>
      </c>
      <c r="K1253" s="217">
        <v>0</v>
      </c>
    </row>
    <row r="1254" spans="10:11" hidden="1" x14ac:dyDescent="0.25">
      <c r="J1254" s="5">
        <v>0</v>
      </c>
      <c r="K1254" s="217">
        <v>0</v>
      </c>
    </row>
    <row r="1255" spans="10:11" hidden="1" x14ac:dyDescent="0.25">
      <c r="J1255" s="5">
        <v>0</v>
      </c>
      <c r="K1255" s="217">
        <v>0</v>
      </c>
    </row>
    <row r="1256" spans="10:11" hidden="1" x14ac:dyDescent="0.25">
      <c r="J1256" s="5">
        <v>0</v>
      </c>
      <c r="K1256" s="217">
        <v>0</v>
      </c>
    </row>
    <row r="1257" spans="10:11" hidden="1" x14ac:dyDescent="0.25">
      <c r="J1257" s="5">
        <v>0</v>
      </c>
      <c r="K1257" s="217">
        <v>0</v>
      </c>
    </row>
    <row r="1258" spans="10:11" hidden="1" x14ac:dyDescent="0.25">
      <c r="J1258" s="5">
        <v>0</v>
      </c>
      <c r="K1258" s="217">
        <v>0</v>
      </c>
    </row>
    <row r="1259" spans="10:11" hidden="1" x14ac:dyDescent="0.25">
      <c r="J1259" s="5">
        <v>0</v>
      </c>
      <c r="K1259" s="217">
        <v>0</v>
      </c>
    </row>
    <row r="1260" spans="10:11" hidden="1" x14ac:dyDescent="0.25">
      <c r="J1260" s="5">
        <v>0</v>
      </c>
      <c r="K1260" s="217">
        <v>0</v>
      </c>
    </row>
    <row r="1261" spans="10:11" hidden="1" x14ac:dyDescent="0.25">
      <c r="J1261" s="5">
        <v>0</v>
      </c>
      <c r="K1261" s="217">
        <v>0</v>
      </c>
    </row>
    <row r="1262" spans="10:11" hidden="1" x14ac:dyDescent="0.25">
      <c r="J1262" s="5">
        <v>0</v>
      </c>
      <c r="K1262" s="217">
        <v>0</v>
      </c>
    </row>
    <row r="1263" spans="10:11" hidden="1" x14ac:dyDescent="0.25">
      <c r="J1263" s="5">
        <v>0</v>
      </c>
      <c r="K1263" s="217">
        <v>0</v>
      </c>
    </row>
    <row r="1264" spans="10:11" hidden="1" x14ac:dyDescent="0.25">
      <c r="J1264" s="5">
        <v>0</v>
      </c>
      <c r="K1264" s="217">
        <v>0</v>
      </c>
    </row>
    <row r="1265" spans="10:11" hidden="1" x14ac:dyDescent="0.25">
      <c r="J1265" s="5">
        <v>0</v>
      </c>
      <c r="K1265" s="217">
        <v>0</v>
      </c>
    </row>
    <row r="1266" spans="10:11" hidden="1" x14ac:dyDescent="0.25">
      <c r="J1266" s="5">
        <v>0</v>
      </c>
      <c r="K1266" s="217">
        <v>0</v>
      </c>
    </row>
    <row r="1267" spans="10:11" hidden="1" x14ac:dyDescent="0.25">
      <c r="J1267" s="5">
        <v>0</v>
      </c>
      <c r="K1267" s="217">
        <v>0</v>
      </c>
    </row>
    <row r="1268" spans="10:11" hidden="1" x14ac:dyDescent="0.25">
      <c r="J1268" s="5">
        <v>0</v>
      </c>
      <c r="K1268" s="217">
        <v>0</v>
      </c>
    </row>
    <row r="1269" spans="10:11" hidden="1" x14ac:dyDescent="0.25">
      <c r="J1269" s="5">
        <v>0</v>
      </c>
      <c r="K1269" s="217">
        <v>0</v>
      </c>
    </row>
    <row r="1270" spans="10:11" hidden="1" x14ac:dyDescent="0.25">
      <c r="J1270" s="5">
        <v>0</v>
      </c>
      <c r="K1270" s="217">
        <v>0</v>
      </c>
    </row>
    <row r="1271" spans="10:11" hidden="1" x14ac:dyDescent="0.25">
      <c r="J1271" s="5">
        <v>0</v>
      </c>
      <c r="K1271" s="217">
        <v>0</v>
      </c>
    </row>
    <row r="1272" spans="10:11" hidden="1" x14ac:dyDescent="0.25">
      <c r="J1272" s="5">
        <v>0</v>
      </c>
      <c r="K1272" s="217">
        <v>0</v>
      </c>
    </row>
    <row r="1273" spans="10:11" hidden="1" x14ac:dyDescent="0.25">
      <c r="J1273" s="5">
        <v>0</v>
      </c>
      <c r="K1273" s="217">
        <v>0</v>
      </c>
    </row>
    <row r="1274" spans="10:11" hidden="1" x14ac:dyDescent="0.25">
      <c r="J1274" s="5">
        <v>0</v>
      </c>
      <c r="K1274" s="217">
        <v>0</v>
      </c>
    </row>
    <row r="1275" spans="10:11" hidden="1" x14ac:dyDescent="0.25">
      <c r="J1275" s="5">
        <v>0</v>
      </c>
      <c r="K1275" s="217">
        <v>0</v>
      </c>
    </row>
    <row r="1276" spans="10:11" hidden="1" x14ac:dyDescent="0.25">
      <c r="J1276" s="5">
        <v>0</v>
      </c>
      <c r="K1276" s="217">
        <v>0</v>
      </c>
    </row>
    <row r="1277" spans="10:11" hidden="1" x14ac:dyDescent="0.25">
      <c r="J1277" s="5">
        <v>0</v>
      </c>
      <c r="K1277" s="217">
        <v>0</v>
      </c>
    </row>
    <row r="1278" spans="10:11" hidden="1" x14ac:dyDescent="0.25">
      <c r="J1278" s="5">
        <v>0</v>
      </c>
      <c r="K1278" s="217">
        <v>0</v>
      </c>
    </row>
    <row r="1279" spans="10:11" hidden="1" x14ac:dyDescent="0.25">
      <c r="J1279" s="5">
        <v>0</v>
      </c>
      <c r="K1279" s="217">
        <v>0</v>
      </c>
    </row>
    <row r="1280" spans="10:11" hidden="1" x14ac:dyDescent="0.25">
      <c r="J1280" s="5">
        <v>0</v>
      </c>
      <c r="K1280" s="217">
        <v>0</v>
      </c>
    </row>
    <row r="1281" spans="10:11" hidden="1" x14ac:dyDescent="0.25">
      <c r="J1281" s="5">
        <v>0</v>
      </c>
      <c r="K1281" s="217">
        <v>0</v>
      </c>
    </row>
    <row r="1282" spans="10:11" hidden="1" x14ac:dyDescent="0.25">
      <c r="J1282" s="5">
        <v>0</v>
      </c>
      <c r="K1282" s="217">
        <v>0</v>
      </c>
    </row>
    <row r="1283" spans="10:11" hidden="1" x14ac:dyDescent="0.25">
      <c r="J1283" s="5">
        <v>0</v>
      </c>
      <c r="K1283" s="217">
        <v>0</v>
      </c>
    </row>
    <row r="1284" spans="10:11" hidden="1" x14ac:dyDescent="0.25">
      <c r="J1284" s="5">
        <v>0</v>
      </c>
      <c r="K1284" s="217">
        <v>0</v>
      </c>
    </row>
    <row r="1285" spans="10:11" hidden="1" x14ac:dyDescent="0.25">
      <c r="J1285" s="5">
        <v>0</v>
      </c>
      <c r="K1285" s="217">
        <v>0</v>
      </c>
    </row>
    <row r="1286" spans="10:11" hidden="1" x14ac:dyDescent="0.25">
      <c r="J1286" s="5">
        <v>0</v>
      </c>
      <c r="K1286" s="217">
        <v>0</v>
      </c>
    </row>
    <row r="1287" spans="10:11" hidden="1" x14ac:dyDescent="0.25">
      <c r="J1287" s="5">
        <v>0</v>
      </c>
      <c r="K1287" s="217">
        <v>0</v>
      </c>
    </row>
    <row r="1288" spans="10:11" hidden="1" x14ac:dyDescent="0.25">
      <c r="J1288" s="5">
        <v>0</v>
      </c>
      <c r="K1288" s="217">
        <v>0</v>
      </c>
    </row>
    <row r="1289" spans="10:11" hidden="1" x14ac:dyDescent="0.25">
      <c r="J1289" s="5">
        <v>0</v>
      </c>
      <c r="K1289" s="217">
        <v>0</v>
      </c>
    </row>
    <row r="1290" spans="10:11" hidden="1" x14ac:dyDescent="0.25">
      <c r="J1290" s="5">
        <v>0</v>
      </c>
      <c r="K1290" s="217">
        <v>0</v>
      </c>
    </row>
    <row r="1291" spans="10:11" hidden="1" x14ac:dyDescent="0.25">
      <c r="J1291" s="5">
        <v>0</v>
      </c>
      <c r="K1291" s="217">
        <v>0</v>
      </c>
    </row>
    <row r="1292" spans="10:11" hidden="1" x14ac:dyDescent="0.25">
      <c r="J1292" s="5">
        <v>0</v>
      </c>
      <c r="K1292" s="217">
        <v>0</v>
      </c>
    </row>
    <row r="1293" spans="10:11" hidden="1" x14ac:dyDescent="0.25">
      <c r="J1293" s="5">
        <v>0</v>
      </c>
      <c r="K1293" s="217">
        <v>0</v>
      </c>
    </row>
    <row r="1294" spans="10:11" hidden="1" x14ac:dyDescent="0.25">
      <c r="J1294" s="5">
        <v>0</v>
      </c>
      <c r="K1294" s="217">
        <v>0</v>
      </c>
    </row>
    <row r="1295" spans="10:11" hidden="1" x14ac:dyDescent="0.25">
      <c r="J1295" s="5">
        <v>0</v>
      </c>
      <c r="K1295" s="217">
        <v>0</v>
      </c>
    </row>
    <row r="1296" spans="10:11" hidden="1" x14ac:dyDescent="0.25">
      <c r="J1296" s="5">
        <v>0</v>
      </c>
      <c r="K1296" s="217">
        <v>0</v>
      </c>
    </row>
    <row r="1297" spans="10:11" hidden="1" x14ac:dyDescent="0.25">
      <c r="J1297" s="5">
        <v>0</v>
      </c>
      <c r="K1297" s="217">
        <v>0</v>
      </c>
    </row>
    <row r="1298" spans="10:11" hidden="1" x14ac:dyDescent="0.25">
      <c r="J1298" s="5">
        <v>0</v>
      </c>
      <c r="K1298" s="217">
        <v>0</v>
      </c>
    </row>
    <row r="1299" spans="10:11" hidden="1" x14ac:dyDescent="0.25">
      <c r="J1299" s="5">
        <v>0</v>
      </c>
      <c r="K1299" s="217">
        <v>0</v>
      </c>
    </row>
    <row r="1300" spans="10:11" hidden="1" x14ac:dyDescent="0.25">
      <c r="J1300" s="5">
        <v>0</v>
      </c>
      <c r="K1300" s="217">
        <v>0</v>
      </c>
    </row>
    <row r="1301" spans="10:11" hidden="1" x14ac:dyDescent="0.25">
      <c r="J1301" s="5">
        <v>0</v>
      </c>
      <c r="K1301" s="217">
        <v>0</v>
      </c>
    </row>
    <row r="1302" spans="10:11" hidden="1" x14ac:dyDescent="0.25">
      <c r="J1302" s="5">
        <v>0</v>
      </c>
      <c r="K1302" s="217">
        <v>0</v>
      </c>
    </row>
    <row r="1303" spans="10:11" hidden="1" x14ac:dyDescent="0.25">
      <c r="J1303" s="5">
        <v>0</v>
      </c>
      <c r="K1303" s="217">
        <v>0</v>
      </c>
    </row>
    <row r="1304" spans="10:11" hidden="1" x14ac:dyDescent="0.25">
      <c r="J1304" s="5">
        <v>0</v>
      </c>
      <c r="K1304" s="217">
        <v>0</v>
      </c>
    </row>
    <row r="1305" spans="10:11" hidden="1" x14ac:dyDescent="0.25">
      <c r="J1305" s="5">
        <v>0</v>
      </c>
      <c r="K1305" s="217">
        <v>0</v>
      </c>
    </row>
    <row r="1306" spans="10:11" hidden="1" x14ac:dyDescent="0.25">
      <c r="J1306" s="5">
        <v>0</v>
      </c>
      <c r="K1306" s="217">
        <v>0</v>
      </c>
    </row>
    <row r="1307" spans="10:11" hidden="1" x14ac:dyDescent="0.25">
      <c r="J1307" s="5">
        <v>0</v>
      </c>
      <c r="K1307" s="217">
        <v>0</v>
      </c>
    </row>
    <row r="1308" spans="10:11" hidden="1" x14ac:dyDescent="0.25">
      <c r="J1308" s="5">
        <v>0</v>
      </c>
      <c r="K1308" s="217">
        <v>0</v>
      </c>
    </row>
    <row r="1309" spans="10:11" hidden="1" x14ac:dyDescent="0.25">
      <c r="J1309" s="5">
        <v>0</v>
      </c>
      <c r="K1309" s="217">
        <v>0</v>
      </c>
    </row>
    <row r="1310" spans="10:11" hidden="1" x14ac:dyDescent="0.25">
      <c r="J1310" s="5">
        <v>0</v>
      </c>
      <c r="K1310" s="217">
        <v>0</v>
      </c>
    </row>
    <row r="1311" spans="10:11" hidden="1" x14ac:dyDescent="0.25">
      <c r="J1311" s="5">
        <v>0</v>
      </c>
      <c r="K1311" s="217">
        <v>0</v>
      </c>
    </row>
    <row r="1312" spans="10:11" hidden="1" x14ac:dyDescent="0.25">
      <c r="J1312" s="5">
        <v>0</v>
      </c>
      <c r="K1312" s="217">
        <v>0</v>
      </c>
    </row>
    <row r="1313" spans="10:11" hidden="1" x14ac:dyDescent="0.25">
      <c r="J1313" s="5">
        <v>0</v>
      </c>
      <c r="K1313" s="217">
        <v>0</v>
      </c>
    </row>
    <row r="1314" spans="10:11" hidden="1" x14ac:dyDescent="0.25">
      <c r="J1314" s="5">
        <v>0</v>
      </c>
      <c r="K1314" s="217">
        <v>0</v>
      </c>
    </row>
    <row r="1315" spans="10:11" hidden="1" x14ac:dyDescent="0.25">
      <c r="J1315" s="5">
        <v>0</v>
      </c>
      <c r="K1315" s="217">
        <v>0</v>
      </c>
    </row>
    <row r="1316" spans="10:11" hidden="1" x14ac:dyDescent="0.25">
      <c r="J1316" s="5">
        <v>0</v>
      </c>
      <c r="K1316" s="217">
        <v>0</v>
      </c>
    </row>
    <row r="1317" spans="10:11" hidden="1" x14ac:dyDescent="0.25">
      <c r="J1317" s="5">
        <v>0</v>
      </c>
      <c r="K1317" s="217">
        <v>0</v>
      </c>
    </row>
    <row r="1318" spans="10:11" hidden="1" x14ac:dyDescent="0.25">
      <c r="J1318" s="5">
        <v>0</v>
      </c>
      <c r="K1318" s="217">
        <v>0</v>
      </c>
    </row>
    <row r="1319" spans="10:11" hidden="1" x14ac:dyDescent="0.25">
      <c r="J1319" s="5">
        <v>0</v>
      </c>
      <c r="K1319" s="217">
        <v>0</v>
      </c>
    </row>
    <row r="1320" spans="10:11" hidden="1" x14ac:dyDescent="0.25">
      <c r="J1320" s="5">
        <v>0</v>
      </c>
      <c r="K1320" s="217">
        <v>0</v>
      </c>
    </row>
    <row r="1321" spans="10:11" hidden="1" x14ac:dyDescent="0.25">
      <c r="J1321" s="5">
        <v>0</v>
      </c>
      <c r="K1321" s="217">
        <v>0</v>
      </c>
    </row>
    <row r="1322" spans="10:11" hidden="1" x14ac:dyDescent="0.25">
      <c r="J1322" s="5">
        <v>0</v>
      </c>
      <c r="K1322" s="217">
        <v>0</v>
      </c>
    </row>
    <row r="1323" spans="10:11" hidden="1" x14ac:dyDescent="0.25">
      <c r="J1323" s="5">
        <v>0</v>
      </c>
      <c r="K1323" s="217">
        <v>0</v>
      </c>
    </row>
    <row r="1324" spans="10:11" hidden="1" x14ac:dyDescent="0.25">
      <c r="J1324" s="5">
        <v>0</v>
      </c>
      <c r="K1324" s="217">
        <v>0</v>
      </c>
    </row>
    <row r="1325" spans="10:11" hidden="1" x14ac:dyDescent="0.25">
      <c r="J1325" s="5">
        <v>0</v>
      </c>
      <c r="K1325" s="217">
        <v>0</v>
      </c>
    </row>
    <row r="1326" spans="10:11" hidden="1" x14ac:dyDescent="0.25">
      <c r="J1326" s="5">
        <v>0</v>
      </c>
      <c r="K1326" s="217">
        <v>0</v>
      </c>
    </row>
    <row r="1327" spans="10:11" hidden="1" x14ac:dyDescent="0.25">
      <c r="J1327" s="5">
        <v>0</v>
      </c>
      <c r="K1327" s="217">
        <v>0</v>
      </c>
    </row>
    <row r="1328" spans="10:11" hidden="1" x14ac:dyDescent="0.25">
      <c r="J1328" s="5">
        <v>0</v>
      </c>
      <c r="K1328" s="217">
        <v>0</v>
      </c>
    </row>
    <row r="1329" spans="10:11" hidden="1" x14ac:dyDescent="0.25">
      <c r="J1329" s="5">
        <v>0</v>
      </c>
      <c r="K1329" s="217">
        <v>0</v>
      </c>
    </row>
    <row r="1330" spans="10:11" hidden="1" x14ac:dyDescent="0.25">
      <c r="J1330" s="5">
        <v>0</v>
      </c>
      <c r="K1330" s="217">
        <v>0</v>
      </c>
    </row>
    <row r="1331" spans="10:11" hidden="1" x14ac:dyDescent="0.25">
      <c r="J1331" s="5">
        <v>0</v>
      </c>
      <c r="K1331" s="217">
        <v>0</v>
      </c>
    </row>
    <row r="1332" spans="10:11" hidden="1" x14ac:dyDescent="0.25">
      <c r="J1332" s="5">
        <v>0</v>
      </c>
      <c r="K1332" s="217">
        <v>0</v>
      </c>
    </row>
    <row r="1333" spans="10:11" hidden="1" x14ac:dyDescent="0.25">
      <c r="J1333" s="5">
        <v>0</v>
      </c>
      <c r="K1333" s="217">
        <v>0</v>
      </c>
    </row>
    <row r="1334" spans="10:11" hidden="1" x14ac:dyDescent="0.25">
      <c r="J1334" s="5">
        <v>0</v>
      </c>
      <c r="K1334" s="217">
        <v>0</v>
      </c>
    </row>
    <row r="1335" spans="10:11" hidden="1" x14ac:dyDescent="0.25">
      <c r="J1335" s="5">
        <v>0</v>
      </c>
      <c r="K1335" s="217">
        <v>0</v>
      </c>
    </row>
    <row r="1336" spans="10:11" hidden="1" x14ac:dyDescent="0.25">
      <c r="J1336" s="5">
        <v>0</v>
      </c>
      <c r="K1336" s="217">
        <v>0</v>
      </c>
    </row>
    <row r="1337" spans="10:11" hidden="1" x14ac:dyDescent="0.25">
      <c r="J1337" s="5">
        <v>0</v>
      </c>
      <c r="K1337" s="217">
        <v>0</v>
      </c>
    </row>
    <row r="1338" spans="10:11" hidden="1" x14ac:dyDescent="0.25">
      <c r="J1338" s="5">
        <v>0</v>
      </c>
      <c r="K1338" s="217">
        <v>0</v>
      </c>
    </row>
    <row r="1339" spans="10:11" hidden="1" x14ac:dyDescent="0.25">
      <c r="J1339" s="5">
        <v>0</v>
      </c>
      <c r="K1339" s="217">
        <v>0</v>
      </c>
    </row>
    <row r="1340" spans="10:11" hidden="1" x14ac:dyDescent="0.25">
      <c r="J1340" s="5">
        <v>0</v>
      </c>
      <c r="K1340" s="217">
        <v>0</v>
      </c>
    </row>
    <row r="1341" spans="10:11" hidden="1" x14ac:dyDescent="0.25">
      <c r="J1341" s="5">
        <v>0</v>
      </c>
      <c r="K1341" s="217">
        <v>0</v>
      </c>
    </row>
    <row r="1342" spans="10:11" hidden="1" x14ac:dyDescent="0.25">
      <c r="J1342" s="5">
        <v>0</v>
      </c>
      <c r="K1342" s="217">
        <v>0</v>
      </c>
    </row>
    <row r="1343" spans="10:11" hidden="1" x14ac:dyDescent="0.25">
      <c r="J1343" s="5">
        <v>0</v>
      </c>
      <c r="K1343" s="217">
        <v>0</v>
      </c>
    </row>
    <row r="1344" spans="10:11" hidden="1" x14ac:dyDescent="0.25">
      <c r="J1344" s="5">
        <v>0</v>
      </c>
      <c r="K1344" s="217">
        <v>0</v>
      </c>
    </row>
    <row r="1345" spans="10:11" hidden="1" x14ac:dyDescent="0.25">
      <c r="J1345" s="5">
        <v>0</v>
      </c>
      <c r="K1345" s="217">
        <v>0</v>
      </c>
    </row>
    <row r="1346" spans="10:11" hidden="1" x14ac:dyDescent="0.25">
      <c r="J1346" s="5">
        <v>0</v>
      </c>
      <c r="K1346" s="217">
        <v>0</v>
      </c>
    </row>
    <row r="1347" spans="10:11" hidden="1" x14ac:dyDescent="0.25">
      <c r="J1347" s="5">
        <v>0</v>
      </c>
      <c r="K1347" s="217">
        <v>0</v>
      </c>
    </row>
    <row r="1348" spans="10:11" hidden="1" x14ac:dyDescent="0.25">
      <c r="J1348" s="5">
        <v>0</v>
      </c>
      <c r="K1348" s="217">
        <v>0</v>
      </c>
    </row>
    <row r="1349" spans="10:11" hidden="1" x14ac:dyDescent="0.25">
      <c r="J1349" s="5">
        <v>0</v>
      </c>
      <c r="K1349" s="217">
        <v>0</v>
      </c>
    </row>
    <row r="1350" spans="10:11" hidden="1" x14ac:dyDescent="0.25">
      <c r="J1350" s="5">
        <v>0</v>
      </c>
      <c r="K1350" s="217">
        <v>0</v>
      </c>
    </row>
    <row r="1351" spans="10:11" hidden="1" x14ac:dyDescent="0.25">
      <c r="J1351" s="5">
        <v>0</v>
      </c>
      <c r="K1351" s="217">
        <v>0</v>
      </c>
    </row>
    <row r="1352" spans="10:11" hidden="1" x14ac:dyDescent="0.25">
      <c r="J1352" s="5">
        <v>0</v>
      </c>
      <c r="K1352" s="217">
        <v>0</v>
      </c>
    </row>
    <row r="1353" spans="10:11" hidden="1" x14ac:dyDescent="0.25">
      <c r="J1353" s="5">
        <v>0</v>
      </c>
      <c r="K1353" s="217">
        <v>0</v>
      </c>
    </row>
    <row r="1354" spans="10:11" hidden="1" x14ac:dyDescent="0.25">
      <c r="J1354" s="5">
        <v>0</v>
      </c>
      <c r="K1354" s="217">
        <v>0</v>
      </c>
    </row>
    <row r="1355" spans="10:11" hidden="1" x14ac:dyDescent="0.25">
      <c r="J1355" s="5">
        <v>0</v>
      </c>
      <c r="K1355" s="217">
        <v>0</v>
      </c>
    </row>
    <row r="1356" spans="10:11" hidden="1" x14ac:dyDescent="0.25">
      <c r="J1356" s="5">
        <v>0</v>
      </c>
      <c r="K1356" s="217">
        <v>0</v>
      </c>
    </row>
    <row r="1357" spans="10:11" hidden="1" x14ac:dyDescent="0.25">
      <c r="J1357" s="5">
        <v>0</v>
      </c>
      <c r="K1357" s="217">
        <v>0</v>
      </c>
    </row>
    <row r="1358" spans="10:11" hidden="1" x14ac:dyDescent="0.25">
      <c r="J1358" s="5">
        <v>0</v>
      </c>
      <c r="K1358" s="217">
        <v>0</v>
      </c>
    </row>
    <row r="1359" spans="10:11" hidden="1" x14ac:dyDescent="0.25">
      <c r="J1359" s="5">
        <v>0</v>
      </c>
      <c r="K1359" s="217">
        <v>0</v>
      </c>
    </row>
    <row r="1360" spans="10:11" hidden="1" x14ac:dyDescent="0.25">
      <c r="J1360" s="5">
        <v>0</v>
      </c>
      <c r="K1360" s="217">
        <v>0</v>
      </c>
    </row>
    <row r="1361" spans="10:11" hidden="1" x14ac:dyDescent="0.25">
      <c r="J1361" s="5">
        <v>0</v>
      </c>
      <c r="K1361" s="217">
        <v>0</v>
      </c>
    </row>
    <row r="1362" spans="10:11" hidden="1" x14ac:dyDescent="0.25">
      <c r="J1362" s="5">
        <v>0</v>
      </c>
      <c r="K1362" s="217">
        <v>0</v>
      </c>
    </row>
    <row r="1363" spans="10:11" hidden="1" x14ac:dyDescent="0.25">
      <c r="J1363" s="5">
        <v>0</v>
      </c>
      <c r="K1363" s="217">
        <v>0</v>
      </c>
    </row>
    <row r="1364" spans="10:11" hidden="1" x14ac:dyDescent="0.25">
      <c r="J1364" s="5">
        <v>0</v>
      </c>
      <c r="K1364" s="217">
        <v>0</v>
      </c>
    </row>
    <row r="1365" spans="10:11" hidden="1" x14ac:dyDescent="0.25">
      <c r="J1365" s="5">
        <v>0</v>
      </c>
      <c r="K1365" s="217">
        <v>0</v>
      </c>
    </row>
    <row r="1366" spans="10:11" hidden="1" x14ac:dyDescent="0.25">
      <c r="J1366" s="5">
        <v>0</v>
      </c>
      <c r="K1366" s="217">
        <v>0</v>
      </c>
    </row>
    <row r="1367" spans="10:11" hidden="1" x14ac:dyDescent="0.25">
      <c r="J1367" s="5">
        <v>0</v>
      </c>
      <c r="K1367" s="217">
        <v>0</v>
      </c>
    </row>
    <row r="1368" spans="10:11" hidden="1" x14ac:dyDescent="0.25">
      <c r="J1368" s="5">
        <v>0</v>
      </c>
      <c r="K1368" s="217">
        <v>0</v>
      </c>
    </row>
    <row r="1369" spans="10:11" hidden="1" x14ac:dyDescent="0.25">
      <c r="J1369" s="5">
        <v>0</v>
      </c>
      <c r="K1369" s="217">
        <v>0</v>
      </c>
    </row>
    <row r="1370" spans="10:11" hidden="1" x14ac:dyDescent="0.25">
      <c r="J1370" s="5">
        <v>0</v>
      </c>
      <c r="K1370" s="217">
        <v>0</v>
      </c>
    </row>
    <row r="1371" spans="10:11" hidden="1" x14ac:dyDescent="0.25">
      <c r="J1371" s="5">
        <v>0</v>
      </c>
      <c r="K1371" s="217">
        <v>0</v>
      </c>
    </row>
    <row r="1372" spans="10:11" hidden="1" x14ac:dyDescent="0.25">
      <c r="J1372" s="5">
        <v>0</v>
      </c>
      <c r="K1372" s="217">
        <v>0</v>
      </c>
    </row>
    <row r="1373" spans="10:11" hidden="1" x14ac:dyDescent="0.25">
      <c r="J1373" s="5">
        <v>0</v>
      </c>
      <c r="K1373" s="217">
        <v>0</v>
      </c>
    </row>
    <row r="1374" spans="10:11" hidden="1" x14ac:dyDescent="0.25">
      <c r="J1374" s="5">
        <v>0</v>
      </c>
      <c r="K1374" s="217">
        <v>0</v>
      </c>
    </row>
    <row r="1375" spans="10:11" hidden="1" x14ac:dyDescent="0.25">
      <c r="J1375" s="5">
        <v>0</v>
      </c>
      <c r="K1375" s="217">
        <v>0</v>
      </c>
    </row>
    <row r="1376" spans="10:11" hidden="1" x14ac:dyDescent="0.25">
      <c r="J1376" s="5">
        <v>0</v>
      </c>
      <c r="K1376" s="217">
        <v>0</v>
      </c>
    </row>
    <row r="1377" spans="10:11" hidden="1" x14ac:dyDescent="0.25">
      <c r="J1377" s="5">
        <v>0</v>
      </c>
      <c r="K1377" s="217">
        <v>0</v>
      </c>
    </row>
    <row r="1378" spans="10:11" hidden="1" x14ac:dyDescent="0.25">
      <c r="J1378" s="5">
        <v>0</v>
      </c>
      <c r="K1378" s="217">
        <v>0</v>
      </c>
    </row>
    <row r="1379" spans="10:11" hidden="1" x14ac:dyDescent="0.25">
      <c r="J1379" s="5">
        <v>0</v>
      </c>
      <c r="K1379" s="217">
        <v>0</v>
      </c>
    </row>
    <row r="1380" spans="10:11" hidden="1" x14ac:dyDescent="0.25">
      <c r="J1380" s="5">
        <v>0</v>
      </c>
      <c r="K1380" s="217">
        <v>0</v>
      </c>
    </row>
    <row r="1381" spans="10:11" hidden="1" x14ac:dyDescent="0.25">
      <c r="J1381" s="5">
        <v>0</v>
      </c>
      <c r="K1381" s="217">
        <v>0</v>
      </c>
    </row>
    <row r="1382" spans="10:11" hidden="1" x14ac:dyDescent="0.25">
      <c r="J1382" s="5">
        <v>0</v>
      </c>
      <c r="K1382" s="217">
        <v>0</v>
      </c>
    </row>
    <row r="1383" spans="10:11" hidden="1" x14ac:dyDescent="0.25">
      <c r="J1383" s="5">
        <v>0</v>
      </c>
      <c r="K1383" s="217">
        <v>0</v>
      </c>
    </row>
    <row r="1384" spans="10:11" hidden="1" x14ac:dyDescent="0.25">
      <c r="J1384" s="5">
        <v>0</v>
      </c>
      <c r="K1384" s="217">
        <v>0</v>
      </c>
    </row>
    <row r="1385" spans="10:11" hidden="1" x14ac:dyDescent="0.25">
      <c r="J1385" s="5">
        <v>0</v>
      </c>
      <c r="K1385" s="217">
        <v>0</v>
      </c>
    </row>
    <row r="1386" spans="10:11" hidden="1" x14ac:dyDescent="0.25">
      <c r="J1386" s="5">
        <v>0</v>
      </c>
      <c r="K1386" s="217">
        <v>0</v>
      </c>
    </row>
    <row r="1387" spans="10:11" hidden="1" x14ac:dyDescent="0.25">
      <c r="J1387" s="5">
        <v>0</v>
      </c>
      <c r="K1387" s="217">
        <v>0</v>
      </c>
    </row>
    <row r="1388" spans="10:11" hidden="1" x14ac:dyDescent="0.25">
      <c r="J1388" s="5">
        <v>0</v>
      </c>
      <c r="K1388" s="217">
        <v>0</v>
      </c>
    </row>
    <row r="1389" spans="10:11" hidden="1" x14ac:dyDescent="0.25">
      <c r="J1389" s="5">
        <v>0</v>
      </c>
      <c r="K1389" s="217">
        <v>0</v>
      </c>
    </row>
    <row r="1390" spans="10:11" hidden="1" x14ac:dyDescent="0.25">
      <c r="J1390" s="5">
        <v>0</v>
      </c>
      <c r="K1390" s="217">
        <v>0</v>
      </c>
    </row>
    <row r="1391" spans="10:11" hidden="1" x14ac:dyDescent="0.25">
      <c r="J1391" s="5">
        <v>0</v>
      </c>
      <c r="K1391" s="217">
        <v>0</v>
      </c>
    </row>
    <row r="1392" spans="10:11" hidden="1" x14ac:dyDescent="0.25">
      <c r="J1392" s="5">
        <v>0</v>
      </c>
      <c r="K1392" s="217">
        <v>0</v>
      </c>
    </row>
    <row r="1393" spans="10:11" hidden="1" x14ac:dyDescent="0.25">
      <c r="J1393" s="5">
        <v>0</v>
      </c>
      <c r="K1393" s="217">
        <v>0</v>
      </c>
    </row>
    <row r="1394" spans="10:11" hidden="1" x14ac:dyDescent="0.25">
      <c r="J1394" s="5">
        <v>0</v>
      </c>
      <c r="K1394" s="217">
        <v>0</v>
      </c>
    </row>
    <row r="1395" spans="10:11" hidden="1" x14ac:dyDescent="0.25">
      <c r="J1395" s="5">
        <v>0</v>
      </c>
      <c r="K1395" s="217">
        <v>0</v>
      </c>
    </row>
    <row r="1396" spans="10:11" hidden="1" x14ac:dyDescent="0.25">
      <c r="J1396" s="5">
        <v>0</v>
      </c>
      <c r="K1396" s="217">
        <v>0</v>
      </c>
    </row>
    <row r="1397" spans="10:11" hidden="1" x14ac:dyDescent="0.25">
      <c r="J1397" s="5">
        <v>0</v>
      </c>
      <c r="K1397" s="217">
        <v>0</v>
      </c>
    </row>
    <row r="1398" spans="10:11" hidden="1" x14ac:dyDescent="0.25">
      <c r="J1398" s="5">
        <v>0</v>
      </c>
      <c r="K1398" s="217">
        <v>0</v>
      </c>
    </row>
    <row r="1399" spans="10:11" hidden="1" x14ac:dyDescent="0.25">
      <c r="J1399" s="5">
        <v>0</v>
      </c>
      <c r="K1399" s="217">
        <v>0</v>
      </c>
    </row>
    <row r="1400" spans="10:11" hidden="1" x14ac:dyDescent="0.25">
      <c r="J1400" s="5">
        <v>0</v>
      </c>
      <c r="K1400" s="217">
        <v>0</v>
      </c>
    </row>
    <row r="1401" spans="10:11" hidden="1" x14ac:dyDescent="0.25">
      <c r="J1401" s="5">
        <v>0</v>
      </c>
      <c r="K1401" s="217">
        <v>0</v>
      </c>
    </row>
    <row r="1402" spans="10:11" hidden="1" x14ac:dyDescent="0.25">
      <c r="J1402" s="5">
        <v>0</v>
      </c>
      <c r="K1402" s="217">
        <v>0</v>
      </c>
    </row>
    <row r="1403" spans="10:11" hidden="1" x14ac:dyDescent="0.25">
      <c r="J1403" s="5">
        <v>0</v>
      </c>
      <c r="K1403" s="217">
        <v>0</v>
      </c>
    </row>
    <row r="1404" spans="10:11" hidden="1" x14ac:dyDescent="0.25">
      <c r="J1404" s="5">
        <v>0</v>
      </c>
      <c r="K1404" s="217">
        <v>0</v>
      </c>
    </row>
    <row r="1405" spans="10:11" hidden="1" x14ac:dyDescent="0.25">
      <c r="J1405" s="5">
        <v>0</v>
      </c>
      <c r="K1405" s="217">
        <v>0</v>
      </c>
    </row>
    <row r="1406" spans="10:11" hidden="1" x14ac:dyDescent="0.25">
      <c r="J1406" s="5">
        <v>0</v>
      </c>
      <c r="K1406" s="217">
        <v>0</v>
      </c>
    </row>
    <row r="1407" spans="10:11" hidden="1" x14ac:dyDescent="0.25">
      <c r="J1407" s="5">
        <v>0</v>
      </c>
      <c r="K1407" s="217">
        <v>0</v>
      </c>
    </row>
    <row r="1408" spans="10:11" hidden="1" x14ac:dyDescent="0.25">
      <c r="J1408" s="5">
        <v>0</v>
      </c>
      <c r="K1408" s="217">
        <v>0</v>
      </c>
    </row>
    <row r="1409" spans="10:11" hidden="1" x14ac:dyDescent="0.25">
      <c r="J1409" s="5">
        <v>0</v>
      </c>
      <c r="K1409" s="217">
        <v>0</v>
      </c>
    </row>
    <row r="1410" spans="10:11" hidden="1" x14ac:dyDescent="0.25">
      <c r="J1410" s="5">
        <v>0</v>
      </c>
      <c r="K1410" s="217">
        <v>0</v>
      </c>
    </row>
    <row r="1411" spans="10:11" hidden="1" x14ac:dyDescent="0.25">
      <c r="J1411" s="5">
        <v>0</v>
      </c>
      <c r="K1411" s="217">
        <v>0</v>
      </c>
    </row>
    <row r="1412" spans="10:11" hidden="1" x14ac:dyDescent="0.25">
      <c r="J1412" s="5">
        <v>0</v>
      </c>
      <c r="K1412" s="217">
        <v>0</v>
      </c>
    </row>
    <row r="1413" spans="10:11" hidden="1" x14ac:dyDescent="0.25">
      <c r="J1413" s="5">
        <v>0</v>
      </c>
      <c r="K1413" s="217">
        <v>0</v>
      </c>
    </row>
    <row r="1414" spans="10:11" hidden="1" x14ac:dyDescent="0.25">
      <c r="J1414" s="5">
        <v>0</v>
      </c>
      <c r="K1414" s="217">
        <v>0</v>
      </c>
    </row>
    <row r="1415" spans="10:11" hidden="1" x14ac:dyDescent="0.25">
      <c r="J1415" s="5">
        <v>0</v>
      </c>
      <c r="K1415" s="217">
        <v>0</v>
      </c>
    </row>
    <row r="1416" spans="10:11" hidden="1" x14ac:dyDescent="0.25">
      <c r="J1416" s="5">
        <v>0</v>
      </c>
      <c r="K1416" s="217">
        <v>0</v>
      </c>
    </row>
    <row r="1417" spans="10:11" hidden="1" x14ac:dyDescent="0.25">
      <c r="J1417" s="5">
        <v>0</v>
      </c>
      <c r="K1417" s="217">
        <v>0</v>
      </c>
    </row>
    <row r="1418" spans="10:11" hidden="1" x14ac:dyDescent="0.25">
      <c r="J1418" s="5">
        <v>0</v>
      </c>
      <c r="K1418" s="217">
        <v>0</v>
      </c>
    </row>
    <row r="1419" spans="10:11" hidden="1" x14ac:dyDescent="0.25">
      <c r="J1419" s="5">
        <v>0</v>
      </c>
      <c r="K1419" s="217">
        <v>0</v>
      </c>
    </row>
    <row r="1420" spans="10:11" hidden="1" x14ac:dyDescent="0.25">
      <c r="J1420" s="5">
        <v>0</v>
      </c>
      <c r="K1420" s="217">
        <v>0</v>
      </c>
    </row>
    <row r="1421" spans="10:11" hidden="1" x14ac:dyDescent="0.25">
      <c r="J1421" s="5">
        <v>0</v>
      </c>
      <c r="K1421" s="217">
        <v>0</v>
      </c>
    </row>
    <row r="1422" spans="10:11" hidden="1" x14ac:dyDescent="0.25">
      <c r="J1422" s="5">
        <v>0</v>
      </c>
      <c r="K1422" s="217">
        <v>0</v>
      </c>
    </row>
    <row r="1423" spans="10:11" hidden="1" x14ac:dyDescent="0.25">
      <c r="J1423" s="5">
        <v>0</v>
      </c>
      <c r="K1423" s="217">
        <v>0</v>
      </c>
    </row>
    <row r="1424" spans="10:11" hidden="1" x14ac:dyDescent="0.25">
      <c r="J1424" s="5">
        <v>0</v>
      </c>
      <c r="K1424" s="217">
        <v>0</v>
      </c>
    </row>
    <row r="1425" spans="10:11" hidden="1" x14ac:dyDescent="0.25">
      <c r="J1425" s="5">
        <v>0</v>
      </c>
      <c r="K1425" s="217">
        <v>0</v>
      </c>
    </row>
    <row r="1426" spans="10:11" hidden="1" x14ac:dyDescent="0.25">
      <c r="J1426" s="5">
        <v>0</v>
      </c>
      <c r="K1426" s="217">
        <v>0</v>
      </c>
    </row>
    <row r="1427" spans="10:11" hidden="1" x14ac:dyDescent="0.25">
      <c r="J1427" s="5">
        <v>0</v>
      </c>
      <c r="K1427" s="217">
        <v>0</v>
      </c>
    </row>
    <row r="1428" spans="10:11" hidden="1" x14ac:dyDescent="0.25">
      <c r="J1428" s="5">
        <v>0</v>
      </c>
      <c r="K1428" s="217">
        <v>0</v>
      </c>
    </row>
    <row r="1429" spans="10:11" hidden="1" x14ac:dyDescent="0.25">
      <c r="J1429" s="5">
        <v>0</v>
      </c>
      <c r="K1429" s="217">
        <v>0</v>
      </c>
    </row>
    <row r="1430" spans="10:11" hidden="1" x14ac:dyDescent="0.25">
      <c r="J1430" s="5">
        <v>0</v>
      </c>
      <c r="K1430" s="217">
        <v>0</v>
      </c>
    </row>
    <row r="1431" spans="10:11" hidden="1" x14ac:dyDescent="0.25">
      <c r="J1431" s="5">
        <v>0</v>
      </c>
      <c r="K1431" s="217">
        <v>0</v>
      </c>
    </row>
    <row r="1432" spans="10:11" hidden="1" x14ac:dyDescent="0.25">
      <c r="J1432" s="5">
        <v>0</v>
      </c>
      <c r="K1432" s="217">
        <v>0</v>
      </c>
    </row>
    <row r="1433" spans="10:11" hidden="1" x14ac:dyDescent="0.25">
      <c r="J1433" s="5">
        <v>0</v>
      </c>
      <c r="K1433" s="217">
        <v>0</v>
      </c>
    </row>
    <row r="1434" spans="10:11" hidden="1" x14ac:dyDescent="0.25">
      <c r="J1434" s="5">
        <v>0</v>
      </c>
      <c r="K1434" s="217">
        <v>0</v>
      </c>
    </row>
    <row r="1435" spans="10:11" hidden="1" x14ac:dyDescent="0.25">
      <c r="J1435" s="5">
        <v>0</v>
      </c>
      <c r="K1435" s="217">
        <v>0</v>
      </c>
    </row>
    <row r="1436" spans="10:11" hidden="1" x14ac:dyDescent="0.25">
      <c r="J1436" s="5">
        <v>0</v>
      </c>
      <c r="K1436" s="217">
        <v>0</v>
      </c>
    </row>
    <row r="1437" spans="10:11" hidden="1" x14ac:dyDescent="0.25">
      <c r="J1437" s="5">
        <v>0</v>
      </c>
      <c r="K1437" s="217">
        <v>0</v>
      </c>
    </row>
    <row r="1438" spans="10:11" hidden="1" x14ac:dyDescent="0.25">
      <c r="J1438" s="5">
        <v>0</v>
      </c>
      <c r="K1438" s="217">
        <v>0</v>
      </c>
    </row>
    <row r="1439" spans="10:11" hidden="1" x14ac:dyDescent="0.25">
      <c r="J1439" s="5">
        <v>0</v>
      </c>
      <c r="K1439" s="217">
        <v>0</v>
      </c>
    </row>
    <row r="1440" spans="10:11" hidden="1" x14ac:dyDescent="0.25">
      <c r="J1440" s="5">
        <v>0</v>
      </c>
      <c r="K1440" s="217">
        <v>0</v>
      </c>
    </row>
    <row r="1441" spans="10:11" hidden="1" x14ac:dyDescent="0.25">
      <c r="J1441" s="5">
        <v>0</v>
      </c>
      <c r="K1441" s="217">
        <v>0</v>
      </c>
    </row>
    <row r="1442" spans="10:11" hidden="1" x14ac:dyDescent="0.25">
      <c r="J1442" s="5">
        <v>0</v>
      </c>
      <c r="K1442" s="217">
        <v>0</v>
      </c>
    </row>
    <row r="1443" spans="10:11" hidden="1" x14ac:dyDescent="0.25">
      <c r="J1443" s="5">
        <v>0</v>
      </c>
      <c r="K1443" s="217">
        <v>0</v>
      </c>
    </row>
    <row r="1444" spans="10:11" hidden="1" x14ac:dyDescent="0.25">
      <c r="J1444" s="5">
        <v>0</v>
      </c>
      <c r="K1444" s="217">
        <v>0</v>
      </c>
    </row>
    <row r="1445" spans="10:11" hidden="1" x14ac:dyDescent="0.25">
      <c r="J1445" s="5">
        <v>0</v>
      </c>
      <c r="K1445" s="217">
        <v>0</v>
      </c>
    </row>
    <row r="1446" spans="10:11" hidden="1" x14ac:dyDescent="0.25">
      <c r="J1446" s="5">
        <v>0</v>
      </c>
      <c r="K1446" s="217">
        <v>0</v>
      </c>
    </row>
    <row r="1447" spans="10:11" hidden="1" x14ac:dyDescent="0.25">
      <c r="J1447" s="5">
        <v>0</v>
      </c>
      <c r="K1447" s="217">
        <v>0</v>
      </c>
    </row>
    <row r="1448" spans="10:11" hidden="1" x14ac:dyDescent="0.25">
      <c r="J1448" s="5">
        <v>0</v>
      </c>
      <c r="K1448" s="217">
        <v>0</v>
      </c>
    </row>
    <row r="1449" spans="10:11" hidden="1" x14ac:dyDescent="0.25">
      <c r="J1449" s="5">
        <v>0</v>
      </c>
      <c r="K1449" s="217">
        <v>0</v>
      </c>
    </row>
    <row r="1450" spans="10:11" hidden="1" x14ac:dyDescent="0.25">
      <c r="J1450" s="5">
        <v>0</v>
      </c>
      <c r="K1450" s="217">
        <v>0</v>
      </c>
    </row>
    <row r="1451" spans="10:11" hidden="1" x14ac:dyDescent="0.25">
      <c r="J1451" s="5">
        <v>0</v>
      </c>
      <c r="K1451" s="217">
        <v>0</v>
      </c>
    </row>
    <row r="1452" spans="10:11" hidden="1" x14ac:dyDescent="0.25">
      <c r="J1452" s="5">
        <v>0</v>
      </c>
      <c r="K1452" s="217">
        <v>0</v>
      </c>
    </row>
    <row r="1453" spans="10:11" hidden="1" x14ac:dyDescent="0.25">
      <c r="J1453" s="5">
        <v>0</v>
      </c>
      <c r="K1453" s="217">
        <v>0</v>
      </c>
    </row>
    <row r="1454" spans="10:11" hidden="1" x14ac:dyDescent="0.25">
      <c r="J1454" s="5">
        <v>0</v>
      </c>
      <c r="K1454" s="217">
        <v>0</v>
      </c>
    </row>
    <row r="1455" spans="10:11" hidden="1" x14ac:dyDescent="0.25">
      <c r="J1455" s="5">
        <v>0</v>
      </c>
      <c r="K1455" s="217">
        <v>0</v>
      </c>
    </row>
    <row r="1456" spans="10:11" hidden="1" x14ac:dyDescent="0.25">
      <c r="J1456" s="5">
        <v>0</v>
      </c>
      <c r="K1456" s="217">
        <v>0</v>
      </c>
    </row>
    <row r="1457" spans="10:11" hidden="1" x14ac:dyDescent="0.25">
      <c r="J1457" s="5">
        <v>0</v>
      </c>
      <c r="K1457" s="217">
        <v>0</v>
      </c>
    </row>
    <row r="1458" spans="10:11" hidden="1" x14ac:dyDescent="0.25">
      <c r="J1458" s="5">
        <v>0</v>
      </c>
      <c r="K1458" s="217">
        <v>0</v>
      </c>
    </row>
    <row r="1459" spans="10:11" hidden="1" x14ac:dyDescent="0.25">
      <c r="J1459" s="5">
        <v>0</v>
      </c>
      <c r="K1459" s="217">
        <v>0</v>
      </c>
    </row>
    <row r="1460" spans="10:11" hidden="1" x14ac:dyDescent="0.25">
      <c r="J1460" s="5">
        <v>0</v>
      </c>
      <c r="K1460" s="217">
        <v>0</v>
      </c>
    </row>
    <row r="1461" spans="10:11" hidden="1" x14ac:dyDescent="0.25">
      <c r="J1461" s="5">
        <v>0</v>
      </c>
      <c r="K1461" s="217">
        <v>0</v>
      </c>
    </row>
    <row r="1462" spans="10:11" hidden="1" x14ac:dyDescent="0.25">
      <c r="J1462" s="5">
        <v>0</v>
      </c>
      <c r="K1462" s="217">
        <v>0</v>
      </c>
    </row>
    <row r="1463" spans="10:11" hidden="1" x14ac:dyDescent="0.25">
      <c r="J1463" s="5">
        <v>0</v>
      </c>
      <c r="K1463" s="217">
        <v>0</v>
      </c>
    </row>
    <row r="1464" spans="10:11" hidden="1" x14ac:dyDescent="0.25">
      <c r="J1464" s="5">
        <v>0</v>
      </c>
      <c r="K1464" s="217">
        <v>0</v>
      </c>
    </row>
    <row r="1465" spans="10:11" hidden="1" x14ac:dyDescent="0.25">
      <c r="J1465" s="5">
        <v>0</v>
      </c>
      <c r="K1465" s="217">
        <v>0</v>
      </c>
    </row>
    <row r="1466" spans="10:11" hidden="1" x14ac:dyDescent="0.25">
      <c r="J1466" s="5">
        <v>0</v>
      </c>
      <c r="K1466" s="217">
        <v>0</v>
      </c>
    </row>
    <row r="1467" spans="10:11" hidden="1" x14ac:dyDescent="0.25">
      <c r="J1467" s="5">
        <v>0</v>
      </c>
      <c r="K1467" s="217">
        <v>0</v>
      </c>
    </row>
    <row r="1468" spans="10:11" hidden="1" x14ac:dyDescent="0.25">
      <c r="J1468" s="5">
        <v>0</v>
      </c>
      <c r="K1468" s="217">
        <v>0</v>
      </c>
    </row>
    <row r="1469" spans="10:11" hidden="1" x14ac:dyDescent="0.25">
      <c r="J1469" s="5">
        <v>0</v>
      </c>
      <c r="K1469" s="217">
        <v>0</v>
      </c>
    </row>
    <row r="1470" spans="10:11" hidden="1" x14ac:dyDescent="0.25">
      <c r="J1470" s="5">
        <v>0</v>
      </c>
      <c r="K1470" s="217">
        <v>0</v>
      </c>
    </row>
    <row r="1471" spans="10:11" hidden="1" x14ac:dyDescent="0.25">
      <c r="J1471" s="5">
        <v>0</v>
      </c>
      <c r="K1471" s="217">
        <v>0</v>
      </c>
    </row>
    <row r="1472" spans="10:11" hidden="1" x14ac:dyDescent="0.25">
      <c r="J1472" s="5">
        <v>0</v>
      </c>
      <c r="K1472" s="217">
        <v>0</v>
      </c>
    </row>
    <row r="1473" spans="10:11" hidden="1" x14ac:dyDescent="0.25">
      <c r="J1473" s="5">
        <v>0</v>
      </c>
      <c r="K1473" s="217">
        <v>0</v>
      </c>
    </row>
    <row r="1474" spans="10:11" hidden="1" x14ac:dyDescent="0.25">
      <c r="J1474" s="5">
        <v>0</v>
      </c>
      <c r="K1474" s="217">
        <v>0</v>
      </c>
    </row>
    <row r="1475" spans="10:11" hidden="1" x14ac:dyDescent="0.25">
      <c r="J1475" s="5">
        <v>0</v>
      </c>
      <c r="K1475" s="217">
        <v>0</v>
      </c>
    </row>
    <row r="1476" spans="10:11" hidden="1" x14ac:dyDescent="0.25">
      <c r="J1476" s="5">
        <v>0</v>
      </c>
      <c r="K1476" s="217">
        <v>0</v>
      </c>
    </row>
    <row r="1477" spans="10:11" hidden="1" x14ac:dyDescent="0.25">
      <c r="J1477" s="5">
        <v>0</v>
      </c>
      <c r="K1477" s="217">
        <v>0</v>
      </c>
    </row>
    <row r="1478" spans="10:11" hidden="1" x14ac:dyDescent="0.25">
      <c r="J1478" s="5">
        <v>0</v>
      </c>
      <c r="K1478" s="217">
        <v>0</v>
      </c>
    </row>
    <row r="1479" spans="10:11" hidden="1" x14ac:dyDescent="0.25">
      <c r="J1479" s="5">
        <v>0</v>
      </c>
      <c r="K1479" s="217">
        <v>0</v>
      </c>
    </row>
    <row r="1480" spans="10:11" hidden="1" x14ac:dyDescent="0.25">
      <c r="J1480" s="5">
        <v>0</v>
      </c>
      <c r="K1480" s="217">
        <v>0</v>
      </c>
    </row>
    <row r="1481" spans="10:11" hidden="1" x14ac:dyDescent="0.25">
      <c r="J1481" s="5">
        <v>0</v>
      </c>
      <c r="K1481" s="217">
        <v>0</v>
      </c>
    </row>
    <row r="1482" spans="10:11" hidden="1" x14ac:dyDescent="0.25">
      <c r="J1482" s="5">
        <v>0</v>
      </c>
      <c r="K1482" s="217">
        <v>0</v>
      </c>
    </row>
    <row r="1483" spans="10:11" hidden="1" x14ac:dyDescent="0.25">
      <c r="J1483" s="5">
        <v>0</v>
      </c>
      <c r="K1483" s="217">
        <v>0</v>
      </c>
    </row>
    <row r="1484" spans="10:11" hidden="1" x14ac:dyDescent="0.25">
      <c r="J1484" s="5">
        <v>0</v>
      </c>
      <c r="K1484" s="217">
        <v>0</v>
      </c>
    </row>
    <row r="1485" spans="10:11" hidden="1" x14ac:dyDescent="0.25">
      <c r="J1485" s="5">
        <v>0</v>
      </c>
      <c r="K1485" s="217">
        <v>0</v>
      </c>
    </row>
    <row r="1486" spans="10:11" hidden="1" x14ac:dyDescent="0.25">
      <c r="J1486" s="5">
        <v>0</v>
      </c>
      <c r="K1486" s="217">
        <v>0</v>
      </c>
    </row>
    <row r="1487" spans="10:11" hidden="1" x14ac:dyDescent="0.25">
      <c r="J1487" s="5">
        <v>0</v>
      </c>
      <c r="K1487" s="217">
        <v>0</v>
      </c>
    </row>
    <row r="1488" spans="10:11" hidden="1" x14ac:dyDescent="0.25">
      <c r="J1488" s="5">
        <v>0</v>
      </c>
      <c r="K1488" s="217">
        <v>0</v>
      </c>
    </row>
    <row r="1489" spans="10:11" hidden="1" x14ac:dyDescent="0.25">
      <c r="J1489" s="5">
        <v>0</v>
      </c>
      <c r="K1489" s="217">
        <v>0</v>
      </c>
    </row>
    <row r="1490" spans="10:11" hidden="1" x14ac:dyDescent="0.25">
      <c r="J1490" s="5">
        <v>0</v>
      </c>
      <c r="K1490" s="217">
        <v>0</v>
      </c>
    </row>
    <row r="1491" spans="10:11" hidden="1" x14ac:dyDescent="0.25">
      <c r="J1491" s="5">
        <v>0</v>
      </c>
      <c r="K1491" s="217">
        <v>0</v>
      </c>
    </row>
    <row r="1492" spans="10:11" hidden="1" x14ac:dyDescent="0.25">
      <c r="J1492" s="5">
        <v>0</v>
      </c>
      <c r="K1492" s="217">
        <v>0</v>
      </c>
    </row>
    <row r="1493" spans="10:11" hidden="1" x14ac:dyDescent="0.25">
      <c r="J1493" s="5">
        <v>0</v>
      </c>
      <c r="K1493" s="217">
        <v>0</v>
      </c>
    </row>
    <row r="1494" spans="10:11" hidden="1" x14ac:dyDescent="0.25">
      <c r="J1494" s="5">
        <v>0</v>
      </c>
      <c r="K1494" s="217">
        <v>0</v>
      </c>
    </row>
    <row r="1495" spans="10:11" hidden="1" x14ac:dyDescent="0.25">
      <c r="J1495" s="5">
        <v>0</v>
      </c>
      <c r="K1495" s="217">
        <v>0</v>
      </c>
    </row>
    <row r="1496" spans="10:11" hidden="1" x14ac:dyDescent="0.25">
      <c r="J1496" s="5">
        <v>0</v>
      </c>
      <c r="K1496" s="217">
        <v>0</v>
      </c>
    </row>
    <row r="1497" spans="10:11" hidden="1" x14ac:dyDescent="0.25">
      <c r="J1497" s="5">
        <v>0</v>
      </c>
      <c r="K1497" s="217">
        <v>0</v>
      </c>
    </row>
    <row r="1498" spans="10:11" hidden="1" x14ac:dyDescent="0.25">
      <c r="J1498" s="5">
        <v>0</v>
      </c>
      <c r="K1498" s="217">
        <v>0</v>
      </c>
    </row>
    <row r="1499" spans="10:11" hidden="1" x14ac:dyDescent="0.25">
      <c r="J1499" s="5">
        <v>0</v>
      </c>
      <c r="K1499" s="217">
        <v>0</v>
      </c>
    </row>
    <row r="1500" spans="10:11" hidden="1" x14ac:dyDescent="0.25">
      <c r="J1500" s="5">
        <v>0</v>
      </c>
      <c r="K1500" s="217">
        <v>0</v>
      </c>
    </row>
    <row r="1501" spans="10:11" hidden="1" x14ac:dyDescent="0.25">
      <c r="J1501" s="5">
        <v>0</v>
      </c>
      <c r="K1501" s="217">
        <v>0</v>
      </c>
    </row>
    <row r="1502" spans="10:11" hidden="1" x14ac:dyDescent="0.25">
      <c r="J1502" s="5">
        <v>0</v>
      </c>
      <c r="K1502" s="217">
        <v>0</v>
      </c>
    </row>
    <row r="1503" spans="10:11" hidden="1" x14ac:dyDescent="0.25">
      <c r="J1503" s="5">
        <v>0</v>
      </c>
      <c r="K1503" s="217">
        <v>0</v>
      </c>
    </row>
    <row r="1504" spans="10:11" hidden="1" x14ac:dyDescent="0.25">
      <c r="J1504" s="5">
        <v>0</v>
      </c>
      <c r="K1504" s="217">
        <v>0</v>
      </c>
    </row>
    <row r="1505" spans="10:11" hidden="1" x14ac:dyDescent="0.25">
      <c r="J1505" s="5">
        <v>0</v>
      </c>
      <c r="K1505" s="217">
        <v>0</v>
      </c>
    </row>
    <row r="1506" spans="10:11" hidden="1" x14ac:dyDescent="0.25">
      <c r="J1506" s="5">
        <v>0</v>
      </c>
      <c r="K1506" s="217">
        <v>0</v>
      </c>
    </row>
    <row r="1507" spans="10:11" hidden="1" x14ac:dyDescent="0.25">
      <c r="J1507" s="5">
        <v>0</v>
      </c>
      <c r="K1507" s="217">
        <v>0</v>
      </c>
    </row>
    <row r="1508" spans="10:11" hidden="1" x14ac:dyDescent="0.25">
      <c r="J1508" s="5">
        <v>0</v>
      </c>
      <c r="K1508" s="217">
        <v>0</v>
      </c>
    </row>
    <row r="1509" spans="10:11" hidden="1" x14ac:dyDescent="0.25">
      <c r="J1509" s="5">
        <v>0</v>
      </c>
      <c r="K1509" s="217">
        <v>0</v>
      </c>
    </row>
    <row r="1510" spans="10:11" hidden="1" x14ac:dyDescent="0.25">
      <c r="J1510" s="5">
        <v>0</v>
      </c>
      <c r="K1510" s="217">
        <v>0</v>
      </c>
    </row>
    <row r="1511" spans="10:11" hidden="1" x14ac:dyDescent="0.25">
      <c r="J1511" s="5">
        <v>0</v>
      </c>
      <c r="K1511" s="217">
        <v>0</v>
      </c>
    </row>
    <row r="1512" spans="10:11" hidden="1" x14ac:dyDescent="0.25">
      <c r="J1512" s="5">
        <v>0</v>
      </c>
      <c r="K1512" s="217">
        <v>0</v>
      </c>
    </row>
    <row r="1513" spans="10:11" hidden="1" x14ac:dyDescent="0.25">
      <c r="J1513" s="5">
        <v>0</v>
      </c>
      <c r="K1513" s="217">
        <v>0</v>
      </c>
    </row>
    <row r="1514" spans="10:11" hidden="1" x14ac:dyDescent="0.25">
      <c r="J1514" s="5">
        <v>0</v>
      </c>
      <c r="K1514" s="217">
        <v>0</v>
      </c>
    </row>
    <row r="1515" spans="10:11" hidden="1" x14ac:dyDescent="0.25">
      <c r="J1515" s="5">
        <v>0</v>
      </c>
      <c r="K1515" s="217">
        <v>0</v>
      </c>
    </row>
    <row r="1516" spans="10:11" hidden="1" x14ac:dyDescent="0.25">
      <c r="J1516" s="5">
        <v>0</v>
      </c>
      <c r="K1516" s="217">
        <v>0</v>
      </c>
    </row>
    <row r="1517" spans="10:11" hidden="1" x14ac:dyDescent="0.25">
      <c r="J1517" s="5">
        <v>0</v>
      </c>
      <c r="K1517" s="217">
        <v>0</v>
      </c>
    </row>
    <row r="1518" spans="10:11" hidden="1" x14ac:dyDescent="0.25">
      <c r="J1518" s="5">
        <v>0</v>
      </c>
      <c r="K1518" s="217">
        <v>0</v>
      </c>
    </row>
    <row r="1519" spans="10:11" hidden="1" x14ac:dyDescent="0.25">
      <c r="J1519" s="5">
        <v>0</v>
      </c>
      <c r="K1519" s="217">
        <v>0</v>
      </c>
    </row>
    <row r="1520" spans="10:11" hidden="1" x14ac:dyDescent="0.25">
      <c r="J1520" s="5">
        <v>0</v>
      </c>
      <c r="K1520" s="217">
        <v>0</v>
      </c>
    </row>
    <row r="1521" spans="10:11" hidden="1" x14ac:dyDescent="0.25">
      <c r="J1521" s="5">
        <v>0</v>
      </c>
      <c r="K1521" s="217">
        <v>0</v>
      </c>
    </row>
    <row r="1522" spans="10:11" hidden="1" x14ac:dyDescent="0.25">
      <c r="J1522" s="5">
        <v>0</v>
      </c>
      <c r="K1522" s="217">
        <v>0</v>
      </c>
    </row>
    <row r="1523" spans="10:11" hidden="1" x14ac:dyDescent="0.25">
      <c r="J1523" s="5">
        <v>0</v>
      </c>
      <c r="K1523" s="217">
        <v>0</v>
      </c>
    </row>
    <row r="1524" spans="10:11" hidden="1" x14ac:dyDescent="0.25">
      <c r="J1524" s="5">
        <v>0</v>
      </c>
      <c r="K1524" s="217">
        <v>0</v>
      </c>
    </row>
    <row r="1525" spans="10:11" hidden="1" x14ac:dyDescent="0.25">
      <c r="J1525" s="5">
        <v>0</v>
      </c>
      <c r="K1525" s="217">
        <v>0</v>
      </c>
    </row>
    <row r="1526" spans="10:11" hidden="1" x14ac:dyDescent="0.25">
      <c r="J1526" s="5">
        <v>0</v>
      </c>
      <c r="K1526" s="217">
        <v>0</v>
      </c>
    </row>
    <row r="1527" spans="10:11" hidden="1" x14ac:dyDescent="0.25">
      <c r="J1527" s="5">
        <v>0</v>
      </c>
      <c r="K1527" s="217">
        <v>0</v>
      </c>
    </row>
    <row r="1528" spans="10:11" hidden="1" x14ac:dyDescent="0.25">
      <c r="J1528" s="5">
        <v>0</v>
      </c>
      <c r="K1528" s="217">
        <v>0</v>
      </c>
    </row>
    <row r="1529" spans="10:11" hidden="1" x14ac:dyDescent="0.25">
      <c r="J1529" s="5">
        <v>0</v>
      </c>
      <c r="K1529" s="217">
        <v>0</v>
      </c>
    </row>
    <row r="1530" spans="10:11" hidden="1" x14ac:dyDescent="0.25">
      <c r="J1530" s="5">
        <v>0</v>
      </c>
      <c r="K1530" s="217">
        <v>0</v>
      </c>
    </row>
    <row r="1531" spans="10:11" hidden="1" x14ac:dyDescent="0.25">
      <c r="J1531" s="5">
        <v>0</v>
      </c>
      <c r="K1531" s="217">
        <v>0</v>
      </c>
    </row>
    <row r="1532" spans="10:11" hidden="1" x14ac:dyDescent="0.25">
      <c r="J1532" s="5">
        <v>0</v>
      </c>
      <c r="K1532" s="217">
        <v>0</v>
      </c>
    </row>
    <row r="1533" spans="10:11" hidden="1" x14ac:dyDescent="0.25">
      <c r="J1533" s="5">
        <v>0</v>
      </c>
      <c r="K1533" s="217">
        <v>0</v>
      </c>
    </row>
    <row r="1534" spans="10:11" hidden="1" x14ac:dyDescent="0.25">
      <c r="J1534" s="5">
        <v>0</v>
      </c>
      <c r="K1534" s="217">
        <v>0</v>
      </c>
    </row>
    <row r="1535" spans="10:11" hidden="1" x14ac:dyDescent="0.25">
      <c r="J1535" s="5">
        <v>0</v>
      </c>
      <c r="K1535" s="217">
        <v>0</v>
      </c>
    </row>
    <row r="1536" spans="10:11" hidden="1" x14ac:dyDescent="0.25">
      <c r="J1536" s="5">
        <v>0</v>
      </c>
      <c r="K1536" s="217">
        <v>0</v>
      </c>
    </row>
    <row r="1537" spans="10:11" hidden="1" x14ac:dyDescent="0.25">
      <c r="J1537" s="5">
        <v>0</v>
      </c>
      <c r="K1537" s="217">
        <v>0</v>
      </c>
    </row>
    <row r="1538" spans="10:11" hidden="1" x14ac:dyDescent="0.25">
      <c r="J1538" s="5">
        <v>0</v>
      </c>
      <c r="K1538" s="217">
        <v>0</v>
      </c>
    </row>
    <row r="1539" spans="10:11" hidden="1" x14ac:dyDescent="0.25">
      <c r="J1539" s="5">
        <v>0</v>
      </c>
      <c r="K1539" s="217">
        <v>0</v>
      </c>
    </row>
    <row r="1540" spans="10:11" hidden="1" x14ac:dyDescent="0.25">
      <c r="J1540" s="5">
        <v>0</v>
      </c>
      <c r="K1540" s="217">
        <v>0</v>
      </c>
    </row>
    <row r="1541" spans="10:11" hidden="1" x14ac:dyDescent="0.25">
      <c r="J1541" s="5">
        <v>0</v>
      </c>
      <c r="K1541" s="217">
        <v>0</v>
      </c>
    </row>
    <row r="1542" spans="10:11" hidden="1" x14ac:dyDescent="0.25">
      <c r="J1542" s="5">
        <v>0</v>
      </c>
      <c r="K1542" s="217">
        <v>0</v>
      </c>
    </row>
    <row r="1543" spans="10:11" hidden="1" x14ac:dyDescent="0.25">
      <c r="J1543" s="5">
        <v>0</v>
      </c>
      <c r="K1543" s="217">
        <v>0</v>
      </c>
    </row>
    <row r="1544" spans="10:11" hidden="1" x14ac:dyDescent="0.25">
      <c r="J1544" s="5">
        <v>0</v>
      </c>
      <c r="K1544" s="217">
        <v>0</v>
      </c>
    </row>
    <row r="1545" spans="10:11" hidden="1" x14ac:dyDescent="0.25">
      <c r="J1545" s="5">
        <v>0</v>
      </c>
      <c r="K1545" s="217">
        <v>0</v>
      </c>
    </row>
    <row r="1546" spans="10:11" hidden="1" x14ac:dyDescent="0.25">
      <c r="J1546" s="5">
        <v>0</v>
      </c>
      <c r="K1546" s="217">
        <v>0</v>
      </c>
    </row>
    <row r="1547" spans="10:11" hidden="1" x14ac:dyDescent="0.25">
      <c r="J1547" s="5">
        <v>0</v>
      </c>
      <c r="K1547" s="217">
        <v>0</v>
      </c>
    </row>
    <row r="1548" spans="10:11" hidden="1" x14ac:dyDescent="0.25">
      <c r="J1548" s="5">
        <v>0</v>
      </c>
      <c r="K1548" s="217">
        <v>0</v>
      </c>
    </row>
    <row r="1549" spans="10:11" hidden="1" x14ac:dyDescent="0.25">
      <c r="J1549" s="5">
        <v>0</v>
      </c>
      <c r="K1549" s="217">
        <v>0</v>
      </c>
    </row>
    <row r="1550" spans="10:11" hidden="1" x14ac:dyDescent="0.25">
      <c r="J1550" s="5">
        <v>0</v>
      </c>
      <c r="K1550" s="217">
        <v>0</v>
      </c>
    </row>
    <row r="1551" spans="10:11" hidden="1" x14ac:dyDescent="0.25">
      <c r="J1551" s="5">
        <v>0</v>
      </c>
      <c r="K1551" s="217">
        <v>0</v>
      </c>
    </row>
    <row r="1552" spans="10:11" hidden="1" x14ac:dyDescent="0.25">
      <c r="J1552" s="5">
        <v>0</v>
      </c>
      <c r="K1552" s="217">
        <v>0</v>
      </c>
    </row>
    <row r="1553" spans="10:11" hidden="1" x14ac:dyDescent="0.25">
      <c r="J1553" s="5">
        <v>0</v>
      </c>
      <c r="K1553" s="217">
        <v>0</v>
      </c>
    </row>
    <row r="1554" spans="10:11" hidden="1" x14ac:dyDescent="0.25">
      <c r="J1554" s="5">
        <v>0</v>
      </c>
      <c r="K1554" s="217">
        <v>0</v>
      </c>
    </row>
    <row r="1555" spans="10:11" hidden="1" x14ac:dyDescent="0.25">
      <c r="J1555" s="5">
        <v>0</v>
      </c>
      <c r="K1555" s="217">
        <v>0</v>
      </c>
    </row>
    <row r="1556" spans="10:11" hidden="1" x14ac:dyDescent="0.25">
      <c r="J1556" s="5">
        <v>0</v>
      </c>
      <c r="K1556" s="217">
        <v>0</v>
      </c>
    </row>
    <row r="1557" spans="10:11" hidden="1" x14ac:dyDescent="0.25">
      <c r="J1557" s="5">
        <v>0</v>
      </c>
      <c r="K1557" s="217">
        <v>0</v>
      </c>
    </row>
    <row r="1558" spans="10:11" hidden="1" x14ac:dyDescent="0.25">
      <c r="J1558" s="5">
        <v>0</v>
      </c>
      <c r="K1558" s="217">
        <v>0</v>
      </c>
    </row>
    <row r="1559" spans="10:11" hidden="1" x14ac:dyDescent="0.25">
      <c r="J1559" s="5">
        <v>0</v>
      </c>
      <c r="K1559" s="217">
        <v>0</v>
      </c>
    </row>
    <row r="1560" spans="10:11" hidden="1" x14ac:dyDescent="0.25">
      <c r="J1560" s="5">
        <v>0</v>
      </c>
      <c r="K1560" s="217">
        <v>0</v>
      </c>
    </row>
    <row r="1561" spans="10:11" hidden="1" x14ac:dyDescent="0.25">
      <c r="J1561" s="5">
        <v>0</v>
      </c>
      <c r="K1561" s="217">
        <v>0</v>
      </c>
    </row>
    <row r="1562" spans="10:11" hidden="1" x14ac:dyDescent="0.25">
      <c r="J1562" s="5">
        <v>0</v>
      </c>
      <c r="K1562" s="217">
        <v>0</v>
      </c>
    </row>
    <row r="1563" spans="10:11" hidden="1" x14ac:dyDescent="0.25">
      <c r="J1563" s="5">
        <v>0</v>
      </c>
      <c r="K1563" s="217">
        <v>0</v>
      </c>
    </row>
    <row r="1564" spans="10:11" hidden="1" x14ac:dyDescent="0.25">
      <c r="J1564" s="5">
        <v>0</v>
      </c>
      <c r="K1564" s="217">
        <v>0</v>
      </c>
    </row>
    <row r="1565" spans="10:11" hidden="1" x14ac:dyDescent="0.25">
      <c r="J1565" s="5">
        <v>0</v>
      </c>
      <c r="K1565" s="217">
        <v>0</v>
      </c>
    </row>
    <row r="1566" spans="10:11" hidden="1" x14ac:dyDescent="0.25">
      <c r="J1566" s="5">
        <v>0</v>
      </c>
      <c r="K1566" s="217">
        <v>0</v>
      </c>
    </row>
    <row r="1567" spans="10:11" hidden="1" x14ac:dyDescent="0.25">
      <c r="J1567" s="5">
        <v>0</v>
      </c>
      <c r="K1567" s="217">
        <v>0</v>
      </c>
    </row>
    <row r="1568" spans="10:11" hidden="1" x14ac:dyDescent="0.25">
      <c r="J1568" s="5">
        <v>0</v>
      </c>
      <c r="K1568" s="217">
        <v>0</v>
      </c>
    </row>
    <row r="1569" spans="10:11" hidden="1" x14ac:dyDescent="0.25">
      <c r="J1569" s="5">
        <v>0</v>
      </c>
      <c r="K1569" s="217">
        <v>0</v>
      </c>
    </row>
    <row r="1570" spans="10:11" hidden="1" x14ac:dyDescent="0.25">
      <c r="J1570" s="5">
        <v>0</v>
      </c>
      <c r="K1570" s="217">
        <v>0</v>
      </c>
    </row>
    <row r="1571" spans="10:11" hidden="1" x14ac:dyDescent="0.25">
      <c r="J1571" s="5">
        <v>0</v>
      </c>
      <c r="K1571" s="217">
        <v>0</v>
      </c>
    </row>
    <row r="1572" spans="10:11" hidden="1" x14ac:dyDescent="0.25">
      <c r="J1572" s="5">
        <v>0</v>
      </c>
      <c r="K1572" s="217">
        <v>0</v>
      </c>
    </row>
    <row r="1573" spans="10:11" hidden="1" x14ac:dyDescent="0.25">
      <c r="J1573" s="5">
        <v>0</v>
      </c>
      <c r="K1573" s="217">
        <v>0</v>
      </c>
    </row>
    <row r="1574" spans="10:11" hidden="1" x14ac:dyDescent="0.25">
      <c r="J1574" s="5">
        <v>0</v>
      </c>
      <c r="K1574" s="217">
        <v>0</v>
      </c>
    </row>
    <row r="1575" spans="10:11" hidden="1" x14ac:dyDescent="0.25">
      <c r="J1575" s="5">
        <v>0</v>
      </c>
      <c r="K1575" s="217">
        <v>0</v>
      </c>
    </row>
    <row r="1576" spans="10:11" hidden="1" x14ac:dyDescent="0.25">
      <c r="J1576" s="5">
        <v>0</v>
      </c>
      <c r="K1576" s="217">
        <v>0</v>
      </c>
    </row>
    <row r="1577" spans="10:11" hidden="1" x14ac:dyDescent="0.25">
      <c r="J1577" s="5">
        <v>0</v>
      </c>
      <c r="K1577" s="217">
        <v>0</v>
      </c>
    </row>
    <row r="1578" spans="10:11" hidden="1" x14ac:dyDescent="0.25">
      <c r="J1578" s="5">
        <v>0</v>
      </c>
      <c r="K1578" s="217">
        <v>0</v>
      </c>
    </row>
    <row r="1579" spans="10:11" hidden="1" x14ac:dyDescent="0.25">
      <c r="J1579" s="5">
        <v>0</v>
      </c>
      <c r="K1579" s="217">
        <v>0</v>
      </c>
    </row>
    <row r="1580" spans="10:11" hidden="1" x14ac:dyDescent="0.25">
      <c r="J1580" s="5">
        <v>0</v>
      </c>
      <c r="K1580" s="217">
        <v>0</v>
      </c>
    </row>
    <row r="1581" spans="10:11" hidden="1" x14ac:dyDescent="0.25">
      <c r="J1581" s="5">
        <v>0</v>
      </c>
      <c r="K1581" s="217">
        <v>0</v>
      </c>
    </row>
    <row r="1582" spans="10:11" hidden="1" x14ac:dyDescent="0.25">
      <c r="J1582" s="5">
        <v>0</v>
      </c>
      <c r="K1582" s="217">
        <v>0</v>
      </c>
    </row>
    <row r="1583" spans="10:11" hidden="1" x14ac:dyDescent="0.25">
      <c r="J1583" s="5">
        <v>0</v>
      </c>
      <c r="K1583" s="217">
        <v>0</v>
      </c>
    </row>
    <row r="1584" spans="10:11" hidden="1" x14ac:dyDescent="0.25">
      <c r="J1584" s="5">
        <v>0</v>
      </c>
      <c r="K1584" s="217">
        <v>0</v>
      </c>
    </row>
    <row r="1585" spans="10:11" hidden="1" x14ac:dyDescent="0.25">
      <c r="J1585" s="5">
        <v>0</v>
      </c>
      <c r="K1585" s="217">
        <v>0</v>
      </c>
    </row>
    <row r="1586" spans="10:11" hidden="1" x14ac:dyDescent="0.25">
      <c r="J1586" s="5">
        <v>0</v>
      </c>
      <c r="K1586" s="217">
        <v>0</v>
      </c>
    </row>
    <row r="1587" spans="10:11" hidden="1" x14ac:dyDescent="0.25">
      <c r="J1587" s="5">
        <v>0</v>
      </c>
      <c r="K1587" s="217">
        <v>0</v>
      </c>
    </row>
    <row r="1588" spans="10:11" hidden="1" x14ac:dyDescent="0.25">
      <c r="J1588" s="5">
        <v>0</v>
      </c>
      <c r="K1588" s="217">
        <v>0</v>
      </c>
    </row>
    <row r="1589" spans="10:11" hidden="1" x14ac:dyDescent="0.25">
      <c r="J1589" s="5">
        <v>0</v>
      </c>
      <c r="K1589" s="217">
        <v>0</v>
      </c>
    </row>
    <row r="1590" spans="10:11" hidden="1" x14ac:dyDescent="0.25">
      <c r="J1590" s="5">
        <v>0</v>
      </c>
      <c r="K1590" s="217">
        <v>0</v>
      </c>
    </row>
    <row r="1591" spans="10:11" hidden="1" x14ac:dyDescent="0.25">
      <c r="J1591" s="5">
        <v>0</v>
      </c>
      <c r="K1591" s="217">
        <v>0</v>
      </c>
    </row>
    <row r="1592" spans="10:11" hidden="1" x14ac:dyDescent="0.25">
      <c r="J1592" s="5">
        <v>0</v>
      </c>
      <c r="K1592" s="217">
        <v>0</v>
      </c>
    </row>
    <row r="1593" spans="10:11" hidden="1" x14ac:dyDescent="0.25">
      <c r="J1593" s="5">
        <v>0</v>
      </c>
      <c r="K1593" s="217">
        <v>0</v>
      </c>
    </row>
    <row r="1594" spans="10:11" hidden="1" x14ac:dyDescent="0.25">
      <c r="J1594" s="5">
        <v>0</v>
      </c>
      <c r="K1594" s="217">
        <v>0</v>
      </c>
    </row>
    <row r="1595" spans="10:11" hidden="1" x14ac:dyDescent="0.25">
      <c r="J1595" s="5">
        <v>0</v>
      </c>
      <c r="K1595" s="217">
        <v>0</v>
      </c>
    </row>
    <row r="1596" spans="10:11" hidden="1" x14ac:dyDescent="0.25">
      <c r="J1596" s="5">
        <v>0</v>
      </c>
      <c r="K1596" s="217">
        <v>0</v>
      </c>
    </row>
    <row r="1597" spans="10:11" hidden="1" x14ac:dyDescent="0.25">
      <c r="J1597" s="5">
        <v>0</v>
      </c>
      <c r="K1597" s="217">
        <v>0</v>
      </c>
    </row>
    <row r="1598" spans="10:11" hidden="1" x14ac:dyDescent="0.25">
      <c r="J1598" s="5">
        <v>0</v>
      </c>
      <c r="K1598" s="217">
        <v>0</v>
      </c>
    </row>
    <row r="1599" spans="10:11" hidden="1" x14ac:dyDescent="0.25">
      <c r="J1599" s="5">
        <v>0</v>
      </c>
      <c r="K1599" s="217">
        <v>0</v>
      </c>
    </row>
    <row r="1600" spans="10:11" hidden="1" x14ac:dyDescent="0.25">
      <c r="J1600" s="5">
        <v>0</v>
      </c>
      <c r="K1600" s="217">
        <v>0</v>
      </c>
    </row>
    <row r="1601" spans="10:11" hidden="1" x14ac:dyDescent="0.25">
      <c r="J1601" s="5">
        <v>0</v>
      </c>
      <c r="K1601" s="217">
        <v>0</v>
      </c>
    </row>
    <row r="1602" spans="10:11" hidden="1" x14ac:dyDescent="0.25">
      <c r="J1602" s="5">
        <v>0</v>
      </c>
      <c r="K1602" s="217">
        <v>0</v>
      </c>
    </row>
    <row r="1603" spans="10:11" hidden="1" x14ac:dyDescent="0.25">
      <c r="J1603" s="5">
        <v>0</v>
      </c>
      <c r="K1603" s="217">
        <v>0</v>
      </c>
    </row>
    <row r="1604" spans="10:11" hidden="1" x14ac:dyDescent="0.25">
      <c r="J1604" s="5">
        <v>0</v>
      </c>
      <c r="K1604" s="217">
        <v>0</v>
      </c>
    </row>
    <row r="1605" spans="10:11" hidden="1" x14ac:dyDescent="0.25">
      <c r="J1605" s="5">
        <v>0</v>
      </c>
      <c r="K1605" s="217">
        <v>0</v>
      </c>
    </row>
    <row r="1606" spans="10:11" hidden="1" x14ac:dyDescent="0.25">
      <c r="J1606" s="5">
        <v>0</v>
      </c>
      <c r="K1606" s="217">
        <v>0</v>
      </c>
    </row>
    <row r="1607" spans="10:11" hidden="1" x14ac:dyDescent="0.25">
      <c r="J1607" s="5">
        <v>0</v>
      </c>
      <c r="K1607" s="217">
        <v>0</v>
      </c>
    </row>
    <row r="1608" spans="10:11" hidden="1" x14ac:dyDescent="0.25">
      <c r="J1608" s="5">
        <v>0</v>
      </c>
      <c r="K1608" s="217">
        <v>0</v>
      </c>
    </row>
    <row r="1609" spans="10:11" hidden="1" x14ac:dyDescent="0.25">
      <c r="J1609" s="5">
        <v>0</v>
      </c>
      <c r="K1609" s="217">
        <v>0</v>
      </c>
    </row>
    <row r="1610" spans="10:11" hidden="1" x14ac:dyDescent="0.25">
      <c r="J1610" s="5">
        <v>0</v>
      </c>
      <c r="K1610" s="217">
        <v>0</v>
      </c>
    </row>
    <row r="1611" spans="10:11" hidden="1" x14ac:dyDescent="0.25">
      <c r="J1611" s="5">
        <v>0</v>
      </c>
      <c r="K1611" s="217">
        <v>0</v>
      </c>
    </row>
    <row r="1612" spans="10:11" hidden="1" x14ac:dyDescent="0.25">
      <c r="J1612" s="5">
        <v>0</v>
      </c>
      <c r="K1612" s="217">
        <v>0</v>
      </c>
    </row>
    <row r="1613" spans="10:11" hidden="1" x14ac:dyDescent="0.25">
      <c r="J1613" s="5">
        <v>0</v>
      </c>
      <c r="K1613" s="217">
        <v>0</v>
      </c>
    </row>
    <row r="1614" spans="10:11" hidden="1" x14ac:dyDescent="0.25">
      <c r="J1614" s="5">
        <v>0</v>
      </c>
      <c r="K1614" s="217">
        <v>0</v>
      </c>
    </row>
    <row r="1615" spans="10:11" hidden="1" x14ac:dyDescent="0.25">
      <c r="J1615" s="5">
        <v>0</v>
      </c>
      <c r="K1615" s="217">
        <v>0</v>
      </c>
    </row>
    <row r="1616" spans="10:11" hidden="1" x14ac:dyDescent="0.25">
      <c r="J1616" s="5">
        <v>0</v>
      </c>
      <c r="K1616" s="217">
        <v>0</v>
      </c>
    </row>
    <row r="1617" spans="10:11" hidden="1" x14ac:dyDescent="0.25">
      <c r="J1617" s="5">
        <v>0</v>
      </c>
      <c r="K1617" s="217">
        <v>0</v>
      </c>
    </row>
    <row r="1618" spans="10:11" hidden="1" x14ac:dyDescent="0.25">
      <c r="J1618" s="5">
        <v>0</v>
      </c>
      <c r="K1618" s="217">
        <v>0</v>
      </c>
    </row>
    <row r="1619" spans="10:11" hidden="1" x14ac:dyDescent="0.25">
      <c r="J1619" s="5">
        <v>0</v>
      </c>
      <c r="K1619" s="217">
        <v>0</v>
      </c>
    </row>
    <row r="1620" spans="10:11" hidden="1" x14ac:dyDescent="0.25">
      <c r="J1620" s="5">
        <v>0</v>
      </c>
      <c r="K1620" s="217">
        <v>0</v>
      </c>
    </row>
    <row r="1621" spans="10:11" hidden="1" x14ac:dyDescent="0.25">
      <c r="J1621" s="5">
        <v>0</v>
      </c>
      <c r="K1621" s="217">
        <v>0</v>
      </c>
    </row>
    <row r="1622" spans="10:11" hidden="1" x14ac:dyDescent="0.25">
      <c r="J1622" s="5">
        <v>0</v>
      </c>
      <c r="K1622" s="217">
        <v>0</v>
      </c>
    </row>
    <row r="1623" spans="10:11" hidden="1" x14ac:dyDescent="0.25">
      <c r="J1623" s="5">
        <v>0</v>
      </c>
      <c r="K1623" s="217">
        <v>0</v>
      </c>
    </row>
    <row r="1624" spans="10:11" hidden="1" x14ac:dyDescent="0.25">
      <c r="J1624" s="5">
        <v>0</v>
      </c>
      <c r="K1624" s="217">
        <v>0</v>
      </c>
    </row>
    <row r="1625" spans="10:11" hidden="1" x14ac:dyDescent="0.25">
      <c r="J1625" s="5">
        <v>0</v>
      </c>
      <c r="K1625" s="217">
        <v>0</v>
      </c>
    </row>
    <row r="1626" spans="10:11" hidden="1" x14ac:dyDescent="0.25">
      <c r="J1626" s="5">
        <v>0</v>
      </c>
      <c r="K1626" s="217">
        <v>0</v>
      </c>
    </row>
    <row r="1627" spans="10:11" hidden="1" x14ac:dyDescent="0.25">
      <c r="J1627" s="5">
        <v>0</v>
      </c>
      <c r="K1627" s="217">
        <v>0</v>
      </c>
    </row>
    <row r="1628" spans="10:11" hidden="1" x14ac:dyDescent="0.25">
      <c r="J1628" s="5">
        <v>0</v>
      </c>
      <c r="K1628" s="217">
        <v>0</v>
      </c>
    </row>
    <row r="1629" spans="10:11" hidden="1" x14ac:dyDescent="0.25">
      <c r="J1629" s="5">
        <v>0</v>
      </c>
      <c r="K1629" s="217">
        <v>0</v>
      </c>
    </row>
    <row r="1630" spans="10:11" hidden="1" x14ac:dyDescent="0.25">
      <c r="J1630" s="5">
        <v>0</v>
      </c>
      <c r="K1630" s="217">
        <v>0</v>
      </c>
    </row>
    <row r="1631" spans="10:11" hidden="1" x14ac:dyDescent="0.25">
      <c r="J1631" s="5">
        <v>0</v>
      </c>
      <c r="K1631" s="217">
        <v>0</v>
      </c>
    </row>
    <row r="1632" spans="10:11" hidden="1" x14ac:dyDescent="0.25">
      <c r="J1632" s="5">
        <v>0</v>
      </c>
      <c r="K1632" s="217">
        <v>0</v>
      </c>
    </row>
    <row r="1633" spans="10:11" hidden="1" x14ac:dyDescent="0.25">
      <c r="J1633" s="5">
        <v>0</v>
      </c>
      <c r="K1633" s="217">
        <v>0</v>
      </c>
    </row>
    <row r="1634" spans="10:11" hidden="1" x14ac:dyDescent="0.25">
      <c r="J1634" s="5">
        <v>0</v>
      </c>
      <c r="K1634" s="217">
        <v>0</v>
      </c>
    </row>
    <row r="1635" spans="10:11" hidden="1" x14ac:dyDescent="0.25">
      <c r="J1635" s="5">
        <v>0</v>
      </c>
      <c r="K1635" s="217">
        <v>0</v>
      </c>
    </row>
    <row r="1636" spans="10:11" hidden="1" x14ac:dyDescent="0.25">
      <c r="J1636" s="5">
        <v>0</v>
      </c>
      <c r="K1636" s="217">
        <v>0</v>
      </c>
    </row>
    <row r="1637" spans="10:11" hidden="1" x14ac:dyDescent="0.25">
      <c r="J1637" s="5">
        <v>0</v>
      </c>
      <c r="K1637" s="217">
        <v>0</v>
      </c>
    </row>
    <row r="1638" spans="10:11" hidden="1" x14ac:dyDescent="0.25">
      <c r="J1638" s="5">
        <v>0</v>
      </c>
      <c r="K1638" s="217">
        <v>0</v>
      </c>
    </row>
    <row r="1639" spans="10:11" hidden="1" x14ac:dyDescent="0.25">
      <c r="J1639" s="5">
        <v>0</v>
      </c>
      <c r="K1639" s="217">
        <v>0</v>
      </c>
    </row>
    <row r="1640" spans="10:11" hidden="1" x14ac:dyDescent="0.25">
      <c r="J1640" s="5">
        <v>0</v>
      </c>
      <c r="K1640" s="217">
        <v>0</v>
      </c>
    </row>
    <row r="1641" spans="10:11" hidden="1" x14ac:dyDescent="0.25">
      <c r="J1641" s="5">
        <v>0</v>
      </c>
      <c r="K1641" s="217">
        <v>0</v>
      </c>
    </row>
    <row r="1642" spans="10:11" hidden="1" x14ac:dyDescent="0.25">
      <c r="J1642" s="5">
        <v>0</v>
      </c>
      <c r="K1642" s="217">
        <v>0</v>
      </c>
    </row>
    <row r="1643" spans="10:11" hidden="1" x14ac:dyDescent="0.25">
      <c r="J1643" s="5">
        <v>0</v>
      </c>
      <c r="K1643" s="217">
        <v>0</v>
      </c>
    </row>
    <row r="1644" spans="10:11" hidden="1" x14ac:dyDescent="0.25">
      <c r="J1644" s="5">
        <v>0</v>
      </c>
      <c r="K1644" s="217">
        <v>0</v>
      </c>
    </row>
    <row r="1645" spans="10:11" hidden="1" x14ac:dyDescent="0.25">
      <c r="J1645" s="5">
        <v>0</v>
      </c>
      <c r="K1645" s="217">
        <v>0</v>
      </c>
    </row>
    <row r="1646" spans="10:11" hidden="1" x14ac:dyDescent="0.25">
      <c r="J1646" s="5">
        <v>0</v>
      </c>
      <c r="K1646" s="217">
        <v>0</v>
      </c>
    </row>
    <row r="1647" spans="10:11" hidden="1" x14ac:dyDescent="0.25">
      <c r="J1647" s="5">
        <v>0</v>
      </c>
      <c r="K1647" s="217">
        <v>0</v>
      </c>
    </row>
    <row r="1648" spans="10:11" hidden="1" x14ac:dyDescent="0.25">
      <c r="J1648" s="5">
        <v>0</v>
      </c>
      <c r="K1648" s="217">
        <v>0</v>
      </c>
    </row>
    <row r="1649" spans="10:11" hidden="1" x14ac:dyDescent="0.25">
      <c r="J1649" s="5">
        <v>0</v>
      </c>
      <c r="K1649" s="217">
        <v>0</v>
      </c>
    </row>
    <row r="1650" spans="10:11" hidden="1" x14ac:dyDescent="0.25">
      <c r="J1650" s="5">
        <v>0</v>
      </c>
      <c r="K1650" s="217">
        <v>0</v>
      </c>
    </row>
    <row r="1651" spans="10:11" hidden="1" x14ac:dyDescent="0.25">
      <c r="J1651" s="5">
        <v>0</v>
      </c>
      <c r="K1651" s="217">
        <v>0</v>
      </c>
    </row>
    <row r="1652" spans="10:11" hidden="1" x14ac:dyDescent="0.25">
      <c r="J1652" s="5">
        <v>0</v>
      </c>
      <c r="K1652" s="217">
        <v>0</v>
      </c>
    </row>
    <row r="1653" spans="10:11" hidden="1" x14ac:dyDescent="0.25">
      <c r="J1653" s="5">
        <v>0</v>
      </c>
      <c r="K1653" s="217">
        <v>0</v>
      </c>
    </row>
    <row r="1654" spans="10:11" hidden="1" x14ac:dyDescent="0.25">
      <c r="J1654" s="5">
        <v>0</v>
      </c>
      <c r="K1654" s="217">
        <v>0</v>
      </c>
    </row>
    <row r="1655" spans="10:11" hidden="1" x14ac:dyDescent="0.25">
      <c r="J1655" s="5">
        <v>0</v>
      </c>
      <c r="K1655" s="217">
        <v>0</v>
      </c>
    </row>
    <row r="1656" spans="10:11" hidden="1" x14ac:dyDescent="0.25">
      <c r="J1656" s="5">
        <v>0</v>
      </c>
      <c r="K1656" s="217">
        <v>0</v>
      </c>
    </row>
    <row r="1657" spans="10:11" hidden="1" x14ac:dyDescent="0.25">
      <c r="J1657" s="5">
        <v>0</v>
      </c>
      <c r="K1657" s="217">
        <v>0</v>
      </c>
    </row>
    <row r="1658" spans="10:11" hidden="1" x14ac:dyDescent="0.25">
      <c r="J1658" s="5">
        <v>0</v>
      </c>
      <c r="K1658" s="217">
        <v>0</v>
      </c>
    </row>
    <row r="1659" spans="10:11" hidden="1" x14ac:dyDescent="0.25">
      <c r="J1659" s="5">
        <v>0</v>
      </c>
      <c r="K1659" s="217">
        <v>0</v>
      </c>
    </row>
    <row r="1660" spans="10:11" hidden="1" x14ac:dyDescent="0.25">
      <c r="J1660" s="5">
        <v>0</v>
      </c>
      <c r="K1660" s="217">
        <v>0</v>
      </c>
    </row>
    <row r="1661" spans="10:11" hidden="1" x14ac:dyDescent="0.25">
      <c r="J1661" s="5">
        <v>0</v>
      </c>
      <c r="K1661" s="217">
        <v>0</v>
      </c>
    </row>
    <row r="1662" spans="10:11" hidden="1" x14ac:dyDescent="0.25">
      <c r="J1662" s="5">
        <v>0</v>
      </c>
      <c r="K1662" s="217">
        <v>0</v>
      </c>
    </row>
    <row r="1663" spans="10:11" hidden="1" x14ac:dyDescent="0.25">
      <c r="J1663" s="5">
        <v>0</v>
      </c>
      <c r="K1663" s="217">
        <v>0</v>
      </c>
    </row>
    <row r="1664" spans="10:11" hidden="1" x14ac:dyDescent="0.25">
      <c r="J1664" s="5">
        <v>0</v>
      </c>
      <c r="K1664" s="217">
        <v>0</v>
      </c>
    </row>
    <row r="1665" spans="10:11" hidden="1" x14ac:dyDescent="0.25">
      <c r="J1665" s="5">
        <v>0</v>
      </c>
      <c r="K1665" s="217">
        <v>0</v>
      </c>
    </row>
    <row r="1666" spans="10:11" hidden="1" x14ac:dyDescent="0.25">
      <c r="J1666" s="5">
        <v>0</v>
      </c>
      <c r="K1666" s="217">
        <v>0</v>
      </c>
    </row>
    <row r="1667" spans="10:11" hidden="1" x14ac:dyDescent="0.25">
      <c r="J1667" s="5">
        <v>0</v>
      </c>
      <c r="K1667" s="217">
        <v>0</v>
      </c>
    </row>
    <row r="1668" spans="10:11" hidden="1" x14ac:dyDescent="0.25">
      <c r="J1668" s="5">
        <v>0</v>
      </c>
      <c r="K1668" s="217">
        <v>0</v>
      </c>
    </row>
    <row r="1669" spans="10:11" hidden="1" x14ac:dyDescent="0.25">
      <c r="J1669" s="5">
        <v>0</v>
      </c>
      <c r="K1669" s="217">
        <v>0</v>
      </c>
    </row>
    <row r="1670" spans="10:11" hidden="1" x14ac:dyDescent="0.25">
      <c r="J1670" s="5">
        <v>0</v>
      </c>
      <c r="K1670" s="217">
        <v>0</v>
      </c>
    </row>
    <row r="1671" spans="10:11" hidden="1" x14ac:dyDescent="0.25">
      <c r="J1671" s="5">
        <v>0</v>
      </c>
      <c r="K1671" s="217">
        <v>0</v>
      </c>
    </row>
    <row r="1672" spans="10:11" hidden="1" x14ac:dyDescent="0.25">
      <c r="J1672" s="5">
        <v>0</v>
      </c>
      <c r="K1672" s="217">
        <v>0</v>
      </c>
    </row>
    <row r="1673" spans="10:11" hidden="1" x14ac:dyDescent="0.25">
      <c r="J1673" s="5">
        <v>0</v>
      </c>
      <c r="K1673" s="217">
        <v>0</v>
      </c>
    </row>
    <row r="1674" spans="10:11" hidden="1" x14ac:dyDescent="0.25">
      <c r="J1674" s="5">
        <v>0</v>
      </c>
      <c r="K1674" s="217">
        <v>0</v>
      </c>
    </row>
    <row r="1675" spans="10:11" hidden="1" x14ac:dyDescent="0.25">
      <c r="J1675" s="5">
        <v>0</v>
      </c>
      <c r="K1675" s="217">
        <v>0</v>
      </c>
    </row>
    <row r="1676" spans="10:11" hidden="1" x14ac:dyDescent="0.25">
      <c r="J1676" s="5">
        <v>0</v>
      </c>
      <c r="K1676" s="217">
        <v>0</v>
      </c>
    </row>
    <row r="1677" spans="10:11" hidden="1" x14ac:dyDescent="0.25">
      <c r="J1677" s="5">
        <v>0</v>
      </c>
      <c r="K1677" s="217">
        <v>0</v>
      </c>
    </row>
    <row r="1678" spans="10:11" hidden="1" x14ac:dyDescent="0.25">
      <c r="J1678" s="5">
        <v>0</v>
      </c>
      <c r="K1678" s="217">
        <v>0</v>
      </c>
    </row>
    <row r="1679" spans="10:11" hidden="1" x14ac:dyDescent="0.25">
      <c r="J1679" s="5">
        <v>0</v>
      </c>
      <c r="K1679" s="217">
        <v>0</v>
      </c>
    </row>
    <row r="1680" spans="10:11" hidden="1" x14ac:dyDescent="0.25">
      <c r="J1680" s="5">
        <v>0</v>
      </c>
      <c r="K1680" s="217">
        <v>0</v>
      </c>
    </row>
    <row r="1681" spans="10:11" hidden="1" x14ac:dyDescent="0.25">
      <c r="J1681" s="5">
        <v>0</v>
      </c>
      <c r="K1681" s="217">
        <v>0</v>
      </c>
    </row>
    <row r="1682" spans="10:11" hidden="1" x14ac:dyDescent="0.25">
      <c r="J1682" s="5">
        <v>0</v>
      </c>
      <c r="K1682" s="217">
        <v>0</v>
      </c>
    </row>
    <row r="1683" spans="10:11" hidden="1" x14ac:dyDescent="0.25">
      <c r="J1683" s="5">
        <v>0</v>
      </c>
      <c r="K1683" s="217">
        <v>0</v>
      </c>
    </row>
    <row r="1684" spans="10:11" hidden="1" x14ac:dyDescent="0.25">
      <c r="J1684" s="5">
        <v>0</v>
      </c>
      <c r="K1684" s="217">
        <v>0</v>
      </c>
    </row>
    <row r="1685" spans="10:11" hidden="1" x14ac:dyDescent="0.25">
      <c r="J1685" s="5">
        <v>0</v>
      </c>
      <c r="K1685" s="217">
        <v>0</v>
      </c>
    </row>
    <row r="1686" spans="10:11" hidden="1" x14ac:dyDescent="0.25">
      <c r="J1686" s="5">
        <v>0</v>
      </c>
      <c r="K1686" s="217">
        <v>0</v>
      </c>
    </row>
    <row r="1687" spans="10:11" hidden="1" x14ac:dyDescent="0.25">
      <c r="J1687" s="5">
        <v>0</v>
      </c>
      <c r="K1687" s="217">
        <v>0</v>
      </c>
    </row>
    <row r="1688" spans="10:11" hidden="1" x14ac:dyDescent="0.25">
      <c r="J1688" s="5">
        <v>0</v>
      </c>
      <c r="K1688" s="217">
        <v>0</v>
      </c>
    </row>
    <row r="1689" spans="10:11" hidden="1" x14ac:dyDescent="0.25">
      <c r="J1689" s="5">
        <v>0</v>
      </c>
      <c r="K1689" s="217">
        <v>0</v>
      </c>
    </row>
    <row r="1690" spans="10:11" hidden="1" x14ac:dyDescent="0.25">
      <c r="J1690" s="5">
        <v>0</v>
      </c>
      <c r="K1690" s="217">
        <v>0</v>
      </c>
    </row>
    <row r="1691" spans="10:11" hidden="1" x14ac:dyDescent="0.25">
      <c r="J1691" s="5">
        <v>0</v>
      </c>
      <c r="K1691" s="217">
        <v>0</v>
      </c>
    </row>
    <row r="1692" spans="10:11" hidden="1" x14ac:dyDescent="0.25">
      <c r="J1692" s="5">
        <v>0</v>
      </c>
      <c r="K1692" s="217">
        <v>0</v>
      </c>
    </row>
    <row r="1693" spans="10:11" hidden="1" x14ac:dyDescent="0.25">
      <c r="J1693" s="5">
        <v>0</v>
      </c>
      <c r="K1693" s="217">
        <v>0</v>
      </c>
    </row>
    <row r="1694" spans="10:11" hidden="1" x14ac:dyDescent="0.25">
      <c r="J1694" s="5">
        <v>0</v>
      </c>
      <c r="K1694" s="217">
        <v>0</v>
      </c>
    </row>
    <row r="1695" spans="10:11" hidden="1" x14ac:dyDescent="0.25">
      <c r="J1695" s="5">
        <v>0</v>
      </c>
      <c r="K1695" s="217">
        <v>0</v>
      </c>
    </row>
    <row r="1696" spans="10:11" hidden="1" x14ac:dyDescent="0.25">
      <c r="J1696" s="5">
        <v>0</v>
      </c>
      <c r="K1696" s="217">
        <v>0</v>
      </c>
    </row>
    <row r="1697" spans="10:11" hidden="1" x14ac:dyDescent="0.25">
      <c r="J1697" s="5">
        <v>0</v>
      </c>
      <c r="K1697" s="217">
        <v>0</v>
      </c>
    </row>
    <row r="1698" spans="10:11" hidden="1" x14ac:dyDescent="0.25">
      <c r="J1698" s="5">
        <v>0</v>
      </c>
      <c r="K1698" s="217">
        <v>0</v>
      </c>
    </row>
    <row r="1699" spans="10:11" hidden="1" x14ac:dyDescent="0.25">
      <c r="J1699" s="5">
        <v>0</v>
      </c>
      <c r="K1699" s="217">
        <v>0</v>
      </c>
    </row>
    <row r="1700" spans="10:11" hidden="1" x14ac:dyDescent="0.25">
      <c r="J1700" s="5">
        <v>0</v>
      </c>
      <c r="K1700" s="217">
        <v>0</v>
      </c>
    </row>
    <row r="1701" spans="10:11" hidden="1" x14ac:dyDescent="0.25">
      <c r="J1701" s="5">
        <v>0</v>
      </c>
      <c r="K1701" s="217">
        <v>0</v>
      </c>
    </row>
    <row r="1702" spans="10:11" hidden="1" x14ac:dyDescent="0.25">
      <c r="J1702" s="5">
        <v>0</v>
      </c>
      <c r="K1702" s="217">
        <v>0</v>
      </c>
    </row>
    <row r="1703" spans="10:11" hidden="1" x14ac:dyDescent="0.25">
      <c r="J1703" s="5">
        <v>0</v>
      </c>
      <c r="K1703" s="217">
        <v>0</v>
      </c>
    </row>
    <row r="1704" spans="10:11" hidden="1" x14ac:dyDescent="0.25">
      <c r="J1704" s="5">
        <v>0</v>
      </c>
      <c r="K1704" s="217">
        <v>0</v>
      </c>
    </row>
    <row r="1705" spans="10:11" hidden="1" x14ac:dyDescent="0.25">
      <c r="J1705" s="5">
        <v>0</v>
      </c>
      <c r="K1705" s="217">
        <v>0</v>
      </c>
    </row>
    <row r="1706" spans="10:11" hidden="1" x14ac:dyDescent="0.25">
      <c r="J1706" s="5">
        <v>0</v>
      </c>
      <c r="K1706" s="217">
        <v>0</v>
      </c>
    </row>
    <row r="1707" spans="10:11" hidden="1" x14ac:dyDescent="0.25">
      <c r="J1707" s="5">
        <v>0</v>
      </c>
      <c r="K1707" s="217">
        <v>0</v>
      </c>
    </row>
    <row r="1708" spans="10:11" hidden="1" x14ac:dyDescent="0.25">
      <c r="J1708" s="5">
        <v>0</v>
      </c>
      <c r="K1708" s="217">
        <v>0</v>
      </c>
    </row>
    <row r="1709" spans="10:11" hidden="1" x14ac:dyDescent="0.25">
      <c r="J1709" s="5">
        <v>0</v>
      </c>
      <c r="K1709" s="217">
        <v>0</v>
      </c>
    </row>
    <row r="1710" spans="10:11" hidden="1" x14ac:dyDescent="0.25">
      <c r="J1710" s="5">
        <v>0</v>
      </c>
      <c r="K1710" s="217">
        <v>0</v>
      </c>
    </row>
    <row r="1711" spans="10:11" hidden="1" x14ac:dyDescent="0.25">
      <c r="J1711" s="5">
        <v>0</v>
      </c>
      <c r="K1711" s="217">
        <v>0</v>
      </c>
    </row>
    <row r="1712" spans="10:11" hidden="1" x14ac:dyDescent="0.25">
      <c r="J1712" s="5">
        <v>0</v>
      </c>
      <c r="K1712" s="217">
        <v>0</v>
      </c>
    </row>
    <row r="1713" spans="10:11" hidden="1" x14ac:dyDescent="0.25">
      <c r="J1713" s="5">
        <v>0</v>
      </c>
      <c r="K1713" s="217">
        <v>0</v>
      </c>
    </row>
    <row r="1714" spans="10:11" hidden="1" x14ac:dyDescent="0.25">
      <c r="J1714" s="5">
        <v>0</v>
      </c>
      <c r="K1714" s="217">
        <v>0</v>
      </c>
    </row>
    <row r="1715" spans="10:11" hidden="1" x14ac:dyDescent="0.25">
      <c r="J1715" s="5">
        <v>0</v>
      </c>
      <c r="K1715" s="217">
        <v>0</v>
      </c>
    </row>
    <row r="1716" spans="10:11" hidden="1" x14ac:dyDescent="0.25">
      <c r="J1716" s="5">
        <v>0</v>
      </c>
      <c r="K1716" s="217">
        <v>0</v>
      </c>
    </row>
    <row r="1717" spans="10:11" hidden="1" x14ac:dyDescent="0.25">
      <c r="J1717" s="5">
        <v>0</v>
      </c>
      <c r="K1717" s="217">
        <v>0</v>
      </c>
    </row>
    <row r="1718" spans="10:11" hidden="1" x14ac:dyDescent="0.25">
      <c r="J1718" s="5">
        <v>0</v>
      </c>
      <c r="K1718" s="217">
        <v>0</v>
      </c>
    </row>
    <row r="1719" spans="10:11" hidden="1" x14ac:dyDescent="0.25">
      <c r="J1719" s="5">
        <v>0</v>
      </c>
      <c r="K1719" s="217">
        <v>0</v>
      </c>
    </row>
    <row r="1720" spans="10:11" hidden="1" x14ac:dyDescent="0.25">
      <c r="J1720" s="5">
        <v>0</v>
      </c>
      <c r="K1720" s="217">
        <v>0</v>
      </c>
    </row>
    <row r="1721" spans="10:11" hidden="1" x14ac:dyDescent="0.25">
      <c r="J1721" s="5">
        <v>0</v>
      </c>
      <c r="K1721" s="217">
        <v>0</v>
      </c>
    </row>
    <row r="1722" spans="10:11" hidden="1" x14ac:dyDescent="0.25">
      <c r="J1722" s="5">
        <v>0</v>
      </c>
      <c r="K1722" s="217">
        <v>0</v>
      </c>
    </row>
    <row r="1723" spans="10:11" hidden="1" x14ac:dyDescent="0.25">
      <c r="J1723" s="5">
        <v>0</v>
      </c>
      <c r="K1723" s="217">
        <v>0</v>
      </c>
    </row>
    <row r="1724" spans="10:11" hidden="1" x14ac:dyDescent="0.25">
      <c r="J1724" s="5">
        <v>0</v>
      </c>
      <c r="K1724" s="217">
        <v>0</v>
      </c>
    </row>
    <row r="1725" spans="10:11" hidden="1" x14ac:dyDescent="0.25">
      <c r="J1725" s="5">
        <v>0</v>
      </c>
      <c r="K1725" s="217">
        <v>0</v>
      </c>
    </row>
    <row r="1726" spans="10:11" hidden="1" x14ac:dyDescent="0.25">
      <c r="J1726" s="5">
        <v>0</v>
      </c>
      <c r="K1726" s="217">
        <v>0</v>
      </c>
    </row>
    <row r="1727" spans="10:11" hidden="1" x14ac:dyDescent="0.25">
      <c r="J1727" s="5">
        <v>0</v>
      </c>
      <c r="K1727" s="217">
        <v>0</v>
      </c>
    </row>
    <row r="1728" spans="10:11" hidden="1" x14ac:dyDescent="0.25">
      <c r="J1728" s="5">
        <v>0</v>
      </c>
      <c r="K1728" s="217">
        <v>0</v>
      </c>
    </row>
    <row r="1729" spans="10:11" hidden="1" x14ac:dyDescent="0.25">
      <c r="J1729" s="5">
        <v>0</v>
      </c>
      <c r="K1729" s="217">
        <v>0</v>
      </c>
    </row>
    <row r="1730" spans="10:11" hidden="1" x14ac:dyDescent="0.25">
      <c r="J1730" s="5">
        <v>0</v>
      </c>
      <c r="K1730" s="217">
        <v>0</v>
      </c>
    </row>
    <row r="1731" spans="10:11" hidden="1" x14ac:dyDescent="0.25">
      <c r="J1731" s="5">
        <v>0</v>
      </c>
      <c r="K1731" s="217">
        <v>0</v>
      </c>
    </row>
    <row r="1732" spans="10:11" hidden="1" x14ac:dyDescent="0.25">
      <c r="J1732" s="5">
        <v>0</v>
      </c>
      <c r="K1732" s="217">
        <v>0</v>
      </c>
    </row>
    <row r="1733" spans="10:11" hidden="1" x14ac:dyDescent="0.25">
      <c r="J1733" s="5">
        <v>0</v>
      </c>
      <c r="K1733" s="217">
        <v>0</v>
      </c>
    </row>
    <row r="1734" spans="10:11" hidden="1" x14ac:dyDescent="0.25">
      <c r="J1734" s="5">
        <v>0</v>
      </c>
      <c r="K1734" s="217">
        <v>0</v>
      </c>
    </row>
    <row r="1735" spans="10:11" hidden="1" x14ac:dyDescent="0.25">
      <c r="J1735" s="5">
        <v>0</v>
      </c>
      <c r="K1735" s="217">
        <v>0</v>
      </c>
    </row>
    <row r="1736" spans="10:11" hidden="1" x14ac:dyDescent="0.25">
      <c r="J1736" s="5">
        <v>0</v>
      </c>
      <c r="K1736" s="217">
        <v>0</v>
      </c>
    </row>
    <row r="1737" spans="10:11" hidden="1" x14ac:dyDescent="0.25">
      <c r="J1737" s="5">
        <v>0</v>
      </c>
      <c r="K1737" s="217">
        <v>0</v>
      </c>
    </row>
    <row r="1738" spans="10:11" hidden="1" x14ac:dyDescent="0.25">
      <c r="J1738" s="5">
        <v>0</v>
      </c>
      <c r="K1738" s="217">
        <v>0</v>
      </c>
    </row>
    <row r="1739" spans="10:11" hidden="1" x14ac:dyDescent="0.25">
      <c r="J1739" s="5">
        <v>0</v>
      </c>
      <c r="K1739" s="217">
        <v>0</v>
      </c>
    </row>
    <row r="1740" spans="10:11" hidden="1" x14ac:dyDescent="0.25">
      <c r="J1740" s="5">
        <v>0</v>
      </c>
      <c r="K1740" s="217">
        <v>0</v>
      </c>
    </row>
    <row r="1741" spans="10:11" hidden="1" x14ac:dyDescent="0.25">
      <c r="J1741" s="5">
        <v>0</v>
      </c>
      <c r="K1741" s="217">
        <v>0</v>
      </c>
    </row>
    <row r="1742" spans="10:11" hidden="1" x14ac:dyDescent="0.25">
      <c r="J1742" s="5">
        <v>0</v>
      </c>
      <c r="K1742" s="217">
        <v>0</v>
      </c>
    </row>
    <row r="1743" spans="10:11" hidden="1" x14ac:dyDescent="0.25">
      <c r="J1743" s="5">
        <v>0</v>
      </c>
      <c r="K1743" s="217">
        <v>0</v>
      </c>
    </row>
    <row r="1744" spans="10:11" hidden="1" x14ac:dyDescent="0.25">
      <c r="J1744" s="5">
        <v>0</v>
      </c>
      <c r="K1744" s="217">
        <v>0</v>
      </c>
    </row>
    <row r="1745" spans="10:11" hidden="1" x14ac:dyDescent="0.25">
      <c r="J1745" s="5">
        <v>0</v>
      </c>
      <c r="K1745" s="217">
        <v>0</v>
      </c>
    </row>
    <row r="1746" spans="10:11" hidden="1" x14ac:dyDescent="0.25">
      <c r="J1746" s="5">
        <v>0</v>
      </c>
      <c r="K1746" s="217">
        <v>0</v>
      </c>
    </row>
    <row r="1747" spans="10:11" hidden="1" x14ac:dyDescent="0.25">
      <c r="J1747" s="5">
        <v>0</v>
      </c>
      <c r="K1747" s="217">
        <v>0</v>
      </c>
    </row>
    <row r="1748" spans="10:11" hidden="1" x14ac:dyDescent="0.25">
      <c r="J1748" s="5">
        <v>0</v>
      </c>
      <c r="K1748" s="217">
        <v>0</v>
      </c>
    </row>
    <row r="1749" spans="10:11" hidden="1" x14ac:dyDescent="0.25">
      <c r="J1749" s="5">
        <v>0</v>
      </c>
      <c r="K1749" s="217">
        <v>0</v>
      </c>
    </row>
    <row r="1750" spans="10:11" hidden="1" x14ac:dyDescent="0.25">
      <c r="J1750" s="5">
        <v>0</v>
      </c>
      <c r="K1750" s="217">
        <v>0</v>
      </c>
    </row>
    <row r="1751" spans="10:11" hidden="1" x14ac:dyDescent="0.25">
      <c r="J1751" s="5">
        <v>0</v>
      </c>
      <c r="K1751" s="217">
        <v>0</v>
      </c>
    </row>
    <row r="1752" spans="10:11" hidden="1" x14ac:dyDescent="0.25">
      <c r="J1752" s="5">
        <v>0</v>
      </c>
      <c r="K1752" s="217">
        <v>0</v>
      </c>
    </row>
    <row r="1753" spans="10:11" hidden="1" x14ac:dyDescent="0.25">
      <c r="J1753" s="5">
        <v>0</v>
      </c>
      <c r="K1753" s="217">
        <v>0</v>
      </c>
    </row>
    <row r="1754" spans="10:11" hidden="1" x14ac:dyDescent="0.25">
      <c r="J1754" s="5">
        <v>0</v>
      </c>
      <c r="K1754" s="217">
        <v>0</v>
      </c>
    </row>
    <row r="1755" spans="10:11" hidden="1" x14ac:dyDescent="0.25">
      <c r="J1755" s="5">
        <v>0</v>
      </c>
      <c r="K1755" s="217">
        <v>0</v>
      </c>
    </row>
    <row r="1756" spans="10:11" hidden="1" x14ac:dyDescent="0.25">
      <c r="J1756" s="5">
        <v>0</v>
      </c>
      <c r="K1756" s="217">
        <v>0</v>
      </c>
    </row>
    <row r="1757" spans="10:11" hidden="1" x14ac:dyDescent="0.25">
      <c r="J1757" s="5">
        <v>0</v>
      </c>
      <c r="K1757" s="217">
        <v>0</v>
      </c>
    </row>
    <row r="1758" spans="10:11" hidden="1" x14ac:dyDescent="0.25">
      <c r="J1758" s="5">
        <v>0</v>
      </c>
      <c r="K1758" s="217">
        <v>0</v>
      </c>
    </row>
    <row r="1759" spans="10:11" hidden="1" x14ac:dyDescent="0.25">
      <c r="J1759" s="5">
        <v>0</v>
      </c>
      <c r="K1759" s="217">
        <v>0</v>
      </c>
    </row>
    <row r="1760" spans="10:11" hidden="1" x14ac:dyDescent="0.25">
      <c r="J1760" s="5">
        <v>0</v>
      </c>
      <c r="K1760" s="217">
        <v>0</v>
      </c>
    </row>
    <row r="1761" spans="10:11" hidden="1" x14ac:dyDescent="0.25">
      <c r="J1761" s="5">
        <v>0</v>
      </c>
      <c r="K1761" s="217">
        <v>0</v>
      </c>
    </row>
    <row r="1762" spans="10:11" hidden="1" x14ac:dyDescent="0.25">
      <c r="J1762" s="5">
        <v>0</v>
      </c>
      <c r="K1762" s="217">
        <v>0</v>
      </c>
    </row>
    <row r="1763" spans="10:11" hidden="1" x14ac:dyDescent="0.25">
      <c r="J1763" s="5">
        <v>0</v>
      </c>
      <c r="K1763" s="217">
        <v>0</v>
      </c>
    </row>
    <row r="1764" spans="10:11" hidden="1" x14ac:dyDescent="0.25">
      <c r="J1764" s="5">
        <v>0</v>
      </c>
      <c r="K1764" s="217">
        <v>0</v>
      </c>
    </row>
    <row r="1765" spans="10:11" hidden="1" x14ac:dyDescent="0.25">
      <c r="J1765" s="5">
        <v>0</v>
      </c>
      <c r="K1765" s="217">
        <v>0</v>
      </c>
    </row>
    <row r="1766" spans="10:11" hidden="1" x14ac:dyDescent="0.25">
      <c r="J1766" s="5">
        <v>0</v>
      </c>
      <c r="K1766" s="217">
        <v>0</v>
      </c>
    </row>
    <row r="1767" spans="10:11" hidden="1" x14ac:dyDescent="0.25">
      <c r="J1767" s="5">
        <v>0</v>
      </c>
      <c r="K1767" s="217">
        <v>0</v>
      </c>
    </row>
    <row r="1768" spans="10:11" hidden="1" x14ac:dyDescent="0.25">
      <c r="J1768" s="5">
        <v>0</v>
      </c>
      <c r="K1768" s="217">
        <v>0</v>
      </c>
    </row>
    <row r="1769" spans="10:11" hidden="1" x14ac:dyDescent="0.25">
      <c r="J1769" s="5">
        <v>0</v>
      </c>
      <c r="K1769" s="217">
        <v>0</v>
      </c>
    </row>
    <row r="1770" spans="10:11" hidden="1" x14ac:dyDescent="0.25">
      <c r="J1770" s="5">
        <v>0</v>
      </c>
      <c r="K1770" s="217">
        <v>0</v>
      </c>
    </row>
    <row r="1771" spans="10:11" hidden="1" x14ac:dyDescent="0.25">
      <c r="J1771" s="5">
        <v>0</v>
      </c>
      <c r="K1771" s="217">
        <v>0</v>
      </c>
    </row>
    <row r="1772" spans="10:11" hidden="1" x14ac:dyDescent="0.25">
      <c r="J1772" s="5">
        <v>0</v>
      </c>
      <c r="K1772" s="217">
        <v>0</v>
      </c>
    </row>
    <row r="1773" spans="10:11" hidden="1" x14ac:dyDescent="0.25">
      <c r="J1773" s="5">
        <v>0</v>
      </c>
      <c r="K1773" s="217">
        <v>0</v>
      </c>
    </row>
    <row r="1774" spans="10:11" hidden="1" x14ac:dyDescent="0.25">
      <c r="J1774" s="5">
        <v>0</v>
      </c>
      <c r="K1774" s="217">
        <v>0</v>
      </c>
    </row>
    <row r="1775" spans="10:11" hidden="1" x14ac:dyDescent="0.25">
      <c r="J1775" s="5">
        <v>0</v>
      </c>
      <c r="K1775" s="217">
        <v>0</v>
      </c>
    </row>
    <row r="1776" spans="10:11" hidden="1" x14ac:dyDescent="0.25">
      <c r="J1776" s="5">
        <v>0</v>
      </c>
      <c r="K1776" s="217">
        <v>0</v>
      </c>
    </row>
    <row r="1777" spans="10:11" hidden="1" x14ac:dyDescent="0.25">
      <c r="J1777" s="5">
        <v>0</v>
      </c>
      <c r="K1777" s="217">
        <v>0</v>
      </c>
    </row>
    <row r="1778" spans="10:11" hidden="1" x14ac:dyDescent="0.25">
      <c r="J1778" s="5">
        <v>0</v>
      </c>
      <c r="K1778" s="217">
        <v>0</v>
      </c>
    </row>
    <row r="1779" spans="10:11" hidden="1" x14ac:dyDescent="0.25">
      <c r="J1779" s="5">
        <v>0</v>
      </c>
      <c r="K1779" s="217">
        <v>0</v>
      </c>
    </row>
    <row r="1780" spans="10:11" hidden="1" x14ac:dyDescent="0.25">
      <c r="J1780" s="5">
        <v>0</v>
      </c>
      <c r="K1780" s="217">
        <v>0</v>
      </c>
    </row>
    <row r="1781" spans="10:11" hidden="1" x14ac:dyDescent="0.25">
      <c r="J1781" s="5">
        <v>0</v>
      </c>
      <c r="K1781" s="217">
        <v>0</v>
      </c>
    </row>
    <row r="1782" spans="10:11" hidden="1" x14ac:dyDescent="0.25">
      <c r="J1782" s="5">
        <v>0</v>
      </c>
      <c r="K1782" s="217">
        <v>0</v>
      </c>
    </row>
    <row r="1783" spans="10:11" hidden="1" x14ac:dyDescent="0.25">
      <c r="J1783" s="5">
        <v>0</v>
      </c>
      <c r="K1783" s="217">
        <v>0</v>
      </c>
    </row>
    <row r="1784" spans="10:11" hidden="1" x14ac:dyDescent="0.25">
      <c r="J1784" s="5">
        <v>0</v>
      </c>
      <c r="K1784" s="217">
        <v>0</v>
      </c>
    </row>
    <row r="1785" spans="10:11" hidden="1" x14ac:dyDescent="0.25">
      <c r="J1785" s="5">
        <v>0</v>
      </c>
      <c r="K1785" s="217">
        <v>0</v>
      </c>
    </row>
    <row r="1786" spans="10:11" hidden="1" x14ac:dyDescent="0.25">
      <c r="J1786" s="5">
        <v>0</v>
      </c>
      <c r="K1786" s="217">
        <v>0</v>
      </c>
    </row>
    <row r="1787" spans="10:11" hidden="1" x14ac:dyDescent="0.25">
      <c r="J1787" s="5">
        <v>0</v>
      </c>
      <c r="K1787" s="217">
        <v>0</v>
      </c>
    </row>
    <row r="1788" spans="10:11" hidden="1" x14ac:dyDescent="0.25">
      <c r="J1788" s="5">
        <v>0</v>
      </c>
      <c r="K1788" s="217">
        <v>0</v>
      </c>
    </row>
    <row r="1789" spans="10:11" hidden="1" x14ac:dyDescent="0.25">
      <c r="J1789" s="5">
        <v>0</v>
      </c>
      <c r="K1789" s="217">
        <v>0</v>
      </c>
    </row>
    <row r="1790" spans="10:11" hidden="1" x14ac:dyDescent="0.25">
      <c r="J1790" s="5">
        <v>0</v>
      </c>
      <c r="K1790" s="217">
        <v>0</v>
      </c>
    </row>
    <row r="1791" spans="10:11" hidden="1" x14ac:dyDescent="0.25">
      <c r="J1791" s="5">
        <v>0</v>
      </c>
      <c r="K1791" s="217">
        <v>0</v>
      </c>
    </row>
    <row r="1792" spans="10:11" hidden="1" x14ac:dyDescent="0.25">
      <c r="J1792" s="5">
        <v>0</v>
      </c>
      <c r="K1792" s="217">
        <v>0</v>
      </c>
    </row>
    <row r="1793" spans="10:11" hidden="1" x14ac:dyDescent="0.25">
      <c r="J1793" s="5">
        <v>0</v>
      </c>
      <c r="K1793" s="217">
        <v>0</v>
      </c>
    </row>
    <row r="1794" spans="10:11" hidden="1" x14ac:dyDescent="0.25">
      <c r="J1794" s="5">
        <v>0</v>
      </c>
      <c r="K1794" s="217">
        <v>0</v>
      </c>
    </row>
    <row r="1795" spans="10:11" hidden="1" x14ac:dyDescent="0.25">
      <c r="J1795" s="5">
        <v>0</v>
      </c>
      <c r="K1795" s="217">
        <v>0</v>
      </c>
    </row>
    <row r="1796" spans="10:11" hidden="1" x14ac:dyDescent="0.25">
      <c r="J1796" s="5">
        <v>0</v>
      </c>
      <c r="K1796" s="217">
        <v>0</v>
      </c>
    </row>
    <row r="1797" spans="10:11" hidden="1" x14ac:dyDescent="0.25">
      <c r="J1797" s="5">
        <v>0</v>
      </c>
      <c r="K1797" s="217">
        <v>0</v>
      </c>
    </row>
    <row r="1798" spans="10:11" hidden="1" x14ac:dyDescent="0.25">
      <c r="J1798" s="5">
        <v>0</v>
      </c>
      <c r="K1798" s="217">
        <v>0</v>
      </c>
    </row>
    <row r="1799" spans="10:11" hidden="1" x14ac:dyDescent="0.25">
      <c r="J1799" s="5">
        <v>0</v>
      </c>
      <c r="K1799" s="217">
        <v>0</v>
      </c>
    </row>
    <row r="1800" spans="10:11" hidden="1" x14ac:dyDescent="0.25">
      <c r="J1800" s="5">
        <v>0</v>
      </c>
      <c r="K1800" s="217">
        <v>0</v>
      </c>
    </row>
    <row r="1801" spans="10:11" hidden="1" x14ac:dyDescent="0.25">
      <c r="J1801" s="5">
        <v>0</v>
      </c>
      <c r="K1801" s="217">
        <v>0</v>
      </c>
    </row>
    <row r="1802" spans="10:11" hidden="1" x14ac:dyDescent="0.25">
      <c r="J1802" s="5">
        <v>0</v>
      </c>
      <c r="K1802" s="217">
        <v>0</v>
      </c>
    </row>
    <row r="1803" spans="10:11" hidden="1" x14ac:dyDescent="0.25">
      <c r="J1803" s="5">
        <v>0</v>
      </c>
      <c r="K1803" s="217">
        <v>0</v>
      </c>
    </row>
    <row r="1804" spans="10:11" hidden="1" x14ac:dyDescent="0.25">
      <c r="J1804" s="5">
        <v>0</v>
      </c>
      <c r="K1804" s="217">
        <v>0</v>
      </c>
    </row>
    <row r="1805" spans="10:11" hidden="1" x14ac:dyDescent="0.25">
      <c r="J1805" s="5">
        <v>0</v>
      </c>
      <c r="K1805" s="217">
        <v>0</v>
      </c>
    </row>
    <row r="1806" spans="10:11" hidden="1" x14ac:dyDescent="0.25">
      <c r="J1806" s="5">
        <v>0</v>
      </c>
      <c r="K1806" s="217">
        <v>0</v>
      </c>
    </row>
    <row r="1807" spans="10:11" hidden="1" x14ac:dyDescent="0.25">
      <c r="J1807" s="5">
        <v>0</v>
      </c>
      <c r="K1807" s="217">
        <v>0</v>
      </c>
    </row>
    <row r="1808" spans="10:11" hidden="1" x14ac:dyDescent="0.25">
      <c r="J1808" s="5">
        <v>0</v>
      </c>
      <c r="K1808" s="217">
        <v>0</v>
      </c>
    </row>
    <row r="1809" spans="10:11" hidden="1" x14ac:dyDescent="0.25">
      <c r="J1809" s="5">
        <v>0</v>
      </c>
      <c r="K1809" s="217">
        <v>0</v>
      </c>
    </row>
    <row r="1810" spans="10:11" hidden="1" x14ac:dyDescent="0.25">
      <c r="J1810" s="5">
        <v>0</v>
      </c>
      <c r="K1810" s="217">
        <v>0</v>
      </c>
    </row>
    <row r="1811" spans="10:11" hidden="1" x14ac:dyDescent="0.25">
      <c r="J1811" s="5">
        <v>0</v>
      </c>
      <c r="K1811" s="217">
        <v>0</v>
      </c>
    </row>
    <row r="1812" spans="10:11" hidden="1" x14ac:dyDescent="0.25">
      <c r="J1812" s="5">
        <v>0</v>
      </c>
      <c r="K1812" s="217">
        <v>0</v>
      </c>
    </row>
    <row r="1813" spans="10:11" hidden="1" x14ac:dyDescent="0.25">
      <c r="J1813" s="5">
        <v>0</v>
      </c>
      <c r="K1813" s="217">
        <v>0</v>
      </c>
    </row>
    <row r="1814" spans="10:11" hidden="1" x14ac:dyDescent="0.25">
      <c r="J1814" s="5">
        <v>0</v>
      </c>
      <c r="K1814" s="217">
        <v>0</v>
      </c>
    </row>
    <row r="1815" spans="10:11" hidden="1" x14ac:dyDescent="0.25">
      <c r="J1815" s="5">
        <v>0</v>
      </c>
      <c r="K1815" s="217">
        <v>0</v>
      </c>
    </row>
    <row r="1816" spans="10:11" hidden="1" x14ac:dyDescent="0.25">
      <c r="J1816" s="5">
        <v>0</v>
      </c>
      <c r="K1816" s="217">
        <v>0</v>
      </c>
    </row>
    <row r="1817" spans="10:11" hidden="1" x14ac:dyDescent="0.25">
      <c r="J1817" s="5">
        <v>0</v>
      </c>
      <c r="K1817" s="217">
        <v>0</v>
      </c>
    </row>
    <row r="1818" spans="10:11" hidden="1" x14ac:dyDescent="0.25">
      <c r="J1818" s="5">
        <v>0</v>
      </c>
      <c r="K1818" s="217">
        <v>0</v>
      </c>
    </row>
    <row r="1819" spans="10:11" hidden="1" x14ac:dyDescent="0.25">
      <c r="J1819" s="5">
        <v>0</v>
      </c>
      <c r="K1819" s="217">
        <v>0</v>
      </c>
    </row>
    <row r="1820" spans="10:11" hidden="1" x14ac:dyDescent="0.25">
      <c r="J1820" s="5">
        <v>0</v>
      </c>
      <c r="K1820" s="217">
        <v>0</v>
      </c>
    </row>
    <row r="1821" spans="10:11" hidden="1" x14ac:dyDescent="0.25">
      <c r="J1821" s="5">
        <v>0</v>
      </c>
      <c r="K1821" s="217">
        <v>0</v>
      </c>
    </row>
    <row r="1822" spans="10:11" hidden="1" x14ac:dyDescent="0.25">
      <c r="J1822" s="5">
        <v>0</v>
      </c>
      <c r="K1822" s="217">
        <v>0</v>
      </c>
    </row>
    <row r="1823" spans="10:11" hidden="1" x14ac:dyDescent="0.25">
      <c r="J1823" s="5">
        <v>0</v>
      </c>
      <c r="K1823" s="217">
        <v>0</v>
      </c>
    </row>
    <row r="1824" spans="10:11" hidden="1" x14ac:dyDescent="0.25">
      <c r="J1824" s="5">
        <v>0</v>
      </c>
      <c r="K1824" s="217">
        <v>0</v>
      </c>
    </row>
    <row r="1825" spans="10:11" hidden="1" x14ac:dyDescent="0.25">
      <c r="J1825" s="5">
        <v>0</v>
      </c>
      <c r="K1825" s="217">
        <v>0</v>
      </c>
    </row>
    <row r="1826" spans="10:11" hidden="1" x14ac:dyDescent="0.25">
      <c r="J1826" s="5">
        <v>0</v>
      </c>
      <c r="K1826" s="217">
        <v>0</v>
      </c>
    </row>
    <row r="1827" spans="10:11" hidden="1" x14ac:dyDescent="0.25">
      <c r="J1827" s="5">
        <v>0</v>
      </c>
      <c r="K1827" s="217">
        <v>0</v>
      </c>
    </row>
    <row r="1828" spans="10:11" hidden="1" x14ac:dyDescent="0.25">
      <c r="J1828" s="5">
        <v>0</v>
      </c>
      <c r="K1828" s="217">
        <v>0</v>
      </c>
    </row>
    <row r="1829" spans="10:11" hidden="1" x14ac:dyDescent="0.25">
      <c r="J1829" s="5">
        <v>0</v>
      </c>
      <c r="K1829" s="217">
        <v>0</v>
      </c>
    </row>
    <row r="1830" spans="10:11" hidden="1" x14ac:dyDescent="0.25">
      <c r="J1830" s="5">
        <v>0</v>
      </c>
      <c r="K1830" s="217">
        <v>0</v>
      </c>
    </row>
    <row r="1831" spans="10:11" hidden="1" x14ac:dyDescent="0.25">
      <c r="J1831" s="5">
        <v>0</v>
      </c>
      <c r="K1831" s="217">
        <v>0</v>
      </c>
    </row>
    <row r="1832" spans="10:11" hidden="1" x14ac:dyDescent="0.25">
      <c r="J1832" s="5">
        <v>0</v>
      </c>
      <c r="K1832" s="217">
        <v>0</v>
      </c>
    </row>
    <row r="1833" spans="10:11" hidden="1" x14ac:dyDescent="0.25">
      <c r="J1833" s="5">
        <v>0</v>
      </c>
      <c r="K1833" s="217">
        <v>0</v>
      </c>
    </row>
    <row r="1834" spans="10:11" hidden="1" x14ac:dyDescent="0.25">
      <c r="J1834" s="5">
        <v>0</v>
      </c>
      <c r="K1834" s="217">
        <v>0</v>
      </c>
    </row>
    <row r="1835" spans="10:11" hidden="1" x14ac:dyDescent="0.25">
      <c r="J1835" s="5">
        <v>0</v>
      </c>
      <c r="K1835" s="217">
        <v>0</v>
      </c>
    </row>
    <row r="1836" spans="10:11" hidden="1" x14ac:dyDescent="0.25">
      <c r="J1836" s="5">
        <v>0</v>
      </c>
      <c r="K1836" s="217">
        <v>0</v>
      </c>
    </row>
    <row r="1837" spans="10:11" hidden="1" x14ac:dyDescent="0.25">
      <c r="J1837" s="5">
        <v>0</v>
      </c>
      <c r="K1837" s="217">
        <v>0</v>
      </c>
    </row>
    <row r="1838" spans="10:11" hidden="1" x14ac:dyDescent="0.25">
      <c r="J1838" s="5">
        <v>0</v>
      </c>
      <c r="K1838" s="217">
        <v>0</v>
      </c>
    </row>
    <row r="1839" spans="10:11" hidden="1" x14ac:dyDescent="0.25">
      <c r="J1839" s="5">
        <v>0</v>
      </c>
      <c r="K1839" s="217">
        <v>0</v>
      </c>
    </row>
    <row r="1840" spans="10:11" hidden="1" x14ac:dyDescent="0.25">
      <c r="J1840" s="5">
        <v>0</v>
      </c>
      <c r="K1840" s="217">
        <v>0</v>
      </c>
    </row>
    <row r="1841" spans="10:11" hidden="1" x14ac:dyDescent="0.25">
      <c r="J1841" s="5">
        <v>0</v>
      </c>
      <c r="K1841" s="217">
        <v>0</v>
      </c>
    </row>
    <row r="1842" spans="10:11" hidden="1" x14ac:dyDescent="0.25">
      <c r="J1842" s="5">
        <v>0</v>
      </c>
      <c r="K1842" s="217">
        <v>0</v>
      </c>
    </row>
    <row r="1843" spans="10:11" hidden="1" x14ac:dyDescent="0.25">
      <c r="J1843" s="5">
        <v>0</v>
      </c>
      <c r="K1843" s="217">
        <v>0</v>
      </c>
    </row>
    <row r="1844" spans="10:11" hidden="1" x14ac:dyDescent="0.25">
      <c r="J1844" s="5">
        <v>0</v>
      </c>
      <c r="K1844" s="217">
        <v>0</v>
      </c>
    </row>
    <row r="1845" spans="10:11" hidden="1" x14ac:dyDescent="0.25">
      <c r="J1845" s="5">
        <v>0</v>
      </c>
      <c r="K1845" s="217">
        <v>0</v>
      </c>
    </row>
    <row r="1846" spans="10:11" hidden="1" x14ac:dyDescent="0.25">
      <c r="J1846" s="5">
        <v>0</v>
      </c>
      <c r="K1846" s="217">
        <v>0</v>
      </c>
    </row>
    <row r="1847" spans="10:11" hidden="1" x14ac:dyDescent="0.25">
      <c r="J1847" s="5">
        <v>0</v>
      </c>
      <c r="K1847" s="217">
        <v>0</v>
      </c>
    </row>
    <row r="1848" spans="10:11" hidden="1" x14ac:dyDescent="0.25">
      <c r="J1848" s="5">
        <v>0</v>
      </c>
      <c r="K1848" s="217">
        <v>0</v>
      </c>
    </row>
    <row r="1849" spans="10:11" hidden="1" x14ac:dyDescent="0.25">
      <c r="J1849" s="5">
        <v>0</v>
      </c>
      <c r="K1849" s="217">
        <v>0</v>
      </c>
    </row>
    <row r="1850" spans="10:11" hidden="1" x14ac:dyDescent="0.25">
      <c r="J1850" s="5">
        <v>0</v>
      </c>
      <c r="K1850" s="217">
        <v>0</v>
      </c>
    </row>
    <row r="1851" spans="10:11" hidden="1" x14ac:dyDescent="0.25">
      <c r="J1851" s="5">
        <v>0</v>
      </c>
      <c r="K1851" s="217">
        <v>0</v>
      </c>
    </row>
    <row r="1852" spans="10:11" hidden="1" x14ac:dyDescent="0.25">
      <c r="J1852" s="5">
        <v>0</v>
      </c>
      <c r="K1852" s="217">
        <v>0</v>
      </c>
    </row>
    <row r="1853" spans="10:11" hidden="1" x14ac:dyDescent="0.25">
      <c r="J1853" s="5">
        <v>0</v>
      </c>
      <c r="K1853" s="217">
        <v>0</v>
      </c>
    </row>
    <row r="1854" spans="10:11" hidden="1" x14ac:dyDescent="0.25">
      <c r="J1854" s="5">
        <v>0</v>
      </c>
      <c r="K1854" s="217">
        <v>0</v>
      </c>
    </row>
    <row r="1855" spans="10:11" hidden="1" x14ac:dyDescent="0.25">
      <c r="J1855" s="5">
        <v>0</v>
      </c>
      <c r="K1855" s="217">
        <v>0</v>
      </c>
    </row>
    <row r="1856" spans="10:11" hidden="1" x14ac:dyDescent="0.25">
      <c r="J1856" s="5">
        <v>0</v>
      </c>
      <c r="K1856" s="217">
        <v>0</v>
      </c>
    </row>
    <row r="1857" spans="10:11" hidden="1" x14ac:dyDescent="0.25">
      <c r="J1857" s="5">
        <v>0</v>
      </c>
      <c r="K1857" s="217">
        <v>0</v>
      </c>
    </row>
    <row r="1858" spans="10:11" hidden="1" x14ac:dyDescent="0.25">
      <c r="J1858" s="5">
        <v>0</v>
      </c>
      <c r="K1858" s="217">
        <v>0</v>
      </c>
    </row>
    <row r="1859" spans="10:11" hidden="1" x14ac:dyDescent="0.25">
      <c r="J1859" s="5">
        <v>0</v>
      </c>
      <c r="K1859" s="217">
        <v>0</v>
      </c>
    </row>
    <row r="1860" spans="10:11" hidden="1" x14ac:dyDescent="0.25">
      <c r="J1860" s="5">
        <v>0</v>
      </c>
      <c r="K1860" s="217">
        <v>0</v>
      </c>
    </row>
    <row r="1861" spans="10:11" hidden="1" x14ac:dyDescent="0.25">
      <c r="J1861" s="5">
        <v>0</v>
      </c>
      <c r="K1861" s="217">
        <v>0</v>
      </c>
    </row>
    <row r="1862" spans="10:11" hidden="1" x14ac:dyDescent="0.25">
      <c r="J1862" s="5">
        <v>0</v>
      </c>
      <c r="K1862" s="217">
        <v>0</v>
      </c>
    </row>
    <row r="1863" spans="10:11" hidden="1" x14ac:dyDescent="0.25">
      <c r="J1863" s="5">
        <v>0</v>
      </c>
      <c r="K1863" s="217">
        <v>0</v>
      </c>
    </row>
    <row r="1864" spans="10:11" hidden="1" x14ac:dyDescent="0.25">
      <c r="J1864" s="5">
        <v>0</v>
      </c>
      <c r="K1864" s="217">
        <v>0</v>
      </c>
    </row>
    <row r="1865" spans="10:11" hidden="1" x14ac:dyDescent="0.25">
      <c r="J1865" s="5">
        <v>0</v>
      </c>
      <c r="K1865" s="217">
        <v>0</v>
      </c>
    </row>
    <row r="1866" spans="10:11" hidden="1" x14ac:dyDescent="0.25">
      <c r="J1866" s="5">
        <v>0</v>
      </c>
      <c r="K1866" s="217">
        <v>0</v>
      </c>
    </row>
    <row r="1867" spans="10:11" hidden="1" x14ac:dyDescent="0.25">
      <c r="J1867" s="5">
        <v>0</v>
      </c>
      <c r="K1867" s="217">
        <v>0</v>
      </c>
    </row>
    <row r="1868" spans="10:11" hidden="1" x14ac:dyDescent="0.25">
      <c r="J1868" s="5">
        <v>0</v>
      </c>
      <c r="K1868" s="217">
        <v>0</v>
      </c>
    </row>
    <row r="1869" spans="10:11" hidden="1" x14ac:dyDescent="0.25">
      <c r="J1869" s="5">
        <v>0</v>
      </c>
      <c r="K1869" s="217">
        <v>0</v>
      </c>
    </row>
    <row r="1870" spans="10:11" hidden="1" x14ac:dyDescent="0.25">
      <c r="J1870" s="5">
        <v>0</v>
      </c>
      <c r="K1870" s="217">
        <v>0</v>
      </c>
    </row>
    <row r="1871" spans="10:11" hidden="1" x14ac:dyDescent="0.25">
      <c r="J1871" s="5">
        <v>0</v>
      </c>
      <c r="K1871" s="217">
        <v>0</v>
      </c>
    </row>
    <row r="1872" spans="10:11" hidden="1" x14ac:dyDescent="0.25">
      <c r="J1872" s="5">
        <v>0</v>
      </c>
      <c r="K1872" s="217">
        <v>0</v>
      </c>
    </row>
    <row r="1873" spans="10:11" hidden="1" x14ac:dyDescent="0.25">
      <c r="J1873" s="5">
        <v>0</v>
      </c>
      <c r="K1873" s="217">
        <v>0</v>
      </c>
    </row>
    <row r="1874" spans="10:11" hidden="1" x14ac:dyDescent="0.25">
      <c r="J1874" s="5">
        <v>0</v>
      </c>
      <c r="K1874" s="217">
        <v>0</v>
      </c>
    </row>
    <row r="1875" spans="10:11" hidden="1" x14ac:dyDescent="0.25">
      <c r="J1875" s="5">
        <v>0</v>
      </c>
      <c r="K1875" s="217">
        <v>0</v>
      </c>
    </row>
    <row r="1876" spans="10:11" hidden="1" x14ac:dyDescent="0.25">
      <c r="J1876" s="5">
        <v>0</v>
      </c>
      <c r="K1876" s="217">
        <v>0</v>
      </c>
    </row>
    <row r="1877" spans="10:11" hidden="1" x14ac:dyDescent="0.25">
      <c r="J1877" s="5">
        <v>0</v>
      </c>
      <c r="K1877" s="217">
        <v>0</v>
      </c>
    </row>
    <row r="1878" spans="10:11" hidden="1" x14ac:dyDescent="0.25">
      <c r="J1878" s="5">
        <v>0</v>
      </c>
      <c r="K1878" s="217">
        <v>0</v>
      </c>
    </row>
    <row r="1879" spans="10:11" hidden="1" x14ac:dyDescent="0.25">
      <c r="J1879" s="5">
        <v>0</v>
      </c>
      <c r="K1879" s="217">
        <v>0</v>
      </c>
    </row>
    <row r="1880" spans="10:11" hidden="1" x14ac:dyDescent="0.25">
      <c r="J1880" s="5">
        <v>0</v>
      </c>
      <c r="K1880" s="217">
        <v>0</v>
      </c>
    </row>
    <row r="1881" spans="10:11" hidden="1" x14ac:dyDescent="0.25">
      <c r="J1881" s="5">
        <v>0</v>
      </c>
      <c r="K1881" s="217">
        <v>0</v>
      </c>
    </row>
    <row r="1882" spans="10:11" hidden="1" x14ac:dyDescent="0.25">
      <c r="J1882" s="5">
        <v>0</v>
      </c>
      <c r="K1882" s="217">
        <v>0</v>
      </c>
    </row>
    <row r="1883" spans="10:11" hidden="1" x14ac:dyDescent="0.25">
      <c r="J1883" s="5">
        <v>0</v>
      </c>
      <c r="K1883" s="217">
        <v>0</v>
      </c>
    </row>
    <row r="1884" spans="10:11" hidden="1" x14ac:dyDescent="0.25">
      <c r="J1884" s="5">
        <v>0</v>
      </c>
      <c r="K1884" s="217">
        <v>0</v>
      </c>
    </row>
    <row r="1885" spans="10:11" hidden="1" x14ac:dyDescent="0.25">
      <c r="J1885" s="5">
        <v>0</v>
      </c>
      <c r="K1885" s="217">
        <v>0</v>
      </c>
    </row>
    <row r="1886" spans="10:11" hidden="1" x14ac:dyDescent="0.25">
      <c r="J1886" s="5">
        <v>0</v>
      </c>
      <c r="K1886" s="217">
        <v>0</v>
      </c>
    </row>
    <row r="1887" spans="10:11" hidden="1" x14ac:dyDescent="0.25">
      <c r="J1887" s="5">
        <v>0</v>
      </c>
      <c r="K1887" s="217">
        <v>0</v>
      </c>
    </row>
    <row r="1888" spans="10:11" hidden="1" x14ac:dyDescent="0.25">
      <c r="J1888" s="5">
        <v>0</v>
      </c>
      <c r="K1888" s="217">
        <v>0</v>
      </c>
    </row>
    <row r="1889" spans="10:11" hidden="1" x14ac:dyDescent="0.25">
      <c r="J1889" s="5">
        <v>0</v>
      </c>
      <c r="K1889" s="217">
        <v>0</v>
      </c>
    </row>
    <row r="1890" spans="10:11" hidden="1" x14ac:dyDescent="0.25">
      <c r="J1890" s="5">
        <v>0</v>
      </c>
      <c r="K1890" s="217">
        <v>0</v>
      </c>
    </row>
    <row r="1891" spans="10:11" hidden="1" x14ac:dyDescent="0.25">
      <c r="J1891" s="5">
        <v>0</v>
      </c>
      <c r="K1891" s="217">
        <v>0</v>
      </c>
    </row>
    <row r="1892" spans="10:11" hidden="1" x14ac:dyDescent="0.25">
      <c r="J1892" s="5">
        <v>0</v>
      </c>
      <c r="K1892" s="217">
        <v>0</v>
      </c>
    </row>
    <row r="1893" spans="10:11" hidden="1" x14ac:dyDescent="0.25">
      <c r="J1893" s="5">
        <v>0</v>
      </c>
      <c r="K1893" s="217">
        <v>0</v>
      </c>
    </row>
    <row r="1894" spans="10:11" hidden="1" x14ac:dyDescent="0.25">
      <c r="J1894" s="5">
        <v>0</v>
      </c>
      <c r="K1894" s="217">
        <v>0</v>
      </c>
    </row>
    <row r="1895" spans="10:11" hidden="1" x14ac:dyDescent="0.25">
      <c r="J1895" s="5">
        <v>0</v>
      </c>
      <c r="K1895" s="217">
        <v>0</v>
      </c>
    </row>
    <row r="1896" spans="10:11" hidden="1" x14ac:dyDescent="0.25">
      <c r="J1896" s="5">
        <v>0</v>
      </c>
      <c r="K1896" s="217">
        <v>0</v>
      </c>
    </row>
    <row r="1897" spans="10:11" hidden="1" x14ac:dyDescent="0.25">
      <c r="J1897" s="5">
        <v>0</v>
      </c>
      <c r="K1897" s="217">
        <v>0</v>
      </c>
    </row>
    <row r="1898" spans="10:11" hidden="1" x14ac:dyDescent="0.25">
      <c r="J1898" s="5">
        <v>0</v>
      </c>
      <c r="K1898" s="217">
        <v>0</v>
      </c>
    </row>
    <row r="1899" spans="10:11" hidden="1" x14ac:dyDescent="0.25">
      <c r="J1899" s="5">
        <v>0</v>
      </c>
      <c r="K1899" s="217">
        <v>0</v>
      </c>
    </row>
    <row r="1900" spans="10:11" hidden="1" x14ac:dyDescent="0.25">
      <c r="J1900" s="5">
        <v>0</v>
      </c>
      <c r="K1900" s="217">
        <v>0</v>
      </c>
    </row>
    <row r="1901" spans="10:11" hidden="1" x14ac:dyDescent="0.25">
      <c r="J1901" s="5">
        <v>0</v>
      </c>
      <c r="K1901" s="217">
        <v>0</v>
      </c>
    </row>
    <row r="1902" spans="10:11" hidden="1" x14ac:dyDescent="0.25">
      <c r="J1902" s="5">
        <v>0</v>
      </c>
      <c r="K1902" s="217">
        <v>0</v>
      </c>
    </row>
    <row r="1903" spans="10:11" hidden="1" x14ac:dyDescent="0.25">
      <c r="J1903" s="5">
        <v>0</v>
      </c>
      <c r="K1903" s="217">
        <v>0</v>
      </c>
    </row>
    <row r="1904" spans="10:11" hidden="1" x14ac:dyDescent="0.25">
      <c r="J1904" s="5">
        <v>0</v>
      </c>
      <c r="K1904" s="217">
        <v>0</v>
      </c>
    </row>
    <row r="1905" spans="10:11" hidden="1" x14ac:dyDescent="0.25">
      <c r="J1905" s="5">
        <v>0</v>
      </c>
      <c r="K1905" s="217">
        <v>0</v>
      </c>
    </row>
    <row r="1906" spans="10:11" hidden="1" x14ac:dyDescent="0.25">
      <c r="J1906" s="5">
        <v>0</v>
      </c>
      <c r="K1906" s="217">
        <v>0</v>
      </c>
    </row>
    <row r="1907" spans="10:11" hidden="1" x14ac:dyDescent="0.25">
      <c r="J1907" s="5">
        <v>0</v>
      </c>
      <c r="K1907" s="217">
        <v>0</v>
      </c>
    </row>
    <row r="1908" spans="10:11" hidden="1" x14ac:dyDescent="0.25">
      <c r="J1908" s="5">
        <v>0</v>
      </c>
      <c r="K1908" s="217">
        <v>0</v>
      </c>
    </row>
    <row r="1909" spans="10:11" hidden="1" x14ac:dyDescent="0.25">
      <c r="J1909" s="5">
        <v>0</v>
      </c>
      <c r="K1909" s="217">
        <v>0</v>
      </c>
    </row>
    <row r="1910" spans="10:11" hidden="1" x14ac:dyDescent="0.25">
      <c r="J1910" s="5">
        <v>0</v>
      </c>
      <c r="K1910" s="217">
        <v>0</v>
      </c>
    </row>
    <row r="1911" spans="10:11" hidden="1" x14ac:dyDescent="0.25">
      <c r="J1911" s="5">
        <v>0</v>
      </c>
      <c r="K1911" s="217">
        <v>0</v>
      </c>
    </row>
    <row r="1912" spans="10:11" hidden="1" x14ac:dyDescent="0.25">
      <c r="J1912" s="5">
        <v>0</v>
      </c>
      <c r="K1912" s="217">
        <v>0</v>
      </c>
    </row>
    <row r="1913" spans="10:11" hidden="1" x14ac:dyDescent="0.25">
      <c r="J1913" s="5">
        <v>0</v>
      </c>
      <c r="K1913" s="217">
        <v>0</v>
      </c>
    </row>
    <row r="1914" spans="10:11" hidden="1" x14ac:dyDescent="0.25">
      <c r="J1914" s="5">
        <v>0</v>
      </c>
      <c r="K1914" s="217">
        <v>0</v>
      </c>
    </row>
    <row r="1915" spans="10:11" hidden="1" x14ac:dyDescent="0.25">
      <c r="J1915" s="5">
        <v>0</v>
      </c>
      <c r="K1915" s="217">
        <v>0</v>
      </c>
    </row>
    <row r="1916" spans="10:11" hidden="1" x14ac:dyDescent="0.25">
      <c r="J1916" s="5">
        <v>0</v>
      </c>
      <c r="K1916" s="217">
        <v>0</v>
      </c>
    </row>
    <row r="1917" spans="10:11" hidden="1" x14ac:dyDescent="0.25">
      <c r="J1917" s="5">
        <v>0</v>
      </c>
      <c r="K1917" s="217">
        <v>0</v>
      </c>
    </row>
    <row r="1918" spans="10:11" hidden="1" x14ac:dyDescent="0.25">
      <c r="J1918" s="5">
        <v>0</v>
      </c>
      <c r="K1918" s="217">
        <v>0</v>
      </c>
    </row>
    <row r="1919" spans="10:11" hidden="1" x14ac:dyDescent="0.25">
      <c r="J1919" s="5">
        <v>0</v>
      </c>
      <c r="K1919" s="217">
        <v>0</v>
      </c>
    </row>
    <row r="1920" spans="10:11" hidden="1" x14ac:dyDescent="0.25">
      <c r="J1920" s="5">
        <v>0</v>
      </c>
      <c r="K1920" s="217">
        <v>0</v>
      </c>
    </row>
    <row r="1921" spans="10:11" hidden="1" x14ac:dyDescent="0.25">
      <c r="J1921" s="5">
        <v>0</v>
      </c>
      <c r="K1921" s="217">
        <v>0</v>
      </c>
    </row>
    <row r="1922" spans="10:11" hidden="1" x14ac:dyDescent="0.25">
      <c r="J1922" s="5">
        <v>0</v>
      </c>
      <c r="K1922" s="217">
        <v>0</v>
      </c>
    </row>
    <row r="1923" spans="10:11" hidden="1" x14ac:dyDescent="0.25">
      <c r="J1923" s="5">
        <v>0</v>
      </c>
      <c r="K1923" s="217">
        <v>0</v>
      </c>
    </row>
    <row r="1924" spans="10:11" hidden="1" x14ac:dyDescent="0.25">
      <c r="J1924" s="5">
        <v>0</v>
      </c>
      <c r="K1924" s="217">
        <v>0</v>
      </c>
    </row>
    <row r="1925" spans="10:11" hidden="1" x14ac:dyDescent="0.25">
      <c r="J1925" s="5">
        <v>0</v>
      </c>
      <c r="K1925" s="217">
        <v>0</v>
      </c>
    </row>
    <row r="1926" spans="10:11" hidden="1" x14ac:dyDescent="0.25">
      <c r="J1926" s="5">
        <v>0</v>
      </c>
      <c r="K1926" s="217">
        <v>0</v>
      </c>
    </row>
    <row r="1927" spans="10:11" hidden="1" x14ac:dyDescent="0.25">
      <c r="J1927" s="5">
        <v>0</v>
      </c>
      <c r="K1927" s="217">
        <v>0</v>
      </c>
    </row>
    <row r="1928" spans="10:11" hidden="1" x14ac:dyDescent="0.25">
      <c r="J1928" s="5">
        <v>0</v>
      </c>
      <c r="K1928" s="217">
        <v>0</v>
      </c>
    </row>
    <row r="1929" spans="10:11" hidden="1" x14ac:dyDescent="0.25">
      <c r="J1929" s="5">
        <v>0</v>
      </c>
      <c r="K1929" s="217">
        <v>0</v>
      </c>
    </row>
    <row r="1930" spans="10:11" hidden="1" x14ac:dyDescent="0.25">
      <c r="J1930" s="5">
        <v>0</v>
      </c>
      <c r="K1930" s="217">
        <v>0</v>
      </c>
    </row>
    <row r="1931" spans="10:11" hidden="1" x14ac:dyDescent="0.25">
      <c r="J1931" s="5">
        <v>0</v>
      </c>
      <c r="K1931" s="217">
        <v>0</v>
      </c>
    </row>
    <row r="1932" spans="10:11" hidden="1" x14ac:dyDescent="0.25">
      <c r="J1932" s="5">
        <v>0</v>
      </c>
      <c r="K1932" s="217">
        <v>0</v>
      </c>
    </row>
    <row r="1933" spans="10:11" hidden="1" x14ac:dyDescent="0.25">
      <c r="J1933" s="5">
        <v>0</v>
      </c>
      <c r="K1933" s="217">
        <v>0</v>
      </c>
    </row>
    <row r="1934" spans="10:11" hidden="1" x14ac:dyDescent="0.25">
      <c r="J1934" s="5">
        <v>0</v>
      </c>
      <c r="K1934" s="217">
        <v>0</v>
      </c>
    </row>
    <row r="1935" spans="10:11" hidden="1" x14ac:dyDescent="0.25">
      <c r="J1935" s="5">
        <v>0</v>
      </c>
      <c r="K1935" s="217">
        <v>0</v>
      </c>
    </row>
    <row r="1936" spans="10:11" hidden="1" x14ac:dyDescent="0.25">
      <c r="J1936" s="5">
        <v>0</v>
      </c>
      <c r="K1936" s="217">
        <v>0</v>
      </c>
    </row>
    <row r="1937" spans="10:11" hidden="1" x14ac:dyDescent="0.25">
      <c r="J1937" s="5">
        <v>0</v>
      </c>
      <c r="K1937" s="217">
        <v>0</v>
      </c>
    </row>
    <row r="1938" spans="10:11" hidden="1" x14ac:dyDescent="0.25">
      <c r="J1938" s="5">
        <v>0</v>
      </c>
      <c r="K1938" s="217">
        <v>0</v>
      </c>
    </row>
    <row r="1939" spans="10:11" hidden="1" x14ac:dyDescent="0.25">
      <c r="J1939" s="5">
        <v>0</v>
      </c>
      <c r="K1939" s="217">
        <v>0</v>
      </c>
    </row>
    <row r="1940" spans="10:11" hidden="1" x14ac:dyDescent="0.25">
      <c r="J1940" s="5">
        <v>0</v>
      </c>
      <c r="K1940" s="217">
        <v>0</v>
      </c>
    </row>
    <row r="1941" spans="10:11" hidden="1" x14ac:dyDescent="0.25">
      <c r="J1941" s="5">
        <v>0</v>
      </c>
      <c r="K1941" s="217">
        <v>0</v>
      </c>
    </row>
    <row r="1942" spans="10:11" hidden="1" x14ac:dyDescent="0.25">
      <c r="J1942" s="5">
        <v>0</v>
      </c>
      <c r="K1942" s="217">
        <v>0</v>
      </c>
    </row>
    <row r="1943" spans="10:11" hidden="1" x14ac:dyDescent="0.25">
      <c r="J1943" s="5">
        <v>0</v>
      </c>
      <c r="K1943" s="217">
        <v>0</v>
      </c>
    </row>
    <row r="1944" spans="10:11" hidden="1" x14ac:dyDescent="0.25">
      <c r="J1944" s="5">
        <v>0</v>
      </c>
      <c r="K1944" s="217">
        <v>0</v>
      </c>
    </row>
    <row r="1945" spans="10:11" hidden="1" x14ac:dyDescent="0.25">
      <c r="J1945" s="5">
        <v>0</v>
      </c>
      <c r="K1945" s="217">
        <v>0</v>
      </c>
    </row>
    <row r="1946" spans="10:11" hidden="1" x14ac:dyDescent="0.25">
      <c r="J1946" s="5">
        <v>0</v>
      </c>
      <c r="K1946" s="217">
        <v>0</v>
      </c>
    </row>
    <row r="1947" spans="10:11" hidden="1" x14ac:dyDescent="0.25">
      <c r="J1947" s="5">
        <v>0</v>
      </c>
      <c r="K1947" s="217">
        <v>0</v>
      </c>
    </row>
    <row r="1948" spans="10:11" hidden="1" x14ac:dyDescent="0.25">
      <c r="J1948" s="5">
        <v>0</v>
      </c>
      <c r="K1948" s="217">
        <v>0</v>
      </c>
    </row>
    <row r="1949" spans="10:11" hidden="1" x14ac:dyDescent="0.25">
      <c r="J1949" s="5">
        <v>0</v>
      </c>
      <c r="K1949" s="217">
        <v>0</v>
      </c>
    </row>
    <row r="1950" spans="10:11" hidden="1" x14ac:dyDescent="0.25">
      <c r="J1950" s="5">
        <v>0</v>
      </c>
      <c r="K1950" s="217">
        <v>0</v>
      </c>
    </row>
    <row r="1951" spans="10:11" hidden="1" x14ac:dyDescent="0.25">
      <c r="J1951" s="5">
        <v>0</v>
      </c>
      <c r="K1951" s="217">
        <v>0</v>
      </c>
    </row>
    <row r="1952" spans="10:11" hidden="1" x14ac:dyDescent="0.25">
      <c r="J1952" s="5">
        <v>0</v>
      </c>
      <c r="K1952" s="217">
        <v>0</v>
      </c>
    </row>
    <row r="1953" spans="10:11" hidden="1" x14ac:dyDescent="0.25">
      <c r="J1953" s="5">
        <v>0</v>
      </c>
      <c r="K1953" s="217">
        <v>0</v>
      </c>
    </row>
    <row r="1954" spans="10:11" hidden="1" x14ac:dyDescent="0.25">
      <c r="J1954" s="5">
        <v>0</v>
      </c>
      <c r="K1954" s="217">
        <v>0</v>
      </c>
    </row>
    <row r="1955" spans="10:11" hidden="1" x14ac:dyDescent="0.25">
      <c r="J1955" s="5">
        <v>0</v>
      </c>
      <c r="K1955" s="217">
        <v>0</v>
      </c>
    </row>
    <row r="1956" spans="10:11" hidden="1" x14ac:dyDescent="0.25">
      <c r="J1956" s="5">
        <v>0</v>
      </c>
      <c r="K1956" s="217">
        <v>0</v>
      </c>
    </row>
    <row r="1957" spans="10:11" hidden="1" x14ac:dyDescent="0.25">
      <c r="J1957" s="5">
        <v>0</v>
      </c>
      <c r="K1957" s="217">
        <v>0</v>
      </c>
    </row>
    <row r="1958" spans="10:11" hidden="1" x14ac:dyDescent="0.25">
      <c r="J1958" s="5">
        <v>0</v>
      </c>
      <c r="K1958" s="217">
        <v>0</v>
      </c>
    </row>
    <row r="1959" spans="10:11" hidden="1" x14ac:dyDescent="0.25">
      <c r="J1959" s="5">
        <v>0</v>
      </c>
      <c r="K1959" s="217">
        <v>0</v>
      </c>
    </row>
    <row r="1960" spans="10:11" hidden="1" x14ac:dyDescent="0.25">
      <c r="J1960" s="5">
        <v>0</v>
      </c>
      <c r="K1960" s="217">
        <v>0</v>
      </c>
    </row>
    <row r="1961" spans="10:11" hidden="1" x14ac:dyDescent="0.25">
      <c r="J1961" s="5">
        <v>0</v>
      </c>
      <c r="K1961" s="217">
        <v>0</v>
      </c>
    </row>
    <row r="1962" spans="10:11" hidden="1" x14ac:dyDescent="0.25">
      <c r="J1962" s="5">
        <v>0</v>
      </c>
      <c r="K1962" s="217">
        <v>0</v>
      </c>
    </row>
    <row r="1963" spans="10:11" hidden="1" x14ac:dyDescent="0.25">
      <c r="J1963" s="5">
        <v>0</v>
      </c>
      <c r="K1963" s="217">
        <v>0</v>
      </c>
    </row>
    <row r="1964" spans="10:11" hidden="1" x14ac:dyDescent="0.25">
      <c r="J1964" s="5">
        <v>0</v>
      </c>
      <c r="K1964" s="217">
        <v>0</v>
      </c>
    </row>
    <row r="1965" spans="10:11" hidden="1" x14ac:dyDescent="0.25">
      <c r="J1965" s="5">
        <v>0</v>
      </c>
      <c r="K1965" s="217">
        <v>0</v>
      </c>
    </row>
    <row r="1966" spans="10:11" hidden="1" x14ac:dyDescent="0.25">
      <c r="J1966" s="5">
        <v>0</v>
      </c>
      <c r="K1966" s="217">
        <v>0</v>
      </c>
    </row>
    <row r="1967" spans="10:11" hidden="1" x14ac:dyDescent="0.25">
      <c r="J1967" s="5">
        <v>0</v>
      </c>
      <c r="K1967" s="217">
        <v>0</v>
      </c>
    </row>
    <row r="1968" spans="10:11" hidden="1" x14ac:dyDescent="0.25">
      <c r="J1968" s="5">
        <v>0</v>
      </c>
      <c r="K1968" s="217">
        <v>0</v>
      </c>
    </row>
    <row r="1969" spans="10:11" hidden="1" x14ac:dyDescent="0.25">
      <c r="J1969" s="5">
        <v>0</v>
      </c>
      <c r="K1969" s="217">
        <v>0</v>
      </c>
    </row>
    <row r="1970" spans="10:11" hidden="1" x14ac:dyDescent="0.25">
      <c r="J1970" s="5">
        <v>0</v>
      </c>
      <c r="K1970" s="217">
        <v>0</v>
      </c>
    </row>
    <row r="1971" spans="10:11" hidden="1" x14ac:dyDescent="0.25">
      <c r="J1971" s="5">
        <v>0</v>
      </c>
      <c r="K1971" s="217">
        <v>0</v>
      </c>
    </row>
    <row r="1972" spans="10:11" hidden="1" x14ac:dyDescent="0.25">
      <c r="J1972" s="5">
        <v>0</v>
      </c>
      <c r="K1972" s="217">
        <v>0</v>
      </c>
    </row>
    <row r="1973" spans="10:11" hidden="1" x14ac:dyDescent="0.25">
      <c r="J1973" s="5">
        <v>0</v>
      </c>
      <c r="K1973" s="217">
        <v>0</v>
      </c>
    </row>
    <row r="1974" spans="10:11" hidden="1" x14ac:dyDescent="0.25">
      <c r="J1974" s="5">
        <v>0</v>
      </c>
      <c r="K1974" s="217">
        <v>0</v>
      </c>
    </row>
    <row r="1975" spans="10:11" hidden="1" x14ac:dyDescent="0.25">
      <c r="J1975" s="5">
        <v>0</v>
      </c>
      <c r="K1975" s="217">
        <v>0</v>
      </c>
    </row>
    <row r="1976" spans="10:11" hidden="1" x14ac:dyDescent="0.25">
      <c r="J1976" s="5">
        <v>0</v>
      </c>
      <c r="K1976" s="217">
        <v>0</v>
      </c>
    </row>
    <row r="1977" spans="10:11" hidden="1" x14ac:dyDescent="0.25">
      <c r="J1977" s="5">
        <v>0</v>
      </c>
      <c r="K1977" s="217">
        <v>0</v>
      </c>
    </row>
    <row r="1978" spans="10:11" hidden="1" x14ac:dyDescent="0.25">
      <c r="J1978" s="5">
        <v>0</v>
      </c>
      <c r="K1978" s="217">
        <v>0</v>
      </c>
    </row>
    <row r="1979" spans="10:11" hidden="1" x14ac:dyDescent="0.25">
      <c r="J1979" s="5">
        <v>0</v>
      </c>
      <c r="K1979" s="217">
        <v>0</v>
      </c>
    </row>
    <row r="1980" spans="10:11" hidden="1" x14ac:dyDescent="0.25">
      <c r="J1980" s="5">
        <v>0</v>
      </c>
      <c r="K1980" s="217">
        <v>0</v>
      </c>
    </row>
    <row r="1981" spans="10:11" hidden="1" x14ac:dyDescent="0.25">
      <c r="J1981" s="5">
        <v>0</v>
      </c>
      <c r="K1981" s="217">
        <v>0</v>
      </c>
    </row>
    <row r="1982" spans="10:11" hidden="1" x14ac:dyDescent="0.25">
      <c r="J1982" s="5">
        <v>0</v>
      </c>
      <c r="K1982" s="217">
        <v>0</v>
      </c>
    </row>
    <row r="1983" spans="10:11" hidden="1" x14ac:dyDescent="0.25">
      <c r="J1983" s="5">
        <v>0</v>
      </c>
      <c r="K1983" s="217">
        <v>0</v>
      </c>
    </row>
    <row r="1984" spans="10:11" hidden="1" x14ac:dyDescent="0.25">
      <c r="J1984" s="5">
        <v>0</v>
      </c>
      <c r="K1984" s="217">
        <v>0</v>
      </c>
    </row>
    <row r="1985" spans="10:11" hidden="1" x14ac:dyDescent="0.25">
      <c r="J1985" s="5">
        <v>0</v>
      </c>
      <c r="K1985" s="217">
        <v>0</v>
      </c>
    </row>
    <row r="1986" spans="10:11" hidden="1" x14ac:dyDescent="0.25">
      <c r="J1986" s="5">
        <v>0</v>
      </c>
      <c r="K1986" s="217">
        <v>0</v>
      </c>
    </row>
    <row r="1987" spans="10:11" hidden="1" x14ac:dyDescent="0.25">
      <c r="J1987" s="5">
        <v>0</v>
      </c>
      <c r="K1987" s="217">
        <v>0</v>
      </c>
    </row>
    <row r="1988" spans="10:11" hidden="1" x14ac:dyDescent="0.25">
      <c r="J1988" s="5">
        <v>0</v>
      </c>
      <c r="K1988" s="217">
        <v>0</v>
      </c>
    </row>
    <row r="1989" spans="10:11" hidden="1" x14ac:dyDescent="0.25">
      <c r="J1989" s="5">
        <v>0</v>
      </c>
      <c r="K1989" s="217">
        <v>0</v>
      </c>
    </row>
    <row r="1990" spans="10:11" hidden="1" x14ac:dyDescent="0.25">
      <c r="J1990" s="5">
        <v>0</v>
      </c>
      <c r="K1990" s="217">
        <v>0</v>
      </c>
    </row>
    <row r="1991" spans="10:11" hidden="1" x14ac:dyDescent="0.25">
      <c r="J1991" s="5">
        <v>0</v>
      </c>
      <c r="K1991" s="217">
        <v>0</v>
      </c>
    </row>
    <row r="1992" spans="10:11" hidden="1" x14ac:dyDescent="0.25">
      <c r="J1992" s="5">
        <v>0</v>
      </c>
      <c r="K1992" s="217">
        <v>0</v>
      </c>
    </row>
    <row r="1993" spans="10:11" hidden="1" x14ac:dyDescent="0.25">
      <c r="J1993" s="5">
        <v>0</v>
      </c>
      <c r="K1993" s="217">
        <v>0</v>
      </c>
    </row>
    <row r="1994" spans="10:11" hidden="1" x14ac:dyDescent="0.25">
      <c r="J1994" s="5">
        <v>0</v>
      </c>
      <c r="K1994" s="217">
        <v>0</v>
      </c>
    </row>
    <row r="1995" spans="10:11" hidden="1" x14ac:dyDescent="0.25">
      <c r="J1995" s="5">
        <v>0</v>
      </c>
      <c r="K1995" s="217">
        <v>0</v>
      </c>
    </row>
    <row r="1996" spans="10:11" hidden="1" x14ac:dyDescent="0.25">
      <c r="J1996" s="5">
        <v>0</v>
      </c>
      <c r="K1996" s="217">
        <v>0</v>
      </c>
    </row>
    <row r="1997" spans="10:11" hidden="1" x14ac:dyDescent="0.25">
      <c r="J1997" s="5">
        <v>0</v>
      </c>
      <c r="K1997" s="217">
        <v>0</v>
      </c>
    </row>
    <row r="1998" spans="10:11" hidden="1" x14ac:dyDescent="0.25">
      <c r="J1998" s="5">
        <v>0</v>
      </c>
      <c r="K1998" s="217">
        <v>0</v>
      </c>
    </row>
    <row r="1999" spans="10:11" hidden="1" x14ac:dyDescent="0.25">
      <c r="J1999" s="5">
        <v>0</v>
      </c>
      <c r="K1999" s="217">
        <v>0</v>
      </c>
    </row>
    <row r="2000" spans="10:11" hidden="1" x14ac:dyDescent="0.25">
      <c r="J2000" s="5">
        <v>0</v>
      </c>
      <c r="K2000" s="217">
        <v>0</v>
      </c>
    </row>
    <row r="2001" spans="10:11" hidden="1" x14ac:dyDescent="0.25">
      <c r="J2001" s="5">
        <v>0</v>
      </c>
      <c r="K2001" s="217">
        <v>0</v>
      </c>
    </row>
    <row r="2002" spans="10:11" hidden="1" x14ac:dyDescent="0.25">
      <c r="J2002" s="5">
        <v>0</v>
      </c>
      <c r="K2002" s="217">
        <v>0</v>
      </c>
    </row>
    <row r="2003" spans="10:11" hidden="1" x14ac:dyDescent="0.25">
      <c r="J2003" s="5">
        <v>0</v>
      </c>
      <c r="K2003" s="217">
        <v>0</v>
      </c>
    </row>
    <row r="2004" spans="10:11" hidden="1" x14ac:dyDescent="0.25">
      <c r="J2004" s="5">
        <v>0</v>
      </c>
      <c r="K2004" s="217">
        <v>0</v>
      </c>
    </row>
    <row r="2005" spans="10:11" hidden="1" x14ac:dyDescent="0.25">
      <c r="J2005" s="5">
        <v>0</v>
      </c>
      <c r="K2005" s="217">
        <v>0</v>
      </c>
    </row>
    <row r="2006" spans="10:11" hidden="1" x14ac:dyDescent="0.25">
      <c r="J2006" s="5">
        <v>0</v>
      </c>
      <c r="K2006" s="217">
        <v>0</v>
      </c>
    </row>
    <row r="2007" spans="10:11" hidden="1" x14ac:dyDescent="0.25">
      <c r="J2007" s="5">
        <v>0</v>
      </c>
      <c r="K2007" s="217">
        <v>0</v>
      </c>
    </row>
    <row r="2008" spans="10:11" hidden="1" x14ac:dyDescent="0.25">
      <c r="J2008" s="5">
        <v>0</v>
      </c>
      <c r="K2008" s="217">
        <v>0</v>
      </c>
    </row>
    <row r="2009" spans="10:11" hidden="1" x14ac:dyDescent="0.25">
      <c r="J2009" s="5">
        <v>0</v>
      </c>
      <c r="K2009" s="217">
        <v>0</v>
      </c>
    </row>
    <row r="2010" spans="10:11" hidden="1" x14ac:dyDescent="0.25">
      <c r="J2010" s="5">
        <v>0</v>
      </c>
      <c r="K2010" s="217">
        <v>0</v>
      </c>
    </row>
    <row r="2011" spans="10:11" hidden="1" x14ac:dyDescent="0.25">
      <c r="J2011" s="5">
        <v>0</v>
      </c>
      <c r="K2011" s="217">
        <v>0</v>
      </c>
    </row>
    <row r="2012" spans="10:11" hidden="1" x14ac:dyDescent="0.25">
      <c r="J2012" s="5">
        <v>0</v>
      </c>
      <c r="K2012" s="217">
        <v>0</v>
      </c>
    </row>
    <row r="2013" spans="10:11" hidden="1" x14ac:dyDescent="0.25">
      <c r="J2013" s="5">
        <v>0</v>
      </c>
      <c r="K2013" s="217">
        <v>0</v>
      </c>
    </row>
    <row r="2014" spans="10:11" hidden="1" x14ac:dyDescent="0.25">
      <c r="J2014" s="5">
        <v>0</v>
      </c>
      <c r="K2014" s="217">
        <v>0</v>
      </c>
    </row>
    <row r="2015" spans="10:11" hidden="1" x14ac:dyDescent="0.25">
      <c r="J2015" s="5">
        <v>0</v>
      </c>
      <c r="K2015" s="217">
        <v>0</v>
      </c>
    </row>
    <row r="2016" spans="10:11" hidden="1" x14ac:dyDescent="0.25">
      <c r="J2016" s="5">
        <v>0</v>
      </c>
      <c r="K2016" s="217">
        <v>0</v>
      </c>
    </row>
    <row r="2017" spans="10:11" hidden="1" x14ac:dyDescent="0.25">
      <c r="J2017" s="5">
        <v>0</v>
      </c>
      <c r="K2017" s="217">
        <v>0</v>
      </c>
    </row>
    <row r="2018" spans="10:11" hidden="1" x14ac:dyDescent="0.25">
      <c r="J2018" s="5">
        <v>0</v>
      </c>
      <c r="K2018" s="217">
        <v>0</v>
      </c>
    </row>
    <row r="2019" spans="10:11" hidden="1" x14ac:dyDescent="0.25">
      <c r="J2019" s="5">
        <v>0</v>
      </c>
      <c r="K2019" s="217">
        <v>0</v>
      </c>
    </row>
    <row r="2020" spans="10:11" hidden="1" x14ac:dyDescent="0.25">
      <c r="J2020" s="5">
        <v>0</v>
      </c>
      <c r="K2020" s="217">
        <v>0</v>
      </c>
    </row>
    <row r="2021" spans="10:11" hidden="1" x14ac:dyDescent="0.25">
      <c r="J2021" s="5">
        <v>0</v>
      </c>
      <c r="K2021" s="217">
        <v>0</v>
      </c>
    </row>
    <row r="2022" spans="10:11" hidden="1" x14ac:dyDescent="0.25">
      <c r="J2022" s="5">
        <v>0</v>
      </c>
      <c r="K2022" s="217">
        <v>0</v>
      </c>
    </row>
    <row r="2023" spans="10:11" hidden="1" x14ac:dyDescent="0.25">
      <c r="J2023" s="5">
        <v>0</v>
      </c>
      <c r="K2023" s="217">
        <v>0</v>
      </c>
    </row>
    <row r="2024" spans="10:11" hidden="1" x14ac:dyDescent="0.25">
      <c r="J2024" s="5">
        <v>0</v>
      </c>
      <c r="K2024" s="217">
        <v>0</v>
      </c>
    </row>
    <row r="2025" spans="10:11" hidden="1" x14ac:dyDescent="0.25">
      <c r="J2025" s="5">
        <v>0</v>
      </c>
      <c r="K2025" s="217">
        <v>0</v>
      </c>
    </row>
    <row r="2026" spans="10:11" hidden="1" x14ac:dyDescent="0.25">
      <c r="J2026" s="5">
        <v>0</v>
      </c>
      <c r="K2026" s="217">
        <v>0</v>
      </c>
    </row>
    <row r="2027" spans="10:11" hidden="1" x14ac:dyDescent="0.25">
      <c r="J2027" s="5">
        <v>0</v>
      </c>
      <c r="K2027" s="217">
        <v>0</v>
      </c>
    </row>
    <row r="2028" spans="10:11" hidden="1" x14ac:dyDescent="0.25">
      <c r="J2028" s="5">
        <v>0</v>
      </c>
      <c r="K2028" s="217">
        <v>0</v>
      </c>
    </row>
    <row r="2029" spans="10:11" hidden="1" x14ac:dyDescent="0.25">
      <c r="J2029" s="5">
        <v>0</v>
      </c>
      <c r="K2029" s="217">
        <v>0</v>
      </c>
    </row>
    <row r="2030" spans="10:11" hidden="1" x14ac:dyDescent="0.25">
      <c r="J2030" s="5">
        <v>0</v>
      </c>
      <c r="K2030" s="217">
        <v>0</v>
      </c>
    </row>
    <row r="2031" spans="10:11" hidden="1" x14ac:dyDescent="0.25">
      <c r="J2031" s="5">
        <v>0</v>
      </c>
      <c r="K2031" s="217">
        <v>0</v>
      </c>
    </row>
    <row r="2032" spans="10:11" hidden="1" x14ac:dyDescent="0.25">
      <c r="J2032" s="5">
        <v>0</v>
      </c>
      <c r="K2032" s="217">
        <v>0</v>
      </c>
    </row>
    <row r="2033" spans="10:11" hidden="1" x14ac:dyDescent="0.25">
      <c r="J2033" s="5">
        <v>0</v>
      </c>
      <c r="K2033" s="217">
        <v>0</v>
      </c>
    </row>
    <row r="2034" spans="10:11" hidden="1" x14ac:dyDescent="0.25">
      <c r="J2034" s="5">
        <v>0</v>
      </c>
      <c r="K2034" s="217">
        <v>0</v>
      </c>
    </row>
    <row r="2035" spans="10:11" hidden="1" x14ac:dyDescent="0.25">
      <c r="J2035" s="5">
        <v>0</v>
      </c>
      <c r="K2035" s="217">
        <v>0</v>
      </c>
    </row>
    <row r="2036" spans="10:11" hidden="1" x14ac:dyDescent="0.25">
      <c r="J2036" s="5">
        <v>0</v>
      </c>
      <c r="K2036" s="217">
        <v>0</v>
      </c>
    </row>
    <row r="2037" spans="10:11" hidden="1" x14ac:dyDescent="0.25">
      <c r="J2037" s="5">
        <v>0</v>
      </c>
      <c r="K2037" s="217">
        <v>0</v>
      </c>
    </row>
    <row r="2038" spans="10:11" hidden="1" x14ac:dyDescent="0.25">
      <c r="J2038" s="5">
        <v>0</v>
      </c>
      <c r="K2038" s="217">
        <v>0</v>
      </c>
    </row>
    <row r="2039" spans="10:11" hidden="1" x14ac:dyDescent="0.25">
      <c r="J2039" s="5">
        <v>0</v>
      </c>
      <c r="K2039" s="217">
        <v>0</v>
      </c>
    </row>
    <row r="2040" spans="10:11" hidden="1" x14ac:dyDescent="0.25">
      <c r="J2040" s="5">
        <v>0</v>
      </c>
      <c r="K2040" s="217">
        <v>0</v>
      </c>
    </row>
    <row r="2041" spans="10:11" hidden="1" x14ac:dyDescent="0.25">
      <c r="J2041" s="5">
        <v>0</v>
      </c>
      <c r="K2041" s="217">
        <v>0</v>
      </c>
    </row>
    <row r="2042" spans="10:11" hidden="1" x14ac:dyDescent="0.25">
      <c r="J2042" s="5">
        <v>0</v>
      </c>
      <c r="K2042" s="217">
        <v>0</v>
      </c>
    </row>
    <row r="2043" spans="10:11" hidden="1" x14ac:dyDescent="0.25">
      <c r="J2043" s="5">
        <v>0</v>
      </c>
      <c r="K2043" s="217">
        <v>0</v>
      </c>
    </row>
    <row r="2044" spans="10:11" hidden="1" x14ac:dyDescent="0.25">
      <c r="J2044" s="5">
        <v>0</v>
      </c>
      <c r="K2044" s="217">
        <v>0</v>
      </c>
    </row>
    <row r="2045" spans="10:11" hidden="1" x14ac:dyDescent="0.25">
      <c r="J2045" s="5">
        <v>0</v>
      </c>
      <c r="K2045" s="217">
        <v>0</v>
      </c>
    </row>
    <row r="2046" spans="10:11" hidden="1" x14ac:dyDescent="0.25">
      <c r="J2046" s="5">
        <v>0</v>
      </c>
      <c r="K2046" s="217">
        <v>0</v>
      </c>
    </row>
    <row r="2047" spans="10:11" hidden="1" x14ac:dyDescent="0.25">
      <c r="J2047" s="5">
        <v>0</v>
      </c>
      <c r="K2047" s="217">
        <v>0</v>
      </c>
    </row>
    <row r="2048" spans="10:11" hidden="1" x14ac:dyDescent="0.25">
      <c r="J2048" s="5">
        <v>0</v>
      </c>
      <c r="K2048" s="217">
        <v>0</v>
      </c>
    </row>
    <row r="2049" spans="10:11" hidden="1" x14ac:dyDescent="0.25">
      <c r="J2049" s="5">
        <v>0</v>
      </c>
      <c r="K2049" s="217">
        <v>0</v>
      </c>
    </row>
    <row r="2050" spans="10:11" hidden="1" x14ac:dyDescent="0.25">
      <c r="J2050" s="5">
        <v>0</v>
      </c>
      <c r="K2050" s="217">
        <v>0</v>
      </c>
    </row>
    <row r="2051" spans="10:11" hidden="1" x14ac:dyDescent="0.25">
      <c r="J2051" s="5">
        <v>0</v>
      </c>
      <c r="K2051" s="217">
        <v>0</v>
      </c>
    </row>
    <row r="2052" spans="10:11" hidden="1" x14ac:dyDescent="0.25">
      <c r="J2052" s="5">
        <v>0</v>
      </c>
      <c r="K2052" s="217">
        <v>0</v>
      </c>
    </row>
    <row r="2053" spans="10:11" hidden="1" x14ac:dyDescent="0.25">
      <c r="J2053" s="5">
        <v>0</v>
      </c>
      <c r="K2053" s="217">
        <v>0</v>
      </c>
    </row>
    <row r="2054" spans="10:11" hidden="1" x14ac:dyDescent="0.25">
      <c r="J2054" s="5">
        <v>0</v>
      </c>
      <c r="K2054" s="217">
        <v>0</v>
      </c>
    </row>
    <row r="2055" spans="10:11" hidden="1" x14ac:dyDescent="0.25">
      <c r="J2055" s="5">
        <v>0</v>
      </c>
      <c r="K2055" s="217">
        <v>0</v>
      </c>
    </row>
    <row r="2056" spans="10:11" hidden="1" x14ac:dyDescent="0.25">
      <c r="J2056" s="5">
        <v>0</v>
      </c>
      <c r="K2056" s="217">
        <v>0</v>
      </c>
    </row>
    <row r="2057" spans="10:11" hidden="1" x14ac:dyDescent="0.25">
      <c r="J2057" s="5">
        <v>0</v>
      </c>
      <c r="K2057" s="217">
        <v>0</v>
      </c>
    </row>
    <row r="2058" spans="10:11" hidden="1" x14ac:dyDescent="0.25">
      <c r="J2058" s="5">
        <v>0</v>
      </c>
      <c r="K2058" s="217">
        <v>0</v>
      </c>
    </row>
    <row r="2059" spans="10:11" hidden="1" x14ac:dyDescent="0.25">
      <c r="J2059" s="5">
        <v>0</v>
      </c>
      <c r="K2059" s="217">
        <v>0</v>
      </c>
    </row>
    <row r="2060" spans="10:11" hidden="1" x14ac:dyDescent="0.25">
      <c r="J2060" s="5">
        <v>0</v>
      </c>
      <c r="K2060" s="217">
        <v>0</v>
      </c>
    </row>
    <row r="2061" spans="10:11" hidden="1" x14ac:dyDescent="0.25">
      <c r="J2061" s="5">
        <v>0</v>
      </c>
      <c r="K2061" s="217">
        <v>0</v>
      </c>
    </row>
    <row r="2062" spans="10:11" hidden="1" x14ac:dyDescent="0.25">
      <c r="J2062" s="5">
        <v>0</v>
      </c>
      <c r="K2062" s="217">
        <v>0</v>
      </c>
    </row>
    <row r="2063" spans="10:11" hidden="1" x14ac:dyDescent="0.25">
      <c r="J2063" s="5">
        <v>0</v>
      </c>
      <c r="K2063" s="217">
        <v>0</v>
      </c>
    </row>
    <row r="2064" spans="10:11" hidden="1" x14ac:dyDescent="0.25">
      <c r="J2064" s="5">
        <v>0</v>
      </c>
      <c r="K2064" s="217">
        <v>0</v>
      </c>
    </row>
    <row r="2065" spans="10:11" hidden="1" x14ac:dyDescent="0.25">
      <c r="J2065" s="5">
        <v>0</v>
      </c>
      <c r="K2065" s="217">
        <v>0</v>
      </c>
    </row>
    <row r="2066" spans="10:11" hidden="1" x14ac:dyDescent="0.25">
      <c r="J2066" s="5">
        <v>0</v>
      </c>
      <c r="K2066" s="217">
        <v>0</v>
      </c>
    </row>
    <row r="2067" spans="10:11" hidden="1" x14ac:dyDescent="0.25">
      <c r="J2067" s="5">
        <v>0</v>
      </c>
      <c r="K2067" s="217">
        <v>0</v>
      </c>
    </row>
    <row r="2068" spans="10:11" hidden="1" x14ac:dyDescent="0.25">
      <c r="J2068" s="5">
        <v>0</v>
      </c>
      <c r="K2068" s="217">
        <v>0</v>
      </c>
    </row>
    <row r="2069" spans="10:11" hidden="1" x14ac:dyDescent="0.25">
      <c r="J2069" s="5">
        <v>0</v>
      </c>
      <c r="K2069" s="217">
        <v>0</v>
      </c>
    </row>
    <row r="2070" spans="10:11" hidden="1" x14ac:dyDescent="0.25">
      <c r="J2070" s="5">
        <v>0</v>
      </c>
      <c r="K2070" s="217">
        <v>0</v>
      </c>
    </row>
    <row r="2071" spans="10:11" hidden="1" x14ac:dyDescent="0.25">
      <c r="J2071" s="5">
        <v>0</v>
      </c>
      <c r="K2071" s="217">
        <v>0</v>
      </c>
    </row>
    <row r="2072" spans="10:11" hidden="1" x14ac:dyDescent="0.25">
      <c r="J2072" s="5">
        <v>0</v>
      </c>
      <c r="K2072" s="217">
        <v>0</v>
      </c>
    </row>
    <row r="2073" spans="10:11" hidden="1" x14ac:dyDescent="0.25">
      <c r="J2073" s="5">
        <v>0</v>
      </c>
      <c r="K2073" s="217">
        <v>0</v>
      </c>
    </row>
    <row r="2074" spans="10:11" hidden="1" x14ac:dyDescent="0.25">
      <c r="J2074" s="5">
        <v>0</v>
      </c>
      <c r="K2074" s="217">
        <v>0</v>
      </c>
    </row>
    <row r="2075" spans="10:11" hidden="1" x14ac:dyDescent="0.25">
      <c r="J2075" s="5">
        <v>0</v>
      </c>
      <c r="K2075" s="217">
        <v>0</v>
      </c>
    </row>
    <row r="2076" spans="10:11" hidden="1" x14ac:dyDescent="0.25">
      <c r="J2076" s="5">
        <v>0</v>
      </c>
      <c r="K2076" s="217">
        <v>0</v>
      </c>
    </row>
    <row r="2077" spans="10:11" hidden="1" x14ac:dyDescent="0.25">
      <c r="J2077" s="5">
        <v>0</v>
      </c>
      <c r="K2077" s="217">
        <v>0</v>
      </c>
    </row>
    <row r="2078" spans="10:11" hidden="1" x14ac:dyDescent="0.25">
      <c r="J2078" s="5">
        <v>0</v>
      </c>
      <c r="K2078" s="217">
        <v>0</v>
      </c>
    </row>
    <row r="2079" spans="10:11" hidden="1" x14ac:dyDescent="0.25">
      <c r="J2079" s="5">
        <v>0</v>
      </c>
      <c r="K2079" s="217">
        <v>0</v>
      </c>
    </row>
    <row r="2080" spans="10:11" hidden="1" x14ac:dyDescent="0.25">
      <c r="J2080" s="5">
        <v>0</v>
      </c>
      <c r="K2080" s="217">
        <v>0</v>
      </c>
    </row>
    <row r="2081" spans="10:11" hidden="1" x14ac:dyDescent="0.25">
      <c r="J2081" s="5">
        <v>0</v>
      </c>
      <c r="K2081" s="217">
        <v>0</v>
      </c>
    </row>
    <row r="2082" spans="10:11" hidden="1" x14ac:dyDescent="0.25">
      <c r="J2082" s="5">
        <v>0</v>
      </c>
      <c r="K2082" s="217">
        <v>0</v>
      </c>
    </row>
    <row r="2083" spans="10:11" hidden="1" x14ac:dyDescent="0.25">
      <c r="J2083" s="5">
        <v>0</v>
      </c>
      <c r="K2083" s="217">
        <v>0</v>
      </c>
    </row>
    <row r="2084" spans="10:11" hidden="1" x14ac:dyDescent="0.25">
      <c r="J2084" s="5">
        <v>0</v>
      </c>
      <c r="K2084" s="217">
        <v>0</v>
      </c>
    </row>
    <row r="2085" spans="10:11" hidden="1" x14ac:dyDescent="0.25">
      <c r="J2085" s="5">
        <v>0</v>
      </c>
      <c r="K2085" s="217">
        <v>0</v>
      </c>
    </row>
    <row r="2086" spans="10:11" hidden="1" x14ac:dyDescent="0.25">
      <c r="J2086" s="5">
        <v>0</v>
      </c>
      <c r="K2086" s="217">
        <v>0</v>
      </c>
    </row>
    <row r="2087" spans="10:11" hidden="1" x14ac:dyDescent="0.25">
      <c r="J2087" s="5">
        <v>0</v>
      </c>
      <c r="K2087" s="217">
        <v>0</v>
      </c>
    </row>
    <row r="2088" spans="10:11" hidden="1" x14ac:dyDescent="0.25">
      <c r="J2088" s="5">
        <v>0</v>
      </c>
      <c r="K2088" s="217">
        <v>0</v>
      </c>
    </row>
    <row r="2089" spans="10:11" hidden="1" x14ac:dyDescent="0.25">
      <c r="J2089" s="5">
        <v>0</v>
      </c>
      <c r="K2089" s="217">
        <v>0</v>
      </c>
    </row>
    <row r="2090" spans="10:11" hidden="1" x14ac:dyDescent="0.25">
      <c r="J2090" s="5">
        <v>0</v>
      </c>
      <c r="K2090" s="217">
        <v>0</v>
      </c>
    </row>
    <row r="2091" spans="10:11" hidden="1" x14ac:dyDescent="0.25">
      <c r="J2091" s="5">
        <v>0</v>
      </c>
      <c r="K2091" s="217">
        <v>0</v>
      </c>
    </row>
    <row r="2092" spans="10:11" hidden="1" x14ac:dyDescent="0.25">
      <c r="J2092" s="5">
        <v>0</v>
      </c>
      <c r="K2092" s="217">
        <v>0</v>
      </c>
    </row>
    <row r="2093" spans="10:11" hidden="1" x14ac:dyDescent="0.25">
      <c r="J2093" s="5">
        <v>0</v>
      </c>
      <c r="K2093" s="217">
        <v>0</v>
      </c>
    </row>
    <row r="2094" spans="10:11" hidden="1" x14ac:dyDescent="0.25">
      <c r="J2094" s="5">
        <v>0</v>
      </c>
      <c r="K2094" s="217">
        <v>0</v>
      </c>
    </row>
    <row r="2095" spans="10:11" hidden="1" x14ac:dyDescent="0.25">
      <c r="J2095" s="5">
        <v>0</v>
      </c>
      <c r="K2095" s="217">
        <v>0</v>
      </c>
    </row>
    <row r="2096" spans="10:11" hidden="1" x14ac:dyDescent="0.25">
      <c r="J2096" s="5">
        <v>0</v>
      </c>
      <c r="K2096" s="217">
        <v>0</v>
      </c>
    </row>
    <row r="2097" spans="10:11" hidden="1" x14ac:dyDescent="0.25">
      <c r="J2097" s="5">
        <v>0</v>
      </c>
      <c r="K2097" s="217">
        <v>0</v>
      </c>
    </row>
    <row r="2098" spans="10:11" hidden="1" x14ac:dyDescent="0.25">
      <c r="J2098" s="5">
        <v>0</v>
      </c>
      <c r="K2098" s="217">
        <v>0</v>
      </c>
    </row>
    <row r="2099" spans="10:11" hidden="1" x14ac:dyDescent="0.25">
      <c r="J2099" s="5">
        <v>0</v>
      </c>
      <c r="K2099" s="217">
        <v>0</v>
      </c>
    </row>
    <row r="2100" spans="10:11" hidden="1" x14ac:dyDescent="0.25">
      <c r="J2100" s="5">
        <v>0</v>
      </c>
      <c r="K2100" s="217">
        <v>0</v>
      </c>
    </row>
    <row r="2101" spans="10:11" hidden="1" x14ac:dyDescent="0.25">
      <c r="J2101" s="5">
        <v>0</v>
      </c>
      <c r="K2101" s="217">
        <v>0</v>
      </c>
    </row>
    <row r="2102" spans="10:11" hidden="1" x14ac:dyDescent="0.25">
      <c r="J2102" s="5">
        <v>0</v>
      </c>
      <c r="K2102" s="217">
        <v>0</v>
      </c>
    </row>
    <row r="2103" spans="10:11" hidden="1" x14ac:dyDescent="0.25">
      <c r="J2103" s="5">
        <v>0</v>
      </c>
      <c r="K2103" s="217">
        <v>0</v>
      </c>
    </row>
    <row r="2104" spans="10:11" hidden="1" x14ac:dyDescent="0.25">
      <c r="J2104" s="5">
        <v>0</v>
      </c>
      <c r="K2104" s="217">
        <v>0</v>
      </c>
    </row>
    <row r="2105" spans="10:11" hidden="1" x14ac:dyDescent="0.25">
      <c r="J2105" s="5">
        <v>0</v>
      </c>
      <c r="K2105" s="217">
        <v>0</v>
      </c>
    </row>
    <row r="2106" spans="10:11" hidden="1" x14ac:dyDescent="0.25">
      <c r="J2106" s="5">
        <v>0</v>
      </c>
      <c r="K2106" s="217">
        <v>0</v>
      </c>
    </row>
    <row r="2107" spans="10:11" hidden="1" x14ac:dyDescent="0.25">
      <c r="J2107" s="5">
        <v>0</v>
      </c>
      <c r="K2107" s="217">
        <v>0</v>
      </c>
    </row>
    <row r="2108" spans="10:11" hidden="1" x14ac:dyDescent="0.25">
      <c r="J2108" s="5">
        <v>0</v>
      </c>
      <c r="K2108" s="217">
        <v>0</v>
      </c>
    </row>
    <row r="2109" spans="10:11" hidden="1" x14ac:dyDescent="0.25">
      <c r="J2109" s="5">
        <v>0</v>
      </c>
      <c r="K2109" s="217">
        <v>0</v>
      </c>
    </row>
    <row r="2110" spans="10:11" hidden="1" x14ac:dyDescent="0.25">
      <c r="J2110" s="5">
        <v>0</v>
      </c>
      <c r="K2110" s="217">
        <v>0</v>
      </c>
    </row>
    <row r="2111" spans="10:11" hidden="1" x14ac:dyDescent="0.25">
      <c r="J2111" s="5">
        <v>0</v>
      </c>
      <c r="K2111" s="217">
        <v>0</v>
      </c>
    </row>
    <row r="2112" spans="10:11" hidden="1" x14ac:dyDescent="0.25">
      <c r="J2112" s="5">
        <v>0</v>
      </c>
      <c r="K2112" s="217">
        <v>0</v>
      </c>
    </row>
    <row r="2113" spans="10:11" hidden="1" x14ac:dyDescent="0.25">
      <c r="J2113" s="5">
        <v>0</v>
      </c>
      <c r="K2113" s="217">
        <v>0</v>
      </c>
    </row>
    <row r="2114" spans="10:11" hidden="1" x14ac:dyDescent="0.25">
      <c r="J2114" s="5">
        <v>0</v>
      </c>
      <c r="K2114" s="217">
        <v>0</v>
      </c>
    </row>
    <row r="2115" spans="10:11" hidden="1" x14ac:dyDescent="0.25">
      <c r="J2115" s="5">
        <v>0</v>
      </c>
      <c r="K2115" s="217">
        <v>0</v>
      </c>
    </row>
    <row r="2116" spans="10:11" hidden="1" x14ac:dyDescent="0.25">
      <c r="J2116" s="5">
        <v>0</v>
      </c>
      <c r="K2116" s="217">
        <v>0</v>
      </c>
    </row>
    <row r="2117" spans="10:11" hidden="1" x14ac:dyDescent="0.25">
      <c r="J2117" s="5">
        <v>0</v>
      </c>
      <c r="K2117" s="217">
        <v>0</v>
      </c>
    </row>
    <row r="2118" spans="10:11" hidden="1" x14ac:dyDescent="0.25">
      <c r="J2118" s="5">
        <v>0</v>
      </c>
      <c r="K2118" s="217">
        <v>0</v>
      </c>
    </row>
    <row r="2119" spans="10:11" hidden="1" x14ac:dyDescent="0.25">
      <c r="J2119" s="5">
        <v>0</v>
      </c>
      <c r="K2119" s="217">
        <v>0</v>
      </c>
    </row>
    <row r="2120" spans="10:11" hidden="1" x14ac:dyDescent="0.25">
      <c r="J2120" s="5">
        <v>0</v>
      </c>
      <c r="K2120" s="217">
        <v>0</v>
      </c>
    </row>
    <row r="2121" spans="10:11" hidden="1" x14ac:dyDescent="0.25">
      <c r="J2121" s="5">
        <v>0</v>
      </c>
      <c r="K2121" s="217">
        <v>0</v>
      </c>
    </row>
    <row r="2122" spans="10:11" hidden="1" x14ac:dyDescent="0.25">
      <c r="J2122" s="5">
        <v>0</v>
      </c>
      <c r="K2122" s="217">
        <v>0</v>
      </c>
    </row>
    <row r="2123" spans="10:11" hidden="1" x14ac:dyDescent="0.25">
      <c r="J2123" s="5">
        <v>0</v>
      </c>
      <c r="K2123" s="217">
        <v>0</v>
      </c>
    </row>
    <row r="2124" spans="10:11" hidden="1" x14ac:dyDescent="0.25">
      <c r="J2124" s="5">
        <v>0</v>
      </c>
      <c r="K2124" s="217">
        <v>0</v>
      </c>
    </row>
    <row r="2125" spans="10:11" hidden="1" x14ac:dyDescent="0.25">
      <c r="J2125" s="5">
        <v>0</v>
      </c>
      <c r="K2125" s="217">
        <v>0</v>
      </c>
    </row>
    <row r="2126" spans="10:11" hidden="1" x14ac:dyDescent="0.25">
      <c r="J2126" s="5">
        <v>0</v>
      </c>
      <c r="K2126" s="217">
        <v>0</v>
      </c>
    </row>
    <row r="2127" spans="10:11" hidden="1" x14ac:dyDescent="0.25">
      <c r="J2127" s="5">
        <v>0</v>
      </c>
      <c r="K2127" s="217">
        <v>0</v>
      </c>
    </row>
    <row r="2128" spans="10:11" hidden="1" x14ac:dyDescent="0.25">
      <c r="J2128" s="5">
        <v>0</v>
      </c>
      <c r="K2128" s="217">
        <v>0</v>
      </c>
    </row>
    <row r="2129" spans="10:11" hidden="1" x14ac:dyDescent="0.25">
      <c r="J2129" s="5">
        <v>0</v>
      </c>
      <c r="K2129" s="217">
        <v>0</v>
      </c>
    </row>
    <row r="2130" spans="10:11" hidden="1" x14ac:dyDescent="0.25">
      <c r="J2130" s="5">
        <v>0</v>
      </c>
      <c r="K2130" s="217">
        <v>0</v>
      </c>
    </row>
    <row r="2131" spans="10:11" hidden="1" x14ac:dyDescent="0.25">
      <c r="J2131" s="5">
        <v>0</v>
      </c>
      <c r="K2131" s="217">
        <v>0</v>
      </c>
    </row>
    <row r="2132" spans="10:11" hidden="1" x14ac:dyDescent="0.25">
      <c r="J2132" s="5">
        <v>0</v>
      </c>
      <c r="K2132" s="217">
        <v>0</v>
      </c>
    </row>
    <row r="2133" spans="10:11" hidden="1" x14ac:dyDescent="0.25">
      <c r="J2133" s="5">
        <v>0</v>
      </c>
      <c r="K2133" s="217">
        <v>0</v>
      </c>
    </row>
    <row r="2134" spans="10:11" hidden="1" x14ac:dyDescent="0.25">
      <c r="J2134" s="5">
        <v>0</v>
      </c>
      <c r="K2134" s="217">
        <v>0</v>
      </c>
    </row>
    <row r="2135" spans="10:11" hidden="1" x14ac:dyDescent="0.25">
      <c r="J2135" s="5">
        <v>0</v>
      </c>
      <c r="K2135" s="217">
        <v>0</v>
      </c>
    </row>
    <row r="2136" spans="10:11" hidden="1" x14ac:dyDescent="0.25">
      <c r="J2136" s="5">
        <v>0</v>
      </c>
      <c r="K2136" s="217">
        <v>0</v>
      </c>
    </row>
    <row r="2137" spans="10:11" hidden="1" x14ac:dyDescent="0.25">
      <c r="J2137" s="5">
        <v>0</v>
      </c>
      <c r="K2137" s="217">
        <v>0</v>
      </c>
    </row>
    <row r="2138" spans="10:11" hidden="1" x14ac:dyDescent="0.25">
      <c r="J2138" s="5">
        <v>0</v>
      </c>
      <c r="K2138" s="217">
        <v>0</v>
      </c>
    </row>
    <row r="2139" spans="10:11" hidden="1" x14ac:dyDescent="0.25">
      <c r="J2139" s="5">
        <v>0</v>
      </c>
      <c r="K2139" s="217">
        <v>0</v>
      </c>
    </row>
    <row r="2140" spans="10:11" hidden="1" x14ac:dyDescent="0.25">
      <c r="J2140" s="5">
        <v>0</v>
      </c>
      <c r="K2140" s="217">
        <v>0</v>
      </c>
    </row>
    <row r="2141" spans="10:11" hidden="1" x14ac:dyDescent="0.25">
      <c r="J2141" s="5">
        <v>0</v>
      </c>
      <c r="K2141" s="217">
        <v>0</v>
      </c>
    </row>
    <row r="2142" spans="10:11" hidden="1" x14ac:dyDescent="0.25">
      <c r="J2142" s="5">
        <v>0</v>
      </c>
      <c r="K2142" s="217">
        <v>0</v>
      </c>
    </row>
    <row r="2143" spans="10:11" hidden="1" x14ac:dyDescent="0.25">
      <c r="J2143" s="5">
        <v>0</v>
      </c>
      <c r="K2143" s="217">
        <v>0</v>
      </c>
    </row>
    <row r="2144" spans="10:11" hidden="1" x14ac:dyDescent="0.25">
      <c r="J2144" s="5">
        <v>0</v>
      </c>
      <c r="K2144" s="217">
        <v>0</v>
      </c>
    </row>
    <row r="2145" spans="10:11" hidden="1" x14ac:dyDescent="0.25">
      <c r="J2145" s="5">
        <v>0</v>
      </c>
      <c r="K2145" s="217">
        <v>0</v>
      </c>
    </row>
    <row r="2146" spans="10:11" hidden="1" x14ac:dyDescent="0.25">
      <c r="J2146" s="5">
        <v>0</v>
      </c>
      <c r="K2146" s="217">
        <v>0</v>
      </c>
    </row>
    <row r="2147" spans="10:11" hidden="1" x14ac:dyDescent="0.25">
      <c r="J2147" s="5">
        <v>0</v>
      </c>
      <c r="K2147" s="217">
        <v>0</v>
      </c>
    </row>
    <row r="2148" spans="10:11" hidden="1" x14ac:dyDescent="0.25">
      <c r="J2148" s="5">
        <v>0</v>
      </c>
      <c r="K2148" s="217">
        <v>0</v>
      </c>
    </row>
    <row r="2149" spans="10:11" hidden="1" x14ac:dyDescent="0.25">
      <c r="J2149" s="5">
        <v>0</v>
      </c>
      <c r="K2149" s="217">
        <v>0</v>
      </c>
    </row>
    <row r="2150" spans="10:11" hidden="1" x14ac:dyDescent="0.25">
      <c r="J2150" s="5">
        <v>0</v>
      </c>
      <c r="K2150" s="217">
        <v>0</v>
      </c>
    </row>
    <row r="2151" spans="10:11" hidden="1" x14ac:dyDescent="0.25">
      <c r="J2151" s="5">
        <v>0</v>
      </c>
      <c r="K2151" s="217">
        <v>0</v>
      </c>
    </row>
    <row r="2152" spans="10:11" hidden="1" x14ac:dyDescent="0.25">
      <c r="J2152" s="5">
        <v>0</v>
      </c>
      <c r="K2152" s="217">
        <v>0</v>
      </c>
    </row>
    <row r="2153" spans="10:11" hidden="1" x14ac:dyDescent="0.25">
      <c r="J2153" s="5">
        <v>0</v>
      </c>
      <c r="K2153" s="217">
        <v>0</v>
      </c>
    </row>
    <row r="2154" spans="10:11" hidden="1" x14ac:dyDescent="0.25">
      <c r="J2154" s="5">
        <v>0</v>
      </c>
      <c r="K2154" s="217">
        <v>0</v>
      </c>
    </row>
    <row r="2155" spans="10:11" hidden="1" x14ac:dyDescent="0.25">
      <c r="J2155" s="5">
        <v>0</v>
      </c>
      <c r="K2155" s="217">
        <v>0</v>
      </c>
    </row>
    <row r="2156" spans="10:11" hidden="1" x14ac:dyDescent="0.25">
      <c r="J2156" s="5">
        <v>0</v>
      </c>
      <c r="K2156" s="217">
        <v>0</v>
      </c>
    </row>
    <row r="2157" spans="10:11" hidden="1" x14ac:dyDescent="0.25">
      <c r="J2157" s="5">
        <v>0</v>
      </c>
      <c r="K2157" s="217">
        <v>0</v>
      </c>
    </row>
    <row r="2158" spans="10:11" hidden="1" x14ac:dyDescent="0.25">
      <c r="J2158" s="5">
        <v>0</v>
      </c>
      <c r="K2158" s="217">
        <v>0</v>
      </c>
    </row>
    <row r="2159" spans="10:11" hidden="1" x14ac:dyDescent="0.25">
      <c r="J2159" s="5">
        <v>0</v>
      </c>
      <c r="K2159" s="217">
        <v>0</v>
      </c>
    </row>
    <row r="2160" spans="10:11" hidden="1" x14ac:dyDescent="0.25">
      <c r="J2160" s="5">
        <v>0</v>
      </c>
      <c r="K2160" s="217">
        <v>0</v>
      </c>
    </row>
    <row r="2161" spans="10:11" hidden="1" x14ac:dyDescent="0.25">
      <c r="J2161" s="5">
        <v>0</v>
      </c>
      <c r="K2161" s="217">
        <v>0</v>
      </c>
    </row>
    <row r="2162" spans="10:11" hidden="1" x14ac:dyDescent="0.25">
      <c r="J2162" s="5">
        <v>0</v>
      </c>
      <c r="K2162" s="217">
        <v>0</v>
      </c>
    </row>
    <row r="2163" spans="10:11" hidden="1" x14ac:dyDescent="0.25">
      <c r="J2163" s="5">
        <v>0</v>
      </c>
      <c r="K2163" s="217">
        <v>0</v>
      </c>
    </row>
    <row r="2164" spans="10:11" hidden="1" x14ac:dyDescent="0.25">
      <c r="J2164" s="5">
        <v>0</v>
      </c>
      <c r="K2164" s="217">
        <v>0</v>
      </c>
    </row>
    <row r="2165" spans="10:11" hidden="1" x14ac:dyDescent="0.25">
      <c r="J2165" s="5">
        <v>0</v>
      </c>
      <c r="K2165" s="217">
        <v>0</v>
      </c>
    </row>
    <row r="2166" spans="10:11" hidden="1" x14ac:dyDescent="0.25">
      <c r="J2166" s="5">
        <v>0</v>
      </c>
      <c r="K2166" s="217">
        <v>0</v>
      </c>
    </row>
    <row r="2167" spans="10:11" hidden="1" x14ac:dyDescent="0.25">
      <c r="J2167" s="5">
        <v>0</v>
      </c>
      <c r="K2167" s="217">
        <v>0</v>
      </c>
    </row>
    <row r="2168" spans="10:11" hidden="1" x14ac:dyDescent="0.25">
      <c r="J2168" s="5">
        <v>0</v>
      </c>
      <c r="K2168" s="217">
        <v>0</v>
      </c>
    </row>
    <row r="2169" spans="10:11" hidden="1" x14ac:dyDescent="0.25">
      <c r="J2169" s="5">
        <v>0</v>
      </c>
      <c r="K2169" s="217">
        <v>0</v>
      </c>
    </row>
    <row r="2170" spans="10:11" hidden="1" x14ac:dyDescent="0.25">
      <c r="J2170" s="5">
        <v>0</v>
      </c>
      <c r="K2170" s="217">
        <v>0</v>
      </c>
    </row>
    <row r="2171" spans="10:11" hidden="1" x14ac:dyDescent="0.25">
      <c r="J2171" s="5">
        <v>0</v>
      </c>
      <c r="K2171" s="217">
        <v>0</v>
      </c>
    </row>
    <row r="2172" spans="10:11" hidden="1" x14ac:dyDescent="0.25">
      <c r="J2172" s="5">
        <v>0</v>
      </c>
      <c r="K2172" s="217">
        <v>0</v>
      </c>
    </row>
    <row r="2173" spans="10:11" hidden="1" x14ac:dyDescent="0.25">
      <c r="J2173" s="5">
        <v>0</v>
      </c>
      <c r="K2173" s="217">
        <v>0</v>
      </c>
    </row>
    <row r="2174" spans="10:11" hidden="1" x14ac:dyDescent="0.25">
      <c r="J2174" s="5">
        <v>0</v>
      </c>
      <c r="K2174" s="217">
        <v>0</v>
      </c>
    </row>
    <row r="2175" spans="10:11" hidden="1" x14ac:dyDescent="0.25">
      <c r="J2175" s="5">
        <v>0</v>
      </c>
      <c r="K2175" s="217">
        <v>0</v>
      </c>
    </row>
    <row r="2176" spans="10:11" hidden="1" x14ac:dyDescent="0.25">
      <c r="J2176" s="5">
        <v>0</v>
      </c>
      <c r="K2176" s="217">
        <v>0</v>
      </c>
    </row>
    <row r="2177" spans="10:11" hidden="1" x14ac:dyDescent="0.25">
      <c r="J2177" s="5">
        <v>0</v>
      </c>
      <c r="K2177" s="217">
        <v>0</v>
      </c>
    </row>
    <row r="2178" spans="10:11" hidden="1" x14ac:dyDescent="0.25">
      <c r="J2178" s="5">
        <v>0</v>
      </c>
      <c r="K2178" s="217">
        <v>0</v>
      </c>
    </row>
    <row r="2179" spans="10:11" hidden="1" x14ac:dyDescent="0.25">
      <c r="J2179" s="5">
        <v>0</v>
      </c>
      <c r="K2179" s="217">
        <v>0</v>
      </c>
    </row>
    <row r="2180" spans="10:11" hidden="1" x14ac:dyDescent="0.25">
      <c r="J2180" s="5">
        <v>0</v>
      </c>
      <c r="K2180" s="217">
        <v>0</v>
      </c>
    </row>
    <row r="2181" spans="10:11" hidden="1" x14ac:dyDescent="0.25">
      <c r="J2181" s="5">
        <v>0</v>
      </c>
      <c r="K2181" s="217">
        <v>0</v>
      </c>
    </row>
    <row r="2182" spans="10:11" hidden="1" x14ac:dyDescent="0.25">
      <c r="J2182" s="5">
        <v>0</v>
      </c>
      <c r="K2182" s="217">
        <v>0</v>
      </c>
    </row>
    <row r="2183" spans="10:11" hidden="1" x14ac:dyDescent="0.25">
      <c r="J2183" s="5">
        <v>0</v>
      </c>
      <c r="K2183" s="217">
        <v>0</v>
      </c>
    </row>
    <row r="2184" spans="10:11" hidden="1" x14ac:dyDescent="0.25">
      <c r="J2184" s="5">
        <v>0</v>
      </c>
      <c r="K2184" s="217">
        <v>0</v>
      </c>
    </row>
    <row r="2185" spans="10:11" hidden="1" x14ac:dyDescent="0.25">
      <c r="J2185" s="5">
        <v>0</v>
      </c>
      <c r="K2185" s="217">
        <v>0</v>
      </c>
    </row>
    <row r="2186" spans="10:11" hidden="1" x14ac:dyDescent="0.25">
      <c r="J2186" s="5">
        <v>0</v>
      </c>
      <c r="K2186" s="217">
        <v>0</v>
      </c>
    </row>
    <row r="2187" spans="10:11" hidden="1" x14ac:dyDescent="0.25">
      <c r="J2187" s="5">
        <v>0</v>
      </c>
      <c r="K2187" s="217">
        <v>0</v>
      </c>
    </row>
    <row r="2188" spans="10:11" hidden="1" x14ac:dyDescent="0.25">
      <c r="J2188" s="5">
        <v>0</v>
      </c>
      <c r="K2188" s="217">
        <v>0</v>
      </c>
    </row>
    <row r="2189" spans="10:11" hidden="1" x14ac:dyDescent="0.25">
      <c r="J2189" s="5">
        <v>0</v>
      </c>
      <c r="K2189" s="217">
        <v>0</v>
      </c>
    </row>
    <row r="2190" spans="10:11" hidden="1" x14ac:dyDescent="0.25">
      <c r="J2190" s="5">
        <v>0</v>
      </c>
      <c r="K2190" s="217">
        <v>0</v>
      </c>
    </row>
    <row r="2191" spans="10:11" hidden="1" x14ac:dyDescent="0.25">
      <c r="J2191" s="5">
        <v>0</v>
      </c>
      <c r="K2191" s="217">
        <v>0</v>
      </c>
    </row>
    <row r="2192" spans="10:11" hidden="1" x14ac:dyDescent="0.25">
      <c r="J2192" s="5">
        <v>0</v>
      </c>
      <c r="K2192" s="217">
        <v>0</v>
      </c>
    </row>
    <row r="2193" spans="10:11" hidden="1" x14ac:dyDescent="0.25">
      <c r="J2193" s="5">
        <v>0</v>
      </c>
      <c r="K2193" s="217">
        <v>0</v>
      </c>
    </row>
    <row r="2194" spans="10:11" hidden="1" x14ac:dyDescent="0.25">
      <c r="J2194" s="5">
        <v>0</v>
      </c>
      <c r="K2194" s="217">
        <v>0</v>
      </c>
    </row>
    <row r="2195" spans="10:11" hidden="1" x14ac:dyDescent="0.25">
      <c r="J2195" s="5">
        <v>0</v>
      </c>
      <c r="K2195" s="217">
        <v>0</v>
      </c>
    </row>
    <row r="2196" spans="10:11" hidden="1" x14ac:dyDescent="0.25">
      <c r="J2196" s="5">
        <v>0</v>
      </c>
      <c r="K2196" s="217">
        <v>0</v>
      </c>
    </row>
    <row r="2197" spans="10:11" hidden="1" x14ac:dyDescent="0.25">
      <c r="J2197" s="5">
        <v>0</v>
      </c>
      <c r="K2197" s="217">
        <v>0</v>
      </c>
    </row>
    <row r="2198" spans="10:11" hidden="1" x14ac:dyDescent="0.25">
      <c r="J2198" s="5">
        <v>0</v>
      </c>
      <c r="K2198" s="217">
        <v>0</v>
      </c>
    </row>
    <row r="2199" spans="10:11" hidden="1" x14ac:dyDescent="0.25">
      <c r="J2199" s="5">
        <v>0</v>
      </c>
      <c r="K2199" s="217">
        <v>0</v>
      </c>
    </row>
    <row r="2200" spans="10:11" hidden="1" x14ac:dyDescent="0.25">
      <c r="J2200" s="5">
        <v>0</v>
      </c>
      <c r="K2200" s="217">
        <v>0</v>
      </c>
    </row>
    <row r="2201" spans="10:11" hidden="1" x14ac:dyDescent="0.25">
      <c r="J2201" s="5">
        <v>0</v>
      </c>
      <c r="K2201" s="217">
        <v>0</v>
      </c>
    </row>
    <row r="2202" spans="10:11" hidden="1" x14ac:dyDescent="0.25">
      <c r="J2202" s="5">
        <v>0</v>
      </c>
      <c r="K2202" s="217">
        <v>0</v>
      </c>
    </row>
    <row r="2203" spans="10:11" hidden="1" x14ac:dyDescent="0.25">
      <c r="J2203" s="5">
        <v>0</v>
      </c>
      <c r="K2203" s="217">
        <v>0</v>
      </c>
    </row>
    <row r="2204" spans="10:11" hidden="1" x14ac:dyDescent="0.25">
      <c r="J2204" s="5">
        <v>0</v>
      </c>
      <c r="K2204" s="217">
        <v>0</v>
      </c>
    </row>
    <row r="2205" spans="10:11" hidden="1" x14ac:dyDescent="0.25">
      <c r="J2205" s="5">
        <v>0</v>
      </c>
      <c r="K2205" s="217">
        <v>0</v>
      </c>
    </row>
    <row r="2206" spans="10:11" hidden="1" x14ac:dyDescent="0.25">
      <c r="J2206" s="5">
        <v>0</v>
      </c>
      <c r="K2206" s="217">
        <v>0</v>
      </c>
    </row>
    <row r="2207" spans="10:11" hidden="1" x14ac:dyDescent="0.25">
      <c r="J2207" s="5">
        <v>0</v>
      </c>
      <c r="K2207" s="217">
        <v>0</v>
      </c>
    </row>
    <row r="2208" spans="10:11" hidden="1" x14ac:dyDescent="0.25">
      <c r="J2208" s="5">
        <v>0</v>
      </c>
      <c r="K2208" s="217">
        <v>0</v>
      </c>
    </row>
    <row r="2209" spans="10:11" hidden="1" x14ac:dyDescent="0.25">
      <c r="J2209" s="5">
        <v>0</v>
      </c>
      <c r="K2209" s="217">
        <v>0</v>
      </c>
    </row>
    <row r="2210" spans="10:11" hidden="1" x14ac:dyDescent="0.25">
      <c r="J2210" s="5">
        <v>0</v>
      </c>
      <c r="K2210" s="217">
        <v>0</v>
      </c>
    </row>
    <row r="2211" spans="10:11" hidden="1" x14ac:dyDescent="0.25">
      <c r="J2211" s="5">
        <v>0</v>
      </c>
      <c r="K2211" s="217">
        <v>0</v>
      </c>
    </row>
    <row r="2212" spans="10:11" hidden="1" x14ac:dyDescent="0.25">
      <c r="J2212" s="5">
        <v>0</v>
      </c>
      <c r="K2212" s="217">
        <v>0</v>
      </c>
    </row>
    <row r="2213" spans="10:11" hidden="1" x14ac:dyDescent="0.25">
      <c r="J2213" s="5">
        <v>0</v>
      </c>
      <c r="K2213" s="217">
        <v>0</v>
      </c>
    </row>
    <row r="2214" spans="10:11" hidden="1" x14ac:dyDescent="0.25">
      <c r="J2214" s="5">
        <v>0</v>
      </c>
      <c r="K2214" s="217">
        <v>0</v>
      </c>
    </row>
    <row r="2215" spans="10:11" hidden="1" x14ac:dyDescent="0.25">
      <c r="J2215" s="5">
        <v>0</v>
      </c>
      <c r="K2215" s="217">
        <v>0</v>
      </c>
    </row>
    <row r="2216" spans="10:11" hidden="1" x14ac:dyDescent="0.25">
      <c r="J2216" s="5">
        <v>0</v>
      </c>
      <c r="K2216" s="217">
        <v>0</v>
      </c>
    </row>
    <row r="2217" spans="10:11" hidden="1" x14ac:dyDescent="0.25">
      <c r="J2217" s="5">
        <v>0</v>
      </c>
      <c r="K2217" s="217">
        <v>0</v>
      </c>
    </row>
    <row r="2218" spans="10:11" hidden="1" x14ac:dyDescent="0.25">
      <c r="J2218" s="5">
        <v>0</v>
      </c>
      <c r="K2218" s="217">
        <v>0</v>
      </c>
    </row>
    <row r="2219" spans="10:11" hidden="1" x14ac:dyDescent="0.25">
      <c r="J2219" s="5">
        <v>0</v>
      </c>
      <c r="K2219" s="217">
        <v>0</v>
      </c>
    </row>
    <row r="2220" spans="10:11" hidden="1" x14ac:dyDescent="0.25">
      <c r="J2220" s="5">
        <v>0</v>
      </c>
      <c r="K2220" s="217">
        <v>0</v>
      </c>
    </row>
    <row r="2221" spans="10:11" hidden="1" x14ac:dyDescent="0.25">
      <c r="J2221" s="5">
        <v>0</v>
      </c>
      <c r="K2221" s="217">
        <v>0</v>
      </c>
    </row>
    <row r="2222" spans="10:11" hidden="1" x14ac:dyDescent="0.25">
      <c r="J2222" s="5">
        <v>0</v>
      </c>
      <c r="K2222" s="217">
        <v>0</v>
      </c>
    </row>
    <row r="2223" spans="10:11" hidden="1" x14ac:dyDescent="0.25">
      <c r="J2223" s="5">
        <v>0</v>
      </c>
      <c r="K2223" s="217">
        <v>0</v>
      </c>
    </row>
    <row r="2224" spans="10:11" hidden="1" x14ac:dyDescent="0.25">
      <c r="J2224" s="5">
        <v>0</v>
      </c>
      <c r="K2224" s="217">
        <v>0</v>
      </c>
    </row>
    <row r="2225" spans="10:11" hidden="1" x14ac:dyDescent="0.25">
      <c r="J2225" s="5">
        <v>0</v>
      </c>
      <c r="K2225" s="217">
        <v>0</v>
      </c>
    </row>
    <row r="2226" spans="10:11" hidden="1" x14ac:dyDescent="0.25">
      <c r="J2226" s="5">
        <v>0</v>
      </c>
      <c r="K2226" s="217">
        <v>0</v>
      </c>
    </row>
    <row r="2227" spans="10:11" hidden="1" x14ac:dyDescent="0.25">
      <c r="J2227" s="5">
        <v>0</v>
      </c>
      <c r="K2227" s="217">
        <v>0</v>
      </c>
    </row>
    <row r="2228" spans="10:11" hidden="1" x14ac:dyDescent="0.25">
      <c r="J2228" s="5">
        <v>0</v>
      </c>
      <c r="K2228" s="217">
        <v>0</v>
      </c>
    </row>
    <row r="2229" spans="10:11" hidden="1" x14ac:dyDescent="0.25">
      <c r="J2229" s="5">
        <v>0</v>
      </c>
      <c r="K2229" s="217">
        <v>0</v>
      </c>
    </row>
    <row r="2230" spans="10:11" hidden="1" x14ac:dyDescent="0.25">
      <c r="J2230" s="5">
        <v>0</v>
      </c>
      <c r="K2230" s="217">
        <v>0</v>
      </c>
    </row>
    <row r="2231" spans="10:11" hidden="1" x14ac:dyDescent="0.25">
      <c r="J2231" s="5">
        <v>0</v>
      </c>
      <c r="K2231" s="217">
        <v>0</v>
      </c>
    </row>
    <row r="2232" spans="10:11" hidden="1" x14ac:dyDescent="0.25">
      <c r="J2232" s="5">
        <v>0</v>
      </c>
      <c r="K2232" s="217">
        <v>0</v>
      </c>
    </row>
    <row r="2233" spans="10:11" hidden="1" x14ac:dyDescent="0.25">
      <c r="J2233" s="5">
        <v>0</v>
      </c>
      <c r="K2233" s="217">
        <v>0</v>
      </c>
    </row>
    <row r="2234" spans="10:11" hidden="1" x14ac:dyDescent="0.25">
      <c r="J2234" s="5">
        <v>0</v>
      </c>
      <c r="K2234" s="217">
        <v>0</v>
      </c>
    </row>
    <row r="2235" spans="10:11" hidden="1" x14ac:dyDescent="0.25">
      <c r="J2235" s="5">
        <v>0</v>
      </c>
      <c r="K2235" s="217">
        <v>0</v>
      </c>
    </row>
    <row r="2236" spans="10:11" hidden="1" x14ac:dyDescent="0.25">
      <c r="J2236" s="5">
        <v>0</v>
      </c>
      <c r="K2236" s="217">
        <v>0</v>
      </c>
    </row>
    <row r="2237" spans="10:11" hidden="1" x14ac:dyDescent="0.25">
      <c r="J2237" s="5">
        <v>0</v>
      </c>
      <c r="K2237" s="217">
        <v>0</v>
      </c>
    </row>
    <row r="2238" spans="10:11" hidden="1" x14ac:dyDescent="0.25">
      <c r="J2238" s="5">
        <v>0</v>
      </c>
      <c r="K2238" s="217">
        <v>0</v>
      </c>
    </row>
    <row r="2239" spans="10:11" hidden="1" x14ac:dyDescent="0.25">
      <c r="J2239" s="5">
        <v>0</v>
      </c>
      <c r="K2239" s="217">
        <v>0</v>
      </c>
    </row>
    <row r="2240" spans="10:11" hidden="1" x14ac:dyDescent="0.25">
      <c r="J2240" s="5">
        <v>0</v>
      </c>
      <c r="K2240" s="217">
        <v>0</v>
      </c>
    </row>
    <row r="2241" spans="10:11" hidden="1" x14ac:dyDescent="0.25">
      <c r="J2241" s="5">
        <v>0</v>
      </c>
      <c r="K2241" s="217">
        <v>0</v>
      </c>
    </row>
    <row r="2242" spans="10:11" hidden="1" x14ac:dyDescent="0.25">
      <c r="J2242" s="5">
        <v>0</v>
      </c>
      <c r="K2242" s="217">
        <v>0</v>
      </c>
    </row>
    <row r="2243" spans="10:11" hidden="1" x14ac:dyDescent="0.25">
      <c r="J2243" s="5">
        <v>0</v>
      </c>
      <c r="K2243" s="217">
        <v>0</v>
      </c>
    </row>
    <row r="2244" spans="10:11" hidden="1" x14ac:dyDescent="0.25">
      <c r="J2244" s="5">
        <v>0</v>
      </c>
      <c r="K2244" s="217">
        <v>0</v>
      </c>
    </row>
    <row r="2245" spans="10:11" hidden="1" x14ac:dyDescent="0.25">
      <c r="J2245" s="5">
        <v>0</v>
      </c>
      <c r="K2245" s="217">
        <v>0</v>
      </c>
    </row>
    <row r="2246" spans="10:11" hidden="1" x14ac:dyDescent="0.25">
      <c r="J2246" s="5">
        <v>0</v>
      </c>
      <c r="K2246" s="217">
        <v>0</v>
      </c>
    </row>
    <row r="2247" spans="10:11" hidden="1" x14ac:dyDescent="0.25">
      <c r="J2247" s="5">
        <v>0</v>
      </c>
      <c r="K2247" s="217">
        <v>0</v>
      </c>
    </row>
    <row r="2248" spans="10:11" hidden="1" x14ac:dyDescent="0.25">
      <c r="J2248" s="5">
        <v>0</v>
      </c>
      <c r="K2248" s="217">
        <v>0</v>
      </c>
    </row>
    <row r="2249" spans="10:11" hidden="1" x14ac:dyDescent="0.25">
      <c r="J2249" s="5">
        <v>0</v>
      </c>
      <c r="K2249" s="217">
        <v>0</v>
      </c>
    </row>
    <row r="2250" spans="10:11" hidden="1" x14ac:dyDescent="0.25">
      <c r="J2250" s="5">
        <v>0</v>
      </c>
      <c r="K2250" s="217">
        <v>0</v>
      </c>
    </row>
    <row r="2251" spans="10:11" hidden="1" x14ac:dyDescent="0.25">
      <c r="J2251" s="5">
        <v>0</v>
      </c>
      <c r="K2251" s="217">
        <v>0</v>
      </c>
    </row>
    <row r="2252" spans="10:11" hidden="1" x14ac:dyDescent="0.25">
      <c r="J2252" s="5">
        <v>0</v>
      </c>
      <c r="K2252" s="217">
        <v>0</v>
      </c>
    </row>
    <row r="2253" spans="10:11" hidden="1" x14ac:dyDescent="0.25">
      <c r="J2253" s="5">
        <v>0</v>
      </c>
      <c r="K2253" s="217">
        <v>0</v>
      </c>
    </row>
    <row r="2254" spans="10:11" hidden="1" x14ac:dyDescent="0.25">
      <c r="J2254" s="5">
        <v>0</v>
      </c>
      <c r="K2254" s="217">
        <v>0</v>
      </c>
    </row>
    <row r="2255" spans="10:11" hidden="1" x14ac:dyDescent="0.25">
      <c r="J2255" s="5">
        <v>0</v>
      </c>
      <c r="K2255" s="217">
        <v>0</v>
      </c>
    </row>
    <row r="2256" spans="10:11" hidden="1" x14ac:dyDescent="0.25">
      <c r="J2256" s="5">
        <v>0</v>
      </c>
      <c r="K2256" s="217">
        <v>0</v>
      </c>
    </row>
    <row r="2257" spans="10:11" hidden="1" x14ac:dyDescent="0.25">
      <c r="J2257" s="5">
        <v>0</v>
      </c>
      <c r="K2257" s="217">
        <v>0</v>
      </c>
    </row>
    <row r="2258" spans="10:11" hidden="1" x14ac:dyDescent="0.25">
      <c r="J2258" s="5">
        <v>0</v>
      </c>
      <c r="K2258" s="217">
        <v>0</v>
      </c>
    </row>
    <row r="2259" spans="10:11" hidden="1" x14ac:dyDescent="0.25">
      <c r="J2259" s="5">
        <v>0</v>
      </c>
      <c r="K2259" s="217">
        <v>0</v>
      </c>
    </row>
    <row r="2260" spans="10:11" hidden="1" x14ac:dyDescent="0.25">
      <c r="J2260" s="5">
        <v>0</v>
      </c>
      <c r="K2260" s="217">
        <v>0</v>
      </c>
    </row>
    <row r="2261" spans="10:11" hidden="1" x14ac:dyDescent="0.25">
      <c r="J2261" s="5">
        <v>0</v>
      </c>
      <c r="K2261" s="217">
        <v>0</v>
      </c>
    </row>
    <row r="2262" spans="10:11" hidden="1" x14ac:dyDescent="0.25">
      <c r="J2262" s="5">
        <v>0</v>
      </c>
      <c r="K2262" s="217">
        <v>0</v>
      </c>
    </row>
    <row r="2263" spans="10:11" hidden="1" x14ac:dyDescent="0.25">
      <c r="J2263" s="5">
        <v>0</v>
      </c>
      <c r="K2263" s="217">
        <v>0</v>
      </c>
    </row>
    <row r="2264" spans="10:11" hidden="1" x14ac:dyDescent="0.25">
      <c r="J2264" s="5">
        <v>0</v>
      </c>
      <c r="K2264" s="217">
        <v>0</v>
      </c>
    </row>
    <row r="2265" spans="10:11" hidden="1" x14ac:dyDescent="0.25">
      <c r="J2265" s="5">
        <v>0</v>
      </c>
      <c r="K2265" s="217">
        <v>0</v>
      </c>
    </row>
    <row r="2266" spans="10:11" hidden="1" x14ac:dyDescent="0.25">
      <c r="J2266" s="5">
        <v>0</v>
      </c>
      <c r="K2266" s="217">
        <v>0</v>
      </c>
    </row>
    <row r="2267" spans="10:11" hidden="1" x14ac:dyDescent="0.25">
      <c r="J2267" s="5">
        <v>0</v>
      </c>
      <c r="K2267" s="217">
        <v>0</v>
      </c>
    </row>
    <row r="2268" spans="10:11" hidden="1" x14ac:dyDescent="0.25">
      <c r="J2268" s="5">
        <v>0</v>
      </c>
      <c r="K2268" s="217">
        <v>0</v>
      </c>
    </row>
    <row r="2269" spans="10:11" hidden="1" x14ac:dyDescent="0.25">
      <c r="J2269" s="5">
        <v>0</v>
      </c>
      <c r="K2269" s="217">
        <v>0</v>
      </c>
    </row>
    <row r="2270" spans="10:11" hidden="1" x14ac:dyDescent="0.25">
      <c r="J2270" s="5">
        <v>0</v>
      </c>
      <c r="K2270" s="217">
        <v>0</v>
      </c>
    </row>
    <row r="2271" spans="10:11" hidden="1" x14ac:dyDescent="0.25">
      <c r="J2271" s="5">
        <v>0</v>
      </c>
      <c r="K2271" s="217">
        <v>0</v>
      </c>
    </row>
    <row r="2272" spans="10:11" hidden="1" x14ac:dyDescent="0.25">
      <c r="J2272" s="5">
        <v>0</v>
      </c>
      <c r="K2272" s="217">
        <v>0</v>
      </c>
    </row>
    <row r="2273" spans="10:11" hidden="1" x14ac:dyDescent="0.25">
      <c r="J2273" s="5">
        <v>0</v>
      </c>
      <c r="K2273" s="217">
        <v>0</v>
      </c>
    </row>
    <row r="2274" spans="10:11" hidden="1" x14ac:dyDescent="0.25">
      <c r="J2274" s="5">
        <v>0</v>
      </c>
      <c r="K2274" s="217">
        <v>0</v>
      </c>
    </row>
    <row r="2275" spans="10:11" hidden="1" x14ac:dyDescent="0.25">
      <c r="J2275" s="5">
        <v>0</v>
      </c>
      <c r="K2275" s="217">
        <v>0</v>
      </c>
    </row>
    <row r="2276" spans="10:11" hidden="1" x14ac:dyDescent="0.25">
      <c r="J2276" s="5">
        <v>0</v>
      </c>
      <c r="K2276" s="217">
        <v>0</v>
      </c>
    </row>
    <row r="2277" spans="10:11" hidden="1" x14ac:dyDescent="0.25">
      <c r="J2277" s="5">
        <v>0</v>
      </c>
      <c r="K2277" s="217">
        <v>0</v>
      </c>
    </row>
    <row r="2278" spans="10:11" hidden="1" x14ac:dyDescent="0.25">
      <c r="J2278" s="5">
        <v>0</v>
      </c>
      <c r="K2278" s="217">
        <v>0</v>
      </c>
    </row>
    <row r="2279" spans="10:11" hidden="1" x14ac:dyDescent="0.25">
      <c r="J2279" s="5">
        <v>0</v>
      </c>
      <c r="K2279" s="217">
        <v>0</v>
      </c>
    </row>
    <row r="2280" spans="10:11" hidden="1" x14ac:dyDescent="0.25">
      <c r="J2280" s="5">
        <v>0</v>
      </c>
      <c r="K2280" s="217">
        <v>0</v>
      </c>
    </row>
    <row r="2281" spans="10:11" hidden="1" x14ac:dyDescent="0.25">
      <c r="J2281" s="5">
        <v>0</v>
      </c>
      <c r="K2281" s="217">
        <v>0</v>
      </c>
    </row>
    <row r="2282" spans="10:11" hidden="1" x14ac:dyDescent="0.25">
      <c r="J2282" s="5">
        <v>0</v>
      </c>
      <c r="K2282" s="217">
        <v>0</v>
      </c>
    </row>
    <row r="2283" spans="10:11" hidden="1" x14ac:dyDescent="0.25">
      <c r="J2283" s="5">
        <v>0</v>
      </c>
      <c r="K2283" s="217">
        <v>0</v>
      </c>
    </row>
    <row r="2284" spans="10:11" hidden="1" x14ac:dyDescent="0.25">
      <c r="J2284" s="5">
        <v>0</v>
      </c>
      <c r="K2284" s="217">
        <v>0</v>
      </c>
    </row>
    <row r="2285" spans="10:11" hidden="1" x14ac:dyDescent="0.25">
      <c r="J2285" s="5">
        <v>0</v>
      </c>
      <c r="K2285" s="217">
        <v>0</v>
      </c>
    </row>
    <row r="2286" spans="10:11" hidden="1" x14ac:dyDescent="0.25">
      <c r="J2286" s="5">
        <v>0</v>
      </c>
      <c r="K2286" s="217">
        <v>0</v>
      </c>
    </row>
    <row r="2287" spans="10:11" hidden="1" x14ac:dyDescent="0.25">
      <c r="J2287" s="5">
        <v>0</v>
      </c>
      <c r="K2287" s="217">
        <v>0</v>
      </c>
    </row>
    <row r="2288" spans="10:11" hidden="1" x14ac:dyDescent="0.25">
      <c r="J2288" s="5">
        <v>0</v>
      </c>
      <c r="K2288" s="217">
        <v>0</v>
      </c>
    </row>
    <row r="2289" spans="10:11" hidden="1" x14ac:dyDescent="0.25">
      <c r="J2289" s="5">
        <v>0</v>
      </c>
      <c r="K2289" s="217">
        <v>0</v>
      </c>
    </row>
    <row r="2290" spans="10:11" hidden="1" x14ac:dyDescent="0.25">
      <c r="J2290" s="5">
        <v>0</v>
      </c>
      <c r="K2290" s="217">
        <v>0</v>
      </c>
    </row>
    <row r="2291" spans="10:11" hidden="1" x14ac:dyDescent="0.25">
      <c r="J2291" s="5">
        <v>0</v>
      </c>
      <c r="K2291" s="217">
        <v>0</v>
      </c>
    </row>
    <row r="2292" spans="10:11" hidden="1" x14ac:dyDescent="0.25">
      <c r="J2292" s="5">
        <v>0</v>
      </c>
      <c r="K2292" s="217">
        <v>0</v>
      </c>
    </row>
    <row r="2293" spans="10:11" hidden="1" x14ac:dyDescent="0.25">
      <c r="J2293" s="5">
        <v>0</v>
      </c>
      <c r="K2293" s="217">
        <v>0</v>
      </c>
    </row>
    <row r="2294" spans="10:11" hidden="1" x14ac:dyDescent="0.25">
      <c r="J2294" s="5">
        <v>0</v>
      </c>
      <c r="K2294" s="217">
        <v>0</v>
      </c>
    </row>
    <row r="2295" spans="10:11" hidden="1" x14ac:dyDescent="0.25">
      <c r="J2295" s="5">
        <v>0</v>
      </c>
      <c r="K2295" s="217">
        <v>0</v>
      </c>
    </row>
    <row r="2296" spans="10:11" hidden="1" x14ac:dyDescent="0.25">
      <c r="J2296" s="5">
        <v>0</v>
      </c>
      <c r="K2296" s="217">
        <v>0</v>
      </c>
    </row>
    <row r="2297" spans="10:11" hidden="1" x14ac:dyDescent="0.25">
      <c r="J2297" s="5">
        <v>0</v>
      </c>
      <c r="K2297" s="217">
        <v>0</v>
      </c>
    </row>
    <row r="2298" spans="10:11" hidden="1" x14ac:dyDescent="0.25">
      <c r="J2298" s="5">
        <v>0</v>
      </c>
      <c r="K2298" s="217">
        <v>0</v>
      </c>
    </row>
    <row r="2299" spans="10:11" hidden="1" x14ac:dyDescent="0.25">
      <c r="J2299" s="5">
        <v>0</v>
      </c>
      <c r="K2299" s="217">
        <v>0</v>
      </c>
    </row>
    <row r="2300" spans="10:11" hidden="1" x14ac:dyDescent="0.25">
      <c r="J2300" s="5">
        <v>0</v>
      </c>
      <c r="K2300" s="217">
        <v>0</v>
      </c>
    </row>
    <row r="2301" spans="10:11" hidden="1" x14ac:dyDescent="0.25">
      <c r="J2301" s="5">
        <v>0</v>
      </c>
      <c r="K2301" s="217">
        <v>0</v>
      </c>
    </row>
    <row r="2302" spans="10:11" hidden="1" x14ac:dyDescent="0.25">
      <c r="J2302" s="5">
        <v>0</v>
      </c>
      <c r="K2302" s="217">
        <v>0</v>
      </c>
    </row>
    <row r="2303" spans="10:11" hidden="1" x14ac:dyDescent="0.25">
      <c r="J2303" s="5">
        <v>0</v>
      </c>
      <c r="K2303" s="217">
        <v>0</v>
      </c>
    </row>
    <row r="2304" spans="10:11" hidden="1" x14ac:dyDescent="0.25">
      <c r="J2304" s="5">
        <v>0</v>
      </c>
      <c r="K2304" s="217">
        <v>0</v>
      </c>
    </row>
    <row r="2305" spans="10:11" hidden="1" x14ac:dyDescent="0.25">
      <c r="J2305" s="5">
        <v>0</v>
      </c>
      <c r="K2305" s="217">
        <v>0</v>
      </c>
    </row>
    <row r="2306" spans="10:11" hidden="1" x14ac:dyDescent="0.25">
      <c r="J2306" s="5">
        <v>0</v>
      </c>
      <c r="K2306" s="217">
        <v>0</v>
      </c>
    </row>
    <row r="2307" spans="10:11" hidden="1" x14ac:dyDescent="0.25">
      <c r="J2307" s="5">
        <v>0</v>
      </c>
      <c r="K2307" s="217">
        <v>0</v>
      </c>
    </row>
    <row r="2308" spans="10:11" hidden="1" x14ac:dyDescent="0.25">
      <c r="J2308" s="5">
        <v>0</v>
      </c>
      <c r="K2308" s="217">
        <v>0</v>
      </c>
    </row>
    <row r="2309" spans="10:11" hidden="1" x14ac:dyDescent="0.25">
      <c r="J2309" s="5">
        <v>0</v>
      </c>
      <c r="K2309" s="217">
        <v>0</v>
      </c>
    </row>
    <row r="2310" spans="10:11" hidden="1" x14ac:dyDescent="0.25">
      <c r="J2310" s="5">
        <v>0</v>
      </c>
      <c r="K2310" s="217">
        <v>0</v>
      </c>
    </row>
    <row r="2311" spans="10:11" hidden="1" x14ac:dyDescent="0.25">
      <c r="J2311" s="5">
        <v>0</v>
      </c>
      <c r="K2311" s="217">
        <v>0</v>
      </c>
    </row>
    <row r="2312" spans="10:11" hidden="1" x14ac:dyDescent="0.25">
      <c r="J2312" s="5">
        <v>0</v>
      </c>
      <c r="K2312" s="217">
        <v>0</v>
      </c>
    </row>
    <row r="2313" spans="10:11" hidden="1" x14ac:dyDescent="0.25">
      <c r="J2313" s="5">
        <v>0</v>
      </c>
      <c r="K2313" s="217">
        <v>0</v>
      </c>
    </row>
    <row r="2314" spans="10:11" hidden="1" x14ac:dyDescent="0.25">
      <c r="J2314" s="5">
        <v>0</v>
      </c>
      <c r="K2314" s="217">
        <v>0</v>
      </c>
    </row>
    <row r="2315" spans="10:11" hidden="1" x14ac:dyDescent="0.25">
      <c r="J2315" s="5">
        <v>0</v>
      </c>
      <c r="K2315" s="217">
        <v>0</v>
      </c>
    </row>
    <row r="2316" spans="10:11" hidden="1" x14ac:dyDescent="0.25">
      <c r="J2316" s="5">
        <v>0</v>
      </c>
      <c r="K2316" s="217">
        <v>0</v>
      </c>
    </row>
    <row r="2317" spans="10:11" hidden="1" x14ac:dyDescent="0.25">
      <c r="J2317" s="5">
        <v>0</v>
      </c>
      <c r="K2317" s="217">
        <v>0</v>
      </c>
    </row>
    <row r="2318" spans="10:11" hidden="1" x14ac:dyDescent="0.25">
      <c r="J2318" s="5">
        <v>0</v>
      </c>
      <c r="K2318" s="217">
        <v>0</v>
      </c>
    </row>
    <row r="2319" spans="10:11" hidden="1" x14ac:dyDescent="0.25">
      <c r="J2319" s="5">
        <v>0</v>
      </c>
      <c r="K2319" s="217">
        <v>0</v>
      </c>
    </row>
    <row r="2320" spans="10:11" hidden="1" x14ac:dyDescent="0.25">
      <c r="J2320" s="5">
        <v>0</v>
      </c>
      <c r="K2320" s="217">
        <v>0</v>
      </c>
    </row>
    <row r="2321" spans="10:11" hidden="1" x14ac:dyDescent="0.25">
      <c r="J2321" s="5">
        <v>0</v>
      </c>
      <c r="K2321" s="217">
        <v>0</v>
      </c>
    </row>
    <row r="2322" spans="10:11" hidden="1" x14ac:dyDescent="0.25">
      <c r="J2322" s="5">
        <v>0</v>
      </c>
      <c r="K2322" s="217">
        <v>0</v>
      </c>
    </row>
    <row r="2323" spans="10:11" hidden="1" x14ac:dyDescent="0.25">
      <c r="J2323" s="5">
        <v>0</v>
      </c>
      <c r="K2323" s="217">
        <v>0</v>
      </c>
    </row>
    <row r="2324" spans="10:11" hidden="1" x14ac:dyDescent="0.25">
      <c r="J2324" s="5">
        <v>0</v>
      </c>
      <c r="K2324" s="217">
        <v>0</v>
      </c>
    </row>
    <row r="2325" spans="10:11" hidden="1" x14ac:dyDescent="0.25">
      <c r="J2325" s="5">
        <v>0</v>
      </c>
      <c r="K2325" s="217">
        <v>0</v>
      </c>
    </row>
    <row r="2326" spans="10:11" hidden="1" x14ac:dyDescent="0.25">
      <c r="J2326" s="5">
        <v>0</v>
      </c>
      <c r="K2326" s="217">
        <v>0</v>
      </c>
    </row>
    <row r="2327" spans="10:11" hidden="1" x14ac:dyDescent="0.25">
      <c r="J2327" s="5">
        <v>0</v>
      </c>
      <c r="K2327" s="217">
        <v>0</v>
      </c>
    </row>
    <row r="2328" spans="10:11" hidden="1" x14ac:dyDescent="0.25">
      <c r="J2328" s="5">
        <v>0</v>
      </c>
      <c r="K2328" s="217">
        <v>0</v>
      </c>
    </row>
    <row r="2329" spans="10:11" hidden="1" x14ac:dyDescent="0.25">
      <c r="J2329" s="5">
        <v>0</v>
      </c>
      <c r="K2329" s="217">
        <v>0</v>
      </c>
    </row>
    <row r="2330" spans="10:11" hidden="1" x14ac:dyDescent="0.25">
      <c r="J2330" s="5">
        <v>0</v>
      </c>
      <c r="K2330" s="217">
        <v>0</v>
      </c>
    </row>
    <row r="2331" spans="10:11" hidden="1" x14ac:dyDescent="0.25">
      <c r="J2331" s="5">
        <v>0</v>
      </c>
      <c r="K2331" s="217">
        <v>0</v>
      </c>
    </row>
    <row r="2332" spans="10:11" hidden="1" x14ac:dyDescent="0.25">
      <c r="J2332" s="5">
        <v>0</v>
      </c>
      <c r="K2332" s="217">
        <v>0</v>
      </c>
    </row>
    <row r="2333" spans="10:11" hidden="1" x14ac:dyDescent="0.25">
      <c r="J2333" s="5">
        <v>0</v>
      </c>
      <c r="K2333" s="217">
        <v>0</v>
      </c>
    </row>
    <row r="2334" spans="10:11" hidden="1" x14ac:dyDescent="0.25">
      <c r="J2334" s="5">
        <v>0</v>
      </c>
      <c r="K2334" s="217">
        <v>0</v>
      </c>
    </row>
    <row r="2335" spans="10:11" hidden="1" x14ac:dyDescent="0.25">
      <c r="J2335" s="5">
        <v>0</v>
      </c>
      <c r="K2335" s="217">
        <v>0</v>
      </c>
    </row>
    <row r="2336" spans="10:11" hidden="1" x14ac:dyDescent="0.25">
      <c r="J2336" s="5">
        <v>0</v>
      </c>
      <c r="K2336" s="217">
        <v>0</v>
      </c>
    </row>
    <row r="2337" spans="10:11" hidden="1" x14ac:dyDescent="0.25">
      <c r="J2337" s="5">
        <v>0</v>
      </c>
      <c r="K2337" s="217">
        <v>0</v>
      </c>
    </row>
    <row r="2338" spans="10:11" hidden="1" x14ac:dyDescent="0.25">
      <c r="J2338" s="5">
        <v>0</v>
      </c>
      <c r="K2338" s="217">
        <v>0</v>
      </c>
    </row>
    <row r="2339" spans="10:11" hidden="1" x14ac:dyDescent="0.25">
      <c r="J2339" s="5">
        <v>0</v>
      </c>
      <c r="K2339" s="217">
        <v>0</v>
      </c>
    </row>
    <row r="2340" spans="10:11" hidden="1" x14ac:dyDescent="0.25">
      <c r="J2340" s="5">
        <v>0</v>
      </c>
      <c r="K2340" s="217">
        <v>0</v>
      </c>
    </row>
    <row r="2341" spans="10:11" hidden="1" x14ac:dyDescent="0.25">
      <c r="J2341" s="5">
        <v>0</v>
      </c>
      <c r="K2341" s="217">
        <v>0</v>
      </c>
    </row>
    <row r="2342" spans="10:11" hidden="1" x14ac:dyDescent="0.25">
      <c r="J2342" s="5">
        <v>0</v>
      </c>
      <c r="K2342" s="217">
        <v>0</v>
      </c>
    </row>
    <row r="2343" spans="10:11" hidden="1" x14ac:dyDescent="0.25">
      <c r="J2343" s="5">
        <v>0</v>
      </c>
      <c r="K2343" s="217">
        <v>0</v>
      </c>
    </row>
    <row r="2344" spans="10:11" hidden="1" x14ac:dyDescent="0.25">
      <c r="J2344" s="5">
        <v>0</v>
      </c>
      <c r="K2344" s="217">
        <v>0</v>
      </c>
    </row>
    <row r="2345" spans="10:11" hidden="1" x14ac:dyDescent="0.25">
      <c r="J2345" s="5">
        <v>0</v>
      </c>
      <c r="K2345" s="217">
        <v>0</v>
      </c>
    </row>
    <row r="2346" spans="10:11" hidden="1" x14ac:dyDescent="0.25">
      <c r="J2346" s="5">
        <v>0</v>
      </c>
      <c r="K2346" s="217">
        <v>0</v>
      </c>
    </row>
    <row r="2347" spans="10:11" hidden="1" x14ac:dyDescent="0.25">
      <c r="J2347" s="5">
        <v>0</v>
      </c>
      <c r="K2347" s="217">
        <v>0</v>
      </c>
    </row>
    <row r="2348" spans="10:11" hidden="1" x14ac:dyDescent="0.25">
      <c r="J2348" s="5">
        <v>0</v>
      </c>
      <c r="K2348" s="217">
        <v>0</v>
      </c>
    </row>
    <row r="2349" spans="10:11" hidden="1" x14ac:dyDescent="0.25">
      <c r="J2349" s="5">
        <v>0</v>
      </c>
      <c r="K2349" s="217">
        <v>0</v>
      </c>
    </row>
    <row r="2350" spans="10:11" hidden="1" x14ac:dyDescent="0.25">
      <c r="J2350" s="5">
        <v>0</v>
      </c>
      <c r="K2350" s="217">
        <v>0</v>
      </c>
    </row>
    <row r="2351" spans="10:11" hidden="1" x14ac:dyDescent="0.25">
      <c r="J2351" s="5">
        <v>0</v>
      </c>
      <c r="K2351" s="217">
        <v>0</v>
      </c>
    </row>
    <row r="2352" spans="10:11" hidden="1" x14ac:dyDescent="0.25">
      <c r="J2352" s="5">
        <v>0</v>
      </c>
      <c r="K2352" s="217">
        <v>0</v>
      </c>
    </row>
    <row r="2353" spans="10:11" hidden="1" x14ac:dyDescent="0.25">
      <c r="J2353" s="5">
        <v>0</v>
      </c>
      <c r="K2353" s="217">
        <v>0</v>
      </c>
    </row>
    <row r="2354" spans="10:11" hidden="1" x14ac:dyDescent="0.25">
      <c r="J2354" s="5">
        <v>0</v>
      </c>
      <c r="K2354" s="217">
        <v>0</v>
      </c>
    </row>
    <row r="2355" spans="10:11" hidden="1" x14ac:dyDescent="0.25">
      <c r="J2355" s="5">
        <v>0</v>
      </c>
      <c r="K2355" s="217">
        <v>0</v>
      </c>
    </row>
    <row r="2356" spans="10:11" hidden="1" x14ac:dyDescent="0.25">
      <c r="J2356" s="5">
        <v>0</v>
      </c>
      <c r="K2356" s="217">
        <v>0</v>
      </c>
    </row>
    <row r="2357" spans="10:11" hidden="1" x14ac:dyDescent="0.25">
      <c r="J2357" s="5">
        <v>0</v>
      </c>
      <c r="K2357" s="217">
        <v>0</v>
      </c>
    </row>
    <row r="2358" spans="10:11" hidden="1" x14ac:dyDescent="0.25">
      <c r="J2358" s="5">
        <v>0</v>
      </c>
      <c r="K2358" s="217">
        <v>0</v>
      </c>
    </row>
    <row r="2359" spans="10:11" hidden="1" x14ac:dyDescent="0.25">
      <c r="J2359" s="5">
        <v>0</v>
      </c>
      <c r="K2359" s="217">
        <v>0</v>
      </c>
    </row>
    <row r="2360" spans="10:11" hidden="1" x14ac:dyDescent="0.25">
      <c r="J2360" s="5">
        <v>0</v>
      </c>
      <c r="K2360" s="217">
        <v>0</v>
      </c>
    </row>
    <row r="2361" spans="10:11" hidden="1" x14ac:dyDescent="0.25">
      <c r="J2361" s="5">
        <v>0</v>
      </c>
      <c r="K2361" s="217">
        <v>0</v>
      </c>
    </row>
    <row r="2362" spans="10:11" hidden="1" x14ac:dyDescent="0.25">
      <c r="J2362" s="5">
        <v>0</v>
      </c>
      <c r="K2362" s="217">
        <v>0</v>
      </c>
    </row>
    <row r="2363" spans="10:11" hidden="1" x14ac:dyDescent="0.25">
      <c r="J2363" s="5">
        <v>0</v>
      </c>
      <c r="K2363" s="217">
        <v>0</v>
      </c>
    </row>
    <row r="2364" spans="10:11" hidden="1" x14ac:dyDescent="0.25">
      <c r="J2364" s="5">
        <v>0</v>
      </c>
      <c r="K2364" s="217">
        <v>0</v>
      </c>
    </row>
    <row r="2365" spans="10:11" hidden="1" x14ac:dyDescent="0.25">
      <c r="J2365" s="5">
        <v>0</v>
      </c>
      <c r="K2365" s="217">
        <v>0</v>
      </c>
    </row>
    <row r="2366" spans="10:11" hidden="1" x14ac:dyDescent="0.25">
      <c r="J2366" s="5">
        <v>0</v>
      </c>
      <c r="K2366" s="217">
        <v>0</v>
      </c>
    </row>
    <row r="2367" spans="10:11" hidden="1" x14ac:dyDescent="0.25">
      <c r="J2367" s="5">
        <v>0</v>
      </c>
      <c r="K2367" s="217">
        <v>0</v>
      </c>
    </row>
    <row r="2368" spans="10:11" hidden="1" x14ac:dyDescent="0.25">
      <c r="J2368" s="5">
        <v>0</v>
      </c>
      <c r="K2368" s="217">
        <v>0</v>
      </c>
    </row>
    <row r="2369" spans="10:11" hidden="1" x14ac:dyDescent="0.25">
      <c r="J2369" s="5">
        <v>0</v>
      </c>
      <c r="K2369" s="217">
        <v>0</v>
      </c>
    </row>
    <row r="2370" spans="10:11" hidden="1" x14ac:dyDescent="0.25">
      <c r="J2370" s="5">
        <v>0</v>
      </c>
      <c r="K2370" s="217">
        <v>0</v>
      </c>
    </row>
    <row r="2371" spans="10:11" hidden="1" x14ac:dyDescent="0.25">
      <c r="J2371" s="5">
        <v>0</v>
      </c>
      <c r="K2371" s="217">
        <v>0</v>
      </c>
    </row>
    <row r="2372" spans="10:11" hidden="1" x14ac:dyDescent="0.25">
      <c r="J2372" s="5">
        <v>0</v>
      </c>
      <c r="K2372" s="217">
        <v>0</v>
      </c>
    </row>
    <row r="2373" spans="10:11" hidden="1" x14ac:dyDescent="0.25">
      <c r="J2373" s="5">
        <v>0</v>
      </c>
      <c r="K2373" s="217">
        <v>0</v>
      </c>
    </row>
    <row r="2374" spans="10:11" hidden="1" x14ac:dyDescent="0.25">
      <c r="J2374" s="5">
        <v>0</v>
      </c>
      <c r="K2374" s="217">
        <v>0</v>
      </c>
    </row>
    <row r="2375" spans="10:11" hidden="1" x14ac:dyDescent="0.25">
      <c r="J2375" s="5">
        <v>0</v>
      </c>
      <c r="K2375" s="217">
        <v>0</v>
      </c>
    </row>
    <row r="2376" spans="10:11" hidden="1" x14ac:dyDescent="0.25">
      <c r="J2376" s="5">
        <v>0</v>
      </c>
      <c r="K2376" s="217">
        <v>0</v>
      </c>
    </row>
    <row r="2377" spans="10:11" hidden="1" x14ac:dyDescent="0.25">
      <c r="J2377" s="5">
        <v>0</v>
      </c>
      <c r="K2377" s="217">
        <v>0</v>
      </c>
    </row>
    <row r="2378" spans="10:11" hidden="1" x14ac:dyDescent="0.25">
      <c r="J2378" s="5">
        <v>0</v>
      </c>
      <c r="K2378" s="217">
        <v>0</v>
      </c>
    </row>
    <row r="2379" spans="10:11" hidden="1" x14ac:dyDescent="0.25">
      <c r="J2379" s="5">
        <v>0</v>
      </c>
      <c r="K2379" s="217">
        <v>0</v>
      </c>
    </row>
    <row r="2380" spans="10:11" hidden="1" x14ac:dyDescent="0.25">
      <c r="J2380" s="5">
        <v>0</v>
      </c>
      <c r="K2380" s="217">
        <v>0</v>
      </c>
    </row>
    <row r="2381" spans="10:11" hidden="1" x14ac:dyDescent="0.25">
      <c r="J2381" s="5">
        <v>0</v>
      </c>
      <c r="K2381" s="217">
        <v>0</v>
      </c>
    </row>
    <row r="2382" spans="10:11" hidden="1" x14ac:dyDescent="0.25">
      <c r="J2382" s="5">
        <v>0</v>
      </c>
      <c r="K2382" s="217">
        <v>0</v>
      </c>
    </row>
    <row r="2383" spans="10:11" hidden="1" x14ac:dyDescent="0.25">
      <c r="J2383" s="5">
        <v>0</v>
      </c>
      <c r="K2383" s="217">
        <v>0</v>
      </c>
    </row>
    <row r="2384" spans="10:11" hidden="1" x14ac:dyDescent="0.25">
      <c r="J2384" s="5">
        <v>0</v>
      </c>
      <c r="K2384" s="217">
        <v>0</v>
      </c>
    </row>
    <row r="2385" spans="10:11" hidden="1" x14ac:dyDescent="0.25">
      <c r="J2385" s="5">
        <v>0</v>
      </c>
      <c r="K2385" s="217">
        <v>0</v>
      </c>
    </row>
    <row r="2386" spans="10:11" hidden="1" x14ac:dyDescent="0.25">
      <c r="J2386" s="5">
        <v>0</v>
      </c>
      <c r="K2386" s="217">
        <v>0</v>
      </c>
    </row>
    <row r="2387" spans="10:11" hidden="1" x14ac:dyDescent="0.25">
      <c r="J2387" s="5">
        <v>0</v>
      </c>
      <c r="K2387" s="217">
        <v>0</v>
      </c>
    </row>
    <row r="2388" spans="10:11" hidden="1" x14ac:dyDescent="0.25">
      <c r="J2388" s="5">
        <v>0</v>
      </c>
      <c r="K2388" s="217">
        <v>0</v>
      </c>
    </row>
    <row r="2389" spans="10:11" hidden="1" x14ac:dyDescent="0.25">
      <c r="J2389" s="5">
        <v>0</v>
      </c>
      <c r="K2389" s="217">
        <v>0</v>
      </c>
    </row>
    <row r="2390" spans="10:11" hidden="1" x14ac:dyDescent="0.25">
      <c r="J2390" s="5">
        <v>0</v>
      </c>
      <c r="K2390" s="217">
        <v>0</v>
      </c>
    </row>
    <row r="2391" spans="10:11" hidden="1" x14ac:dyDescent="0.25">
      <c r="J2391" s="5">
        <v>0</v>
      </c>
      <c r="K2391" s="217">
        <v>0</v>
      </c>
    </row>
    <row r="2392" spans="10:11" hidden="1" x14ac:dyDescent="0.25">
      <c r="J2392" s="5">
        <v>0</v>
      </c>
      <c r="K2392" s="217">
        <v>0</v>
      </c>
    </row>
    <row r="2393" spans="10:11" hidden="1" x14ac:dyDescent="0.25">
      <c r="J2393" s="5">
        <v>0</v>
      </c>
      <c r="K2393" s="217">
        <v>0</v>
      </c>
    </row>
    <row r="2394" spans="10:11" hidden="1" x14ac:dyDescent="0.25">
      <c r="J2394" s="5">
        <v>0</v>
      </c>
      <c r="K2394" s="217">
        <v>0</v>
      </c>
    </row>
    <row r="2395" spans="10:11" hidden="1" x14ac:dyDescent="0.25">
      <c r="J2395" s="5">
        <v>0</v>
      </c>
      <c r="K2395" s="217">
        <v>0</v>
      </c>
    </row>
    <row r="2396" spans="10:11" hidden="1" x14ac:dyDescent="0.25">
      <c r="J2396" s="5">
        <v>0</v>
      </c>
      <c r="K2396" s="217">
        <v>0</v>
      </c>
    </row>
    <row r="2397" spans="10:11" hidden="1" x14ac:dyDescent="0.25">
      <c r="J2397" s="5">
        <v>0</v>
      </c>
      <c r="K2397" s="217">
        <v>0</v>
      </c>
    </row>
    <row r="2398" spans="10:11" hidden="1" x14ac:dyDescent="0.25">
      <c r="J2398" s="5">
        <v>0</v>
      </c>
      <c r="K2398" s="217">
        <v>0</v>
      </c>
    </row>
    <row r="2399" spans="10:11" hidden="1" x14ac:dyDescent="0.25">
      <c r="J2399" s="5">
        <v>0</v>
      </c>
      <c r="K2399" s="217">
        <v>0</v>
      </c>
    </row>
    <row r="2400" spans="10:11" hidden="1" x14ac:dyDescent="0.25">
      <c r="J2400" s="5">
        <v>0</v>
      </c>
      <c r="K2400" s="217">
        <v>0</v>
      </c>
    </row>
    <row r="2401" spans="10:11" hidden="1" x14ac:dyDescent="0.25">
      <c r="J2401" s="5">
        <v>0</v>
      </c>
      <c r="K2401" s="217">
        <v>0</v>
      </c>
    </row>
    <row r="2402" spans="10:11" hidden="1" x14ac:dyDescent="0.25">
      <c r="J2402" s="5">
        <v>0</v>
      </c>
      <c r="K2402" s="217">
        <v>0</v>
      </c>
    </row>
    <row r="2403" spans="10:11" hidden="1" x14ac:dyDescent="0.25">
      <c r="J2403" s="5">
        <v>0</v>
      </c>
      <c r="K2403" s="217">
        <v>0</v>
      </c>
    </row>
    <row r="2404" spans="10:11" hidden="1" x14ac:dyDescent="0.25">
      <c r="J2404" s="5">
        <v>0</v>
      </c>
      <c r="K2404" s="217">
        <v>0</v>
      </c>
    </row>
    <row r="2405" spans="10:11" hidden="1" x14ac:dyDescent="0.25">
      <c r="J2405" s="5">
        <v>0</v>
      </c>
      <c r="K2405" s="217">
        <v>0</v>
      </c>
    </row>
    <row r="2406" spans="10:11" hidden="1" x14ac:dyDescent="0.25">
      <c r="J2406" s="5">
        <v>0</v>
      </c>
      <c r="K2406" s="217">
        <v>0</v>
      </c>
    </row>
    <row r="2407" spans="10:11" hidden="1" x14ac:dyDescent="0.25">
      <c r="J2407" s="5">
        <v>0</v>
      </c>
      <c r="K2407" s="217">
        <v>0</v>
      </c>
    </row>
    <row r="2408" spans="10:11" hidden="1" x14ac:dyDescent="0.25">
      <c r="J2408" s="5">
        <v>0</v>
      </c>
      <c r="K2408" s="217">
        <v>0</v>
      </c>
    </row>
    <row r="2409" spans="10:11" hidden="1" x14ac:dyDescent="0.25">
      <c r="J2409" s="5">
        <v>0</v>
      </c>
      <c r="K2409" s="217">
        <v>0</v>
      </c>
    </row>
    <row r="2410" spans="10:11" hidden="1" x14ac:dyDescent="0.25">
      <c r="J2410" s="5">
        <v>0</v>
      </c>
      <c r="K2410" s="217">
        <v>0</v>
      </c>
    </row>
    <row r="2411" spans="10:11" hidden="1" x14ac:dyDescent="0.25">
      <c r="J2411" s="5">
        <v>0</v>
      </c>
      <c r="K2411" s="217">
        <v>0</v>
      </c>
    </row>
    <row r="2412" spans="10:11" hidden="1" x14ac:dyDescent="0.25">
      <c r="J2412" s="5">
        <v>0</v>
      </c>
      <c r="K2412" s="217">
        <v>0</v>
      </c>
    </row>
    <row r="2413" spans="10:11" hidden="1" x14ac:dyDescent="0.25">
      <c r="J2413" s="5">
        <v>0</v>
      </c>
      <c r="K2413" s="217">
        <v>0</v>
      </c>
    </row>
    <row r="2414" spans="10:11" hidden="1" x14ac:dyDescent="0.25">
      <c r="J2414" s="5">
        <v>0</v>
      </c>
      <c r="K2414" s="217">
        <v>0</v>
      </c>
    </row>
    <row r="2415" spans="10:11" hidden="1" x14ac:dyDescent="0.25">
      <c r="J2415" s="5">
        <v>0</v>
      </c>
      <c r="K2415" s="217">
        <v>0</v>
      </c>
    </row>
    <row r="2416" spans="10:11" hidden="1" x14ac:dyDescent="0.25">
      <c r="J2416" s="5">
        <v>0</v>
      </c>
      <c r="K2416" s="217">
        <v>0</v>
      </c>
    </row>
    <row r="2417" spans="10:11" hidden="1" x14ac:dyDescent="0.25">
      <c r="J2417" s="5">
        <v>0</v>
      </c>
      <c r="K2417" s="217">
        <v>0</v>
      </c>
    </row>
    <row r="2418" spans="10:11" hidden="1" x14ac:dyDescent="0.25">
      <c r="J2418" s="5">
        <v>0</v>
      </c>
      <c r="K2418" s="217">
        <v>0</v>
      </c>
    </row>
    <row r="2419" spans="10:11" hidden="1" x14ac:dyDescent="0.25">
      <c r="J2419" s="5">
        <v>0</v>
      </c>
      <c r="K2419" s="217">
        <v>0</v>
      </c>
    </row>
    <row r="2420" spans="10:11" hidden="1" x14ac:dyDescent="0.25">
      <c r="J2420" s="5">
        <v>0</v>
      </c>
      <c r="K2420" s="217">
        <v>0</v>
      </c>
    </row>
    <row r="2421" spans="10:11" hidden="1" x14ac:dyDescent="0.25">
      <c r="J2421" s="5">
        <v>0</v>
      </c>
      <c r="K2421" s="217">
        <v>0</v>
      </c>
    </row>
    <row r="2422" spans="10:11" hidden="1" x14ac:dyDescent="0.25">
      <c r="J2422" s="5">
        <v>0</v>
      </c>
      <c r="K2422" s="217">
        <v>0</v>
      </c>
    </row>
    <row r="2423" spans="10:11" hidden="1" x14ac:dyDescent="0.25">
      <c r="J2423" s="5">
        <v>0</v>
      </c>
      <c r="K2423" s="217">
        <v>0</v>
      </c>
    </row>
    <row r="2424" spans="10:11" hidden="1" x14ac:dyDescent="0.25">
      <c r="J2424" s="5">
        <v>0</v>
      </c>
      <c r="K2424" s="217">
        <v>0</v>
      </c>
    </row>
    <row r="2425" spans="10:11" hidden="1" x14ac:dyDescent="0.25">
      <c r="J2425" s="5">
        <v>0</v>
      </c>
      <c r="K2425" s="217">
        <v>0</v>
      </c>
    </row>
    <row r="2426" spans="10:11" hidden="1" x14ac:dyDescent="0.25">
      <c r="J2426" s="5">
        <v>0</v>
      </c>
      <c r="K2426" s="217">
        <v>0</v>
      </c>
    </row>
    <row r="2427" spans="10:11" hidden="1" x14ac:dyDescent="0.25">
      <c r="J2427" s="5">
        <v>0</v>
      </c>
      <c r="K2427" s="217">
        <v>0</v>
      </c>
    </row>
    <row r="2428" spans="10:11" hidden="1" x14ac:dyDescent="0.25">
      <c r="J2428" s="5">
        <v>0</v>
      </c>
      <c r="K2428" s="217">
        <v>0</v>
      </c>
    </row>
    <row r="2429" spans="10:11" hidden="1" x14ac:dyDescent="0.25">
      <c r="J2429" s="5">
        <v>0</v>
      </c>
      <c r="K2429" s="217">
        <v>0</v>
      </c>
    </row>
    <row r="2430" spans="10:11" hidden="1" x14ac:dyDescent="0.25">
      <c r="J2430" s="5">
        <v>0</v>
      </c>
      <c r="K2430" s="217">
        <v>0</v>
      </c>
    </row>
    <row r="2431" spans="10:11" hidden="1" x14ac:dyDescent="0.25">
      <c r="J2431" s="5">
        <v>0</v>
      </c>
      <c r="K2431" s="217">
        <v>0</v>
      </c>
    </row>
    <row r="2432" spans="10:11" hidden="1" x14ac:dyDescent="0.25">
      <c r="J2432" s="5">
        <v>0</v>
      </c>
      <c r="K2432" s="217">
        <v>0</v>
      </c>
    </row>
    <row r="2433" spans="10:11" hidden="1" x14ac:dyDescent="0.25">
      <c r="J2433" s="5">
        <v>0</v>
      </c>
      <c r="K2433" s="217">
        <v>0</v>
      </c>
    </row>
    <row r="2434" spans="10:11" hidden="1" x14ac:dyDescent="0.25">
      <c r="J2434" s="5">
        <v>0</v>
      </c>
      <c r="K2434" s="217">
        <v>0</v>
      </c>
    </row>
    <row r="2435" spans="10:11" hidden="1" x14ac:dyDescent="0.25">
      <c r="J2435" s="5">
        <v>0</v>
      </c>
      <c r="K2435" s="217">
        <v>0</v>
      </c>
    </row>
    <row r="2436" spans="10:11" hidden="1" x14ac:dyDescent="0.25">
      <c r="J2436" s="5">
        <v>0</v>
      </c>
      <c r="K2436" s="217">
        <v>0</v>
      </c>
    </row>
    <row r="2437" spans="10:11" hidden="1" x14ac:dyDescent="0.25">
      <c r="J2437" s="5">
        <v>0</v>
      </c>
      <c r="K2437" s="217">
        <v>0</v>
      </c>
    </row>
    <row r="2438" spans="10:11" hidden="1" x14ac:dyDescent="0.25">
      <c r="J2438" s="5">
        <v>0</v>
      </c>
      <c r="K2438" s="217">
        <v>0</v>
      </c>
    </row>
    <row r="2439" spans="10:11" hidden="1" x14ac:dyDescent="0.25">
      <c r="J2439" s="5">
        <v>0</v>
      </c>
      <c r="K2439" s="217">
        <v>0</v>
      </c>
    </row>
    <row r="2440" spans="10:11" hidden="1" x14ac:dyDescent="0.25">
      <c r="J2440" s="5">
        <v>0</v>
      </c>
      <c r="K2440" s="217">
        <v>0</v>
      </c>
    </row>
    <row r="2441" spans="10:11" hidden="1" x14ac:dyDescent="0.25">
      <c r="J2441" s="5">
        <v>0</v>
      </c>
      <c r="K2441" s="217">
        <v>0</v>
      </c>
    </row>
    <row r="2442" spans="10:11" hidden="1" x14ac:dyDescent="0.25">
      <c r="J2442" s="5">
        <v>0</v>
      </c>
      <c r="K2442" s="217">
        <v>0</v>
      </c>
    </row>
    <row r="2443" spans="10:11" hidden="1" x14ac:dyDescent="0.25">
      <c r="J2443" s="5">
        <v>0</v>
      </c>
      <c r="K2443" s="217">
        <v>0</v>
      </c>
    </row>
    <row r="2444" spans="10:11" hidden="1" x14ac:dyDescent="0.25">
      <c r="J2444" s="5">
        <v>0</v>
      </c>
      <c r="K2444" s="217">
        <v>0</v>
      </c>
    </row>
    <row r="2445" spans="10:11" hidden="1" x14ac:dyDescent="0.25">
      <c r="J2445" s="5">
        <v>0</v>
      </c>
      <c r="K2445" s="217">
        <v>0</v>
      </c>
    </row>
    <row r="2446" spans="10:11" hidden="1" x14ac:dyDescent="0.25">
      <c r="J2446" s="5">
        <v>0</v>
      </c>
      <c r="K2446" s="217">
        <v>0</v>
      </c>
    </row>
    <row r="2447" spans="10:11" hidden="1" x14ac:dyDescent="0.25">
      <c r="J2447" s="5">
        <v>0</v>
      </c>
      <c r="K2447" s="217">
        <v>0</v>
      </c>
    </row>
    <row r="2448" spans="10:11" hidden="1" x14ac:dyDescent="0.25">
      <c r="J2448" s="5">
        <v>0</v>
      </c>
      <c r="K2448" s="217">
        <v>0</v>
      </c>
    </row>
    <row r="2449" spans="10:11" hidden="1" x14ac:dyDescent="0.25">
      <c r="J2449" s="5">
        <v>0</v>
      </c>
      <c r="K2449" s="217">
        <v>0</v>
      </c>
    </row>
    <row r="2450" spans="10:11" hidden="1" x14ac:dyDescent="0.25">
      <c r="J2450" s="5">
        <v>0</v>
      </c>
      <c r="K2450" s="217">
        <v>0</v>
      </c>
    </row>
    <row r="2451" spans="10:11" hidden="1" x14ac:dyDescent="0.25">
      <c r="J2451" s="5">
        <v>0</v>
      </c>
      <c r="K2451" s="217">
        <v>0</v>
      </c>
    </row>
    <row r="2452" spans="10:11" hidden="1" x14ac:dyDescent="0.25">
      <c r="J2452" s="5">
        <v>0</v>
      </c>
      <c r="K2452" s="217">
        <v>0</v>
      </c>
    </row>
    <row r="2453" spans="10:11" hidden="1" x14ac:dyDescent="0.25">
      <c r="J2453" s="5">
        <v>0</v>
      </c>
      <c r="K2453" s="217">
        <v>0</v>
      </c>
    </row>
    <row r="2454" spans="10:11" hidden="1" x14ac:dyDescent="0.25">
      <c r="J2454" s="5">
        <v>0</v>
      </c>
      <c r="K2454" s="217">
        <v>0</v>
      </c>
    </row>
    <row r="2455" spans="10:11" hidden="1" x14ac:dyDescent="0.25">
      <c r="J2455" s="5">
        <v>0</v>
      </c>
      <c r="K2455" s="217">
        <v>0</v>
      </c>
    </row>
    <row r="2456" spans="10:11" hidden="1" x14ac:dyDescent="0.25">
      <c r="J2456" s="5">
        <v>0</v>
      </c>
      <c r="K2456" s="217">
        <v>0</v>
      </c>
    </row>
    <row r="2457" spans="10:11" hidden="1" x14ac:dyDescent="0.25">
      <c r="J2457" s="5">
        <v>0</v>
      </c>
      <c r="K2457" s="217">
        <v>0</v>
      </c>
    </row>
    <row r="2458" spans="10:11" hidden="1" x14ac:dyDescent="0.25">
      <c r="J2458" s="5">
        <v>0</v>
      </c>
      <c r="K2458" s="217">
        <v>0</v>
      </c>
    </row>
    <row r="2459" spans="10:11" hidden="1" x14ac:dyDescent="0.25">
      <c r="J2459" s="5">
        <v>0</v>
      </c>
      <c r="K2459" s="217">
        <v>0</v>
      </c>
    </row>
    <row r="2460" spans="10:11" hidden="1" x14ac:dyDescent="0.25">
      <c r="J2460" s="5">
        <v>0</v>
      </c>
      <c r="K2460" s="217">
        <v>0</v>
      </c>
    </row>
    <row r="2461" spans="10:11" hidden="1" x14ac:dyDescent="0.25">
      <c r="J2461" s="5">
        <v>0</v>
      </c>
      <c r="K2461" s="217">
        <v>0</v>
      </c>
    </row>
    <row r="2462" spans="10:11" hidden="1" x14ac:dyDescent="0.25">
      <c r="J2462" s="5">
        <v>0</v>
      </c>
      <c r="K2462" s="217">
        <v>0</v>
      </c>
    </row>
    <row r="2463" spans="10:11" hidden="1" x14ac:dyDescent="0.25">
      <c r="J2463" s="5">
        <v>0</v>
      </c>
      <c r="K2463" s="217">
        <v>0</v>
      </c>
    </row>
    <row r="2464" spans="10:11" hidden="1" x14ac:dyDescent="0.25">
      <c r="J2464" s="5">
        <v>0</v>
      </c>
      <c r="K2464" s="217">
        <v>0</v>
      </c>
    </row>
    <row r="2465" spans="10:11" hidden="1" x14ac:dyDescent="0.25">
      <c r="J2465" s="5">
        <v>0</v>
      </c>
      <c r="K2465" s="217">
        <v>0</v>
      </c>
    </row>
    <row r="2466" spans="10:11" hidden="1" x14ac:dyDescent="0.25">
      <c r="J2466" s="5">
        <v>0</v>
      </c>
      <c r="K2466" s="217">
        <v>0</v>
      </c>
    </row>
    <row r="2467" spans="10:11" hidden="1" x14ac:dyDescent="0.25">
      <c r="J2467" s="5">
        <v>0</v>
      </c>
      <c r="K2467" s="217">
        <v>0</v>
      </c>
    </row>
    <row r="2468" spans="10:11" hidden="1" x14ac:dyDescent="0.25">
      <c r="J2468" s="5">
        <v>0</v>
      </c>
      <c r="K2468" s="217">
        <v>0</v>
      </c>
    </row>
    <row r="2469" spans="10:11" hidden="1" x14ac:dyDescent="0.25">
      <c r="J2469" s="5">
        <v>0</v>
      </c>
      <c r="K2469" s="217">
        <v>0</v>
      </c>
    </row>
    <row r="2470" spans="10:11" hidden="1" x14ac:dyDescent="0.25">
      <c r="J2470" s="5">
        <v>0</v>
      </c>
      <c r="K2470" s="217">
        <v>0</v>
      </c>
    </row>
    <row r="2471" spans="10:11" hidden="1" x14ac:dyDescent="0.25">
      <c r="J2471" s="5">
        <v>0</v>
      </c>
      <c r="K2471" s="217">
        <v>0</v>
      </c>
    </row>
    <row r="2472" spans="10:11" hidden="1" x14ac:dyDescent="0.25">
      <c r="J2472" s="5">
        <v>0</v>
      </c>
      <c r="K2472" s="217">
        <v>0</v>
      </c>
    </row>
    <row r="2473" spans="10:11" hidden="1" x14ac:dyDescent="0.25">
      <c r="J2473" s="5">
        <v>0</v>
      </c>
      <c r="K2473" s="217">
        <v>0</v>
      </c>
    </row>
    <row r="2474" spans="10:11" hidden="1" x14ac:dyDescent="0.25">
      <c r="J2474" s="5">
        <v>0</v>
      </c>
      <c r="K2474" s="217">
        <v>0</v>
      </c>
    </row>
    <row r="2475" spans="10:11" hidden="1" x14ac:dyDescent="0.25">
      <c r="J2475" s="5">
        <v>0</v>
      </c>
      <c r="K2475" s="217">
        <v>0</v>
      </c>
    </row>
    <row r="2476" spans="10:11" hidden="1" x14ac:dyDescent="0.25">
      <c r="J2476" s="5">
        <v>0</v>
      </c>
      <c r="K2476" s="217">
        <v>0</v>
      </c>
    </row>
    <row r="2477" spans="10:11" hidden="1" x14ac:dyDescent="0.25">
      <c r="J2477" s="5">
        <v>0</v>
      </c>
      <c r="K2477" s="217">
        <v>0</v>
      </c>
    </row>
    <row r="2478" spans="10:11" hidden="1" x14ac:dyDescent="0.25">
      <c r="J2478" s="5">
        <v>0</v>
      </c>
      <c r="K2478" s="217">
        <v>0</v>
      </c>
    </row>
    <row r="2479" spans="10:11" hidden="1" x14ac:dyDescent="0.25">
      <c r="J2479" s="5">
        <v>0</v>
      </c>
      <c r="K2479" s="217">
        <v>0</v>
      </c>
    </row>
    <row r="2480" spans="10:11" hidden="1" x14ac:dyDescent="0.25">
      <c r="J2480" s="5">
        <v>0</v>
      </c>
      <c r="K2480" s="217">
        <v>0</v>
      </c>
    </row>
    <row r="2481" spans="10:11" hidden="1" x14ac:dyDescent="0.25">
      <c r="J2481" s="5">
        <v>0</v>
      </c>
      <c r="K2481" s="217">
        <v>0</v>
      </c>
    </row>
    <row r="2482" spans="10:11" hidden="1" x14ac:dyDescent="0.25">
      <c r="J2482" s="5">
        <v>0</v>
      </c>
      <c r="K2482" s="217">
        <v>0</v>
      </c>
    </row>
    <row r="2483" spans="10:11" hidden="1" x14ac:dyDescent="0.25">
      <c r="J2483" s="5">
        <v>0</v>
      </c>
      <c r="K2483" s="217">
        <v>0</v>
      </c>
    </row>
    <row r="2484" spans="10:11" hidden="1" x14ac:dyDescent="0.25">
      <c r="J2484" s="5">
        <v>0</v>
      </c>
      <c r="K2484" s="217">
        <v>0</v>
      </c>
    </row>
    <row r="2485" spans="10:11" hidden="1" x14ac:dyDescent="0.25">
      <c r="J2485" s="5">
        <v>0</v>
      </c>
      <c r="K2485" s="217">
        <v>0</v>
      </c>
    </row>
    <row r="2486" spans="10:11" hidden="1" x14ac:dyDescent="0.25">
      <c r="J2486" s="5">
        <v>0</v>
      </c>
      <c r="K2486" s="217">
        <v>0</v>
      </c>
    </row>
    <row r="2487" spans="10:11" hidden="1" x14ac:dyDescent="0.25">
      <c r="J2487" s="5">
        <v>0</v>
      </c>
      <c r="K2487" s="217">
        <v>0</v>
      </c>
    </row>
    <row r="2488" spans="10:11" hidden="1" x14ac:dyDescent="0.25">
      <c r="J2488" s="5">
        <v>0</v>
      </c>
      <c r="K2488" s="217">
        <v>0</v>
      </c>
    </row>
    <row r="2489" spans="10:11" hidden="1" x14ac:dyDescent="0.25">
      <c r="J2489" s="5">
        <v>0</v>
      </c>
      <c r="K2489" s="217">
        <v>0</v>
      </c>
    </row>
    <row r="2490" spans="10:11" hidden="1" x14ac:dyDescent="0.25">
      <c r="J2490" s="5">
        <v>0</v>
      </c>
      <c r="K2490" s="217">
        <v>0</v>
      </c>
    </row>
    <row r="2491" spans="10:11" hidden="1" x14ac:dyDescent="0.25">
      <c r="J2491" s="5">
        <v>0</v>
      </c>
      <c r="K2491" s="217">
        <v>0</v>
      </c>
    </row>
    <row r="2492" spans="10:11" hidden="1" x14ac:dyDescent="0.25">
      <c r="J2492" s="5">
        <v>0</v>
      </c>
      <c r="K2492" s="217">
        <v>0</v>
      </c>
    </row>
    <row r="2493" spans="10:11" hidden="1" x14ac:dyDescent="0.25">
      <c r="J2493" s="5">
        <v>0</v>
      </c>
      <c r="K2493" s="217">
        <v>0</v>
      </c>
    </row>
    <row r="2494" spans="10:11" hidden="1" x14ac:dyDescent="0.25">
      <c r="J2494" s="5">
        <v>0</v>
      </c>
      <c r="K2494" s="217">
        <v>0</v>
      </c>
    </row>
    <row r="2495" spans="10:11" hidden="1" x14ac:dyDescent="0.25">
      <c r="J2495" s="5">
        <v>0</v>
      </c>
      <c r="K2495" s="217">
        <v>0</v>
      </c>
    </row>
    <row r="2496" spans="10:11" hidden="1" x14ac:dyDescent="0.25">
      <c r="J2496" s="5">
        <v>0</v>
      </c>
      <c r="K2496" s="217">
        <v>0</v>
      </c>
    </row>
    <row r="2497" spans="10:11" hidden="1" x14ac:dyDescent="0.25">
      <c r="J2497" s="5">
        <v>0</v>
      </c>
      <c r="K2497" s="217">
        <v>0</v>
      </c>
    </row>
    <row r="2498" spans="10:11" hidden="1" x14ac:dyDescent="0.25">
      <c r="J2498" s="5">
        <v>0</v>
      </c>
      <c r="K2498" s="217">
        <v>0</v>
      </c>
    </row>
    <row r="2499" spans="10:11" hidden="1" x14ac:dyDescent="0.25">
      <c r="J2499" s="5">
        <v>0</v>
      </c>
      <c r="K2499" s="217">
        <v>0</v>
      </c>
    </row>
    <row r="2500" spans="10:11" hidden="1" x14ac:dyDescent="0.25">
      <c r="J2500" s="5">
        <v>0</v>
      </c>
      <c r="K2500" s="217">
        <v>0</v>
      </c>
    </row>
    <row r="2501" spans="10:11" hidden="1" x14ac:dyDescent="0.25">
      <c r="J2501" s="5">
        <v>0</v>
      </c>
      <c r="K2501" s="217">
        <v>0</v>
      </c>
    </row>
    <row r="2502" spans="10:11" hidden="1" x14ac:dyDescent="0.25">
      <c r="J2502" s="5">
        <v>0</v>
      </c>
      <c r="K2502" s="217">
        <v>0</v>
      </c>
    </row>
    <row r="2503" spans="10:11" hidden="1" x14ac:dyDescent="0.25">
      <c r="J2503" s="5">
        <v>0</v>
      </c>
      <c r="K2503" s="217">
        <v>0</v>
      </c>
    </row>
    <row r="2504" spans="10:11" hidden="1" x14ac:dyDescent="0.25">
      <c r="J2504" s="5">
        <v>0</v>
      </c>
      <c r="K2504" s="217">
        <v>0</v>
      </c>
    </row>
    <row r="2505" spans="10:11" hidden="1" x14ac:dyDescent="0.25">
      <c r="J2505" s="5">
        <v>0</v>
      </c>
      <c r="K2505" s="217">
        <v>0</v>
      </c>
    </row>
    <row r="2506" spans="10:11" hidden="1" x14ac:dyDescent="0.25">
      <c r="J2506" s="5">
        <v>0</v>
      </c>
      <c r="K2506" s="217">
        <v>0</v>
      </c>
    </row>
    <row r="2507" spans="10:11" hidden="1" x14ac:dyDescent="0.25">
      <c r="J2507" s="5">
        <v>0</v>
      </c>
      <c r="K2507" s="217">
        <v>0</v>
      </c>
    </row>
    <row r="2508" spans="10:11" hidden="1" x14ac:dyDescent="0.25">
      <c r="J2508" s="5">
        <v>0</v>
      </c>
      <c r="K2508" s="217">
        <v>0</v>
      </c>
    </row>
    <row r="2509" spans="10:11" hidden="1" x14ac:dyDescent="0.25">
      <c r="J2509" s="5">
        <v>0</v>
      </c>
      <c r="K2509" s="217">
        <v>0</v>
      </c>
    </row>
    <row r="2510" spans="10:11" hidden="1" x14ac:dyDescent="0.25">
      <c r="J2510" s="5">
        <v>0</v>
      </c>
      <c r="K2510" s="217">
        <v>0</v>
      </c>
    </row>
    <row r="2511" spans="10:11" hidden="1" x14ac:dyDescent="0.25">
      <c r="J2511" s="5">
        <v>0</v>
      </c>
      <c r="K2511" s="217">
        <v>0</v>
      </c>
    </row>
    <row r="2512" spans="10:11" hidden="1" x14ac:dyDescent="0.25">
      <c r="J2512" s="5">
        <v>0</v>
      </c>
      <c r="K2512" s="217">
        <v>0</v>
      </c>
    </row>
    <row r="2513" spans="10:11" hidden="1" x14ac:dyDescent="0.25">
      <c r="J2513" s="5">
        <v>0</v>
      </c>
      <c r="K2513" s="217">
        <v>0</v>
      </c>
    </row>
    <row r="2514" spans="10:11" hidden="1" x14ac:dyDescent="0.25">
      <c r="J2514" s="5">
        <v>0</v>
      </c>
      <c r="K2514" s="217">
        <v>0</v>
      </c>
    </row>
    <row r="2515" spans="10:11" hidden="1" x14ac:dyDescent="0.25">
      <c r="J2515" s="5">
        <v>0</v>
      </c>
      <c r="K2515" s="217">
        <v>0</v>
      </c>
    </row>
    <row r="2516" spans="10:11" hidden="1" x14ac:dyDescent="0.25">
      <c r="J2516" s="5">
        <v>0</v>
      </c>
      <c r="K2516" s="217">
        <v>0</v>
      </c>
    </row>
    <row r="2517" spans="10:11" hidden="1" x14ac:dyDescent="0.25">
      <c r="J2517" s="5">
        <v>0</v>
      </c>
      <c r="K2517" s="217">
        <v>0</v>
      </c>
    </row>
    <row r="2518" spans="10:11" hidden="1" x14ac:dyDescent="0.25">
      <c r="J2518" s="5">
        <v>0</v>
      </c>
      <c r="K2518" s="217">
        <v>0</v>
      </c>
    </row>
    <row r="2519" spans="10:11" hidden="1" x14ac:dyDescent="0.25">
      <c r="J2519" s="5">
        <v>0</v>
      </c>
      <c r="K2519" s="217">
        <v>0</v>
      </c>
    </row>
    <row r="2520" spans="10:11" hidden="1" x14ac:dyDescent="0.25">
      <c r="J2520" s="5">
        <v>0</v>
      </c>
      <c r="K2520" s="217">
        <v>0</v>
      </c>
    </row>
    <row r="2521" spans="10:11" hidden="1" x14ac:dyDescent="0.25">
      <c r="J2521" s="5">
        <v>0</v>
      </c>
      <c r="K2521" s="217">
        <v>0</v>
      </c>
    </row>
    <row r="2522" spans="10:11" hidden="1" x14ac:dyDescent="0.25">
      <c r="J2522" s="5">
        <v>0</v>
      </c>
      <c r="K2522" s="217">
        <v>0</v>
      </c>
    </row>
    <row r="2523" spans="10:11" hidden="1" x14ac:dyDescent="0.25">
      <c r="J2523" s="5">
        <v>0</v>
      </c>
      <c r="K2523" s="217">
        <v>0</v>
      </c>
    </row>
    <row r="2524" spans="10:11" hidden="1" x14ac:dyDescent="0.25">
      <c r="J2524" s="5">
        <v>0</v>
      </c>
      <c r="K2524" s="217">
        <v>0</v>
      </c>
    </row>
    <row r="2525" spans="10:11" hidden="1" x14ac:dyDescent="0.25">
      <c r="J2525" s="5">
        <v>0</v>
      </c>
      <c r="K2525" s="217">
        <v>0</v>
      </c>
    </row>
    <row r="2526" spans="10:11" hidden="1" x14ac:dyDescent="0.25">
      <c r="J2526" s="5">
        <v>0</v>
      </c>
      <c r="K2526" s="217">
        <v>0</v>
      </c>
    </row>
    <row r="2527" spans="10:11" hidden="1" x14ac:dyDescent="0.25">
      <c r="J2527" s="5">
        <v>0</v>
      </c>
      <c r="K2527" s="217">
        <v>0</v>
      </c>
    </row>
    <row r="2528" spans="10:11" hidden="1" x14ac:dyDescent="0.25">
      <c r="J2528" s="5">
        <v>0</v>
      </c>
      <c r="K2528" s="217">
        <v>0</v>
      </c>
    </row>
    <row r="2529" spans="10:11" hidden="1" x14ac:dyDescent="0.25">
      <c r="J2529" s="5">
        <v>0</v>
      </c>
      <c r="K2529" s="217">
        <v>0</v>
      </c>
    </row>
    <row r="2530" spans="10:11" hidden="1" x14ac:dyDescent="0.25">
      <c r="J2530" s="5">
        <v>0</v>
      </c>
      <c r="K2530" s="217">
        <v>0</v>
      </c>
    </row>
    <row r="2531" spans="10:11" hidden="1" x14ac:dyDescent="0.25">
      <c r="J2531" s="5">
        <v>0</v>
      </c>
      <c r="K2531" s="217">
        <v>0</v>
      </c>
    </row>
    <row r="2532" spans="10:11" hidden="1" x14ac:dyDescent="0.25">
      <c r="J2532" s="5">
        <v>0</v>
      </c>
      <c r="K2532" s="217">
        <v>0</v>
      </c>
    </row>
    <row r="2533" spans="10:11" hidden="1" x14ac:dyDescent="0.25">
      <c r="J2533" s="5">
        <v>0</v>
      </c>
      <c r="K2533" s="217">
        <v>0</v>
      </c>
    </row>
    <row r="2534" spans="10:11" hidden="1" x14ac:dyDescent="0.25">
      <c r="J2534" s="5">
        <v>0</v>
      </c>
      <c r="K2534" s="217">
        <v>0</v>
      </c>
    </row>
    <row r="2535" spans="10:11" hidden="1" x14ac:dyDescent="0.25">
      <c r="J2535" s="5">
        <v>0</v>
      </c>
      <c r="K2535" s="217">
        <v>0</v>
      </c>
    </row>
    <row r="2536" spans="10:11" hidden="1" x14ac:dyDescent="0.25">
      <c r="J2536" s="5">
        <v>0</v>
      </c>
      <c r="K2536" s="217">
        <v>0</v>
      </c>
    </row>
    <row r="2537" spans="10:11" hidden="1" x14ac:dyDescent="0.25">
      <c r="J2537" s="5">
        <v>0</v>
      </c>
      <c r="K2537" s="217">
        <v>0</v>
      </c>
    </row>
    <row r="2538" spans="10:11" hidden="1" x14ac:dyDescent="0.25">
      <c r="J2538" s="5">
        <v>0</v>
      </c>
      <c r="K2538" s="217">
        <v>0</v>
      </c>
    </row>
    <row r="2539" spans="10:11" hidden="1" x14ac:dyDescent="0.25">
      <c r="J2539" s="5">
        <v>0</v>
      </c>
      <c r="K2539" s="217">
        <v>0</v>
      </c>
    </row>
    <row r="2540" spans="10:11" hidden="1" x14ac:dyDescent="0.25">
      <c r="J2540" s="5">
        <v>0</v>
      </c>
      <c r="K2540" s="217">
        <v>0</v>
      </c>
    </row>
    <row r="2541" spans="10:11" hidden="1" x14ac:dyDescent="0.25">
      <c r="J2541" s="5">
        <v>0</v>
      </c>
      <c r="K2541" s="217">
        <v>0</v>
      </c>
    </row>
    <row r="2542" spans="10:11" hidden="1" x14ac:dyDescent="0.25">
      <c r="J2542" s="5">
        <v>0</v>
      </c>
      <c r="K2542" s="217">
        <v>0</v>
      </c>
    </row>
    <row r="2543" spans="10:11" hidden="1" x14ac:dyDescent="0.25">
      <c r="J2543" s="5">
        <v>0</v>
      </c>
      <c r="K2543" s="217">
        <v>0</v>
      </c>
    </row>
    <row r="2544" spans="10:11" hidden="1" x14ac:dyDescent="0.25">
      <c r="J2544" s="5">
        <v>0</v>
      </c>
      <c r="K2544" s="217">
        <v>0</v>
      </c>
    </row>
    <row r="2545" spans="10:11" hidden="1" x14ac:dyDescent="0.25">
      <c r="J2545" s="5">
        <v>0</v>
      </c>
      <c r="K2545" s="217">
        <v>0</v>
      </c>
    </row>
    <row r="2546" spans="10:11" hidden="1" x14ac:dyDescent="0.25">
      <c r="J2546" s="5">
        <v>0</v>
      </c>
      <c r="K2546" s="217">
        <v>0</v>
      </c>
    </row>
    <row r="2547" spans="10:11" hidden="1" x14ac:dyDescent="0.25">
      <c r="J2547" s="5">
        <v>0</v>
      </c>
      <c r="K2547" s="217">
        <v>0</v>
      </c>
    </row>
    <row r="2548" spans="10:11" hidden="1" x14ac:dyDescent="0.25">
      <c r="J2548" s="5">
        <v>0</v>
      </c>
      <c r="K2548" s="217">
        <v>0</v>
      </c>
    </row>
    <row r="2549" spans="10:11" hidden="1" x14ac:dyDescent="0.25">
      <c r="J2549" s="5">
        <v>0</v>
      </c>
      <c r="K2549" s="217">
        <v>0</v>
      </c>
    </row>
    <row r="2550" spans="10:11" hidden="1" x14ac:dyDescent="0.25">
      <c r="J2550" s="5">
        <v>0</v>
      </c>
      <c r="K2550" s="217">
        <v>0</v>
      </c>
    </row>
    <row r="2551" spans="10:11" hidden="1" x14ac:dyDescent="0.25">
      <c r="J2551" s="5">
        <v>0</v>
      </c>
      <c r="K2551" s="217">
        <v>0</v>
      </c>
    </row>
    <row r="2552" spans="10:11" hidden="1" x14ac:dyDescent="0.25">
      <c r="J2552" s="5">
        <v>0</v>
      </c>
      <c r="K2552" s="217">
        <v>0</v>
      </c>
    </row>
    <row r="2553" spans="10:11" hidden="1" x14ac:dyDescent="0.25">
      <c r="J2553" s="5">
        <v>0</v>
      </c>
      <c r="K2553" s="217">
        <v>0</v>
      </c>
    </row>
    <row r="2554" spans="10:11" hidden="1" x14ac:dyDescent="0.25">
      <c r="J2554" s="5">
        <v>0</v>
      </c>
      <c r="K2554" s="217">
        <v>0</v>
      </c>
    </row>
    <row r="2555" spans="10:11" hidden="1" x14ac:dyDescent="0.25">
      <c r="J2555" s="5">
        <v>0</v>
      </c>
      <c r="K2555" s="217">
        <v>0</v>
      </c>
    </row>
    <row r="2556" spans="10:11" hidden="1" x14ac:dyDescent="0.25">
      <c r="J2556" s="5">
        <v>0</v>
      </c>
      <c r="K2556" s="217">
        <v>0</v>
      </c>
    </row>
    <row r="2557" spans="10:11" hidden="1" x14ac:dyDescent="0.25">
      <c r="J2557" s="5">
        <v>0</v>
      </c>
      <c r="K2557" s="217">
        <v>0</v>
      </c>
    </row>
    <row r="2558" spans="10:11" hidden="1" x14ac:dyDescent="0.25">
      <c r="J2558" s="5">
        <v>0</v>
      </c>
      <c r="K2558" s="217">
        <v>0</v>
      </c>
    </row>
    <row r="2559" spans="10:11" hidden="1" x14ac:dyDescent="0.25">
      <c r="J2559" s="5">
        <v>0</v>
      </c>
      <c r="K2559" s="217">
        <v>0</v>
      </c>
    </row>
    <row r="2560" spans="10:11" hidden="1" x14ac:dyDescent="0.25">
      <c r="J2560" s="5">
        <v>0</v>
      </c>
      <c r="K2560" s="217">
        <v>0</v>
      </c>
    </row>
    <row r="2561" spans="10:11" hidden="1" x14ac:dyDescent="0.25">
      <c r="J2561" s="5">
        <v>0</v>
      </c>
      <c r="K2561" s="217">
        <v>0</v>
      </c>
    </row>
    <row r="2562" spans="10:11" hidden="1" x14ac:dyDescent="0.25">
      <c r="J2562" s="5">
        <v>0</v>
      </c>
      <c r="K2562" s="217">
        <v>0</v>
      </c>
    </row>
    <row r="2563" spans="10:11" hidden="1" x14ac:dyDescent="0.25">
      <c r="J2563" s="5">
        <v>0</v>
      </c>
      <c r="K2563" s="217">
        <v>0</v>
      </c>
    </row>
    <row r="2564" spans="10:11" hidden="1" x14ac:dyDescent="0.25">
      <c r="J2564" s="5">
        <v>0</v>
      </c>
      <c r="K2564" s="217">
        <v>0</v>
      </c>
    </row>
    <row r="2565" spans="10:11" hidden="1" x14ac:dyDescent="0.25">
      <c r="J2565" s="5">
        <v>0</v>
      </c>
      <c r="K2565" s="217">
        <v>0</v>
      </c>
    </row>
    <row r="2566" spans="10:11" hidden="1" x14ac:dyDescent="0.25">
      <c r="J2566" s="5">
        <v>0</v>
      </c>
      <c r="K2566" s="217">
        <v>0</v>
      </c>
    </row>
    <row r="2567" spans="10:11" hidden="1" x14ac:dyDescent="0.25">
      <c r="J2567" s="5">
        <v>0</v>
      </c>
      <c r="K2567" s="217">
        <v>0</v>
      </c>
    </row>
    <row r="2568" spans="10:11" hidden="1" x14ac:dyDescent="0.25">
      <c r="J2568" s="5">
        <v>0</v>
      </c>
      <c r="K2568" s="217">
        <v>0</v>
      </c>
    </row>
    <row r="2569" spans="10:11" hidden="1" x14ac:dyDescent="0.25">
      <c r="J2569" s="5">
        <v>0</v>
      </c>
      <c r="K2569" s="217">
        <v>0</v>
      </c>
    </row>
    <row r="2570" spans="10:11" hidden="1" x14ac:dyDescent="0.25">
      <c r="J2570" s="5">
        <v>0</v>
      </c>
      <c r="K2570" s="217">
        <v>0</v>
      </c>
    </row>
    <row r="2571" spans="10:11" hidden="1" x14ac:dyDescent="0.25">
      <c r="J2571" s="5">
        <v>0</v>
      </c>
      <c r="K2571" s="217">
        <v>0</v>
      </c>
    </row>
    <row r="2572" spans="10:11" hidden="1" x14ac:dyDescent="0.25">
      <c r="J2572" s="5">
        <v>0</v>
      </c>
      <c r="K2572" s="217">
        <v>0</v>
      </c>
    </row>
    <row r="2573" spans="10:11" hidden="1" x14ac:dyDescent="0.25">
      <c r="J2573" s="5">
        <v>0</v>
      </c>
      <c r="K2573" s="217">
        <v>0</v>
      </c>
    </row>
    <row r="2574" spans="10:11" hidden="1" x14ac:dyDescent="0.25">
      <c r="J2574" s="5">
        <v>0</v>
      </c>
      <c r="K2574" s="217">
        <v>0</v>
      </c>
    </row>
    <row r="2575" spans="10:11" hidden="1" x14ac:dyDescent="0.25">
      <c r="J2575" s="5">
        <v>0</v>
      </c>
      <c r="K2575" s="217">
        <v>0</v>
      </c>
    </row>
    <row r="2576" spans="10:11" hidden="1" x14ac:dyDescent="0.25">
      <c r="J2576" s="5">
        <v>0</v>
      </c>
      <c r="K2576" s="217">
        <v>0</v>
      </c>
    </row>
    <row r="2577" spans="10:11" hidden="1" x14ac:dyDescent="0.25">
      <c r="J2577" s="5">
        <v>0</v>
      </c>
      <c r="K2577" s="217">
        <v>0</v>
      </c>
    </row>
    <row r="2578" spans="10:11" hidden="1" x14ac:dyDescent="0.25">
      <c r="J2578" s="5">
        <v>0</v>
      </c>
      <c r="K2578" s="217">
        <v>0</v>
      </c>
    </row>
    <row r="2579" spans="10:11" hidden="1" x14ac:dyDescent="0.25">
      <c r="J2579" s="5">
        <v>0</v>
      </c>
      <c r="K2579" s="217">
        <v>0</v>
      </c>
    </row>
    <row r="2580" spans="10:11" hidden="1" x14ac:dyDescent="0.25">
      <c r="J2580" s="5">
        <v>0</v>
      </c>
      <c r="K2580" s="217">
        <v>0</v>
      </c>
    </row>
    <row r="2581" spans="10:11" hidden="1" x14ac:dyDescent="0.25">
      <c r="J2581" s="5">
        <v>0</v>
      </c>
      <c r="K2581" s="217">
        <v>0</v>
      </c>
    </row>
    <row r="2582" spans="10:11" hidden="1" x14ac:dyDescent="0.25">
      <c r="J2582" s="5">
        <v>0</v>
      </c>
      <c r="K2582" s="217">
        <v>0</v>
      </c>
    </row>
    <row r="2583" spans="10:11" hidden="1" x14ac:dyDescent="0.25">
      <c r="J2583" s="5">
        <v>0</v>
      </c>
      <c r="K2583" s="217">
        <v>0</v>
      </c>
    </row>
    <row r="2584" spans="10:11" hidden="1" x14ac:dyDescent="0.25">
      <c r="J2584" s="5">
        <v>0</v>
      </c>
      <c r="K2584" s="217">
        <v>0</v>
      </c>
    </row>
    <row r="2585" spans="10:11" hidden="1" x14ac:dyDescent="0.25">
      <c r="J2585" s="5">
        <v>0</v>
      </c>
      <c r="K2585" s="217">
        <v>0</v>
      </c>
    </row>
    <row r="2586" spans="10:11" hidden="1" x14ac:dyDescent="0.25">
      <c r="J2586" s="5">
        <v>0</v>
      </c>
      <c r="K2586" s="217">
        <v>0</v>
      </c>
    </row>
    <row r="2587" spans="10:11" hidden="1" x14ac:dyDescent="0.25">
      <c r="J2587" s="5">
        <v>0</v>
      </c>
      <c r="K2587" s="217">
        <v>0</v>
      </c>
    </row>
    <row r="2588" spans="10:11" hidden="1" x14ac:dyDescent="0.25">
      <c r="J2588" s="5">
        <v>0</v>
      </c>
      <c r="K2588" s="217">
        <v>0</v>
      </c>
    </row>
    <row r="2589" spans="10:11" hidden="1" x14ac:dyDescent="0.25">
      <c r="J2589" s="5">
        <v>0</v>
      </c>
      <c r="K2589" s="217">
        <v>0</v>
      </c>
    </row>
    <row r="2590" spans="10:11" hidden="1" x14ac:dyDescent="0.25">
      <c r="J2590" s="5">
        <v>0</v>
      </c>
      <c r="K2590" s="217">
        <v>0</v>
      </c>
    </row>
    <row r="2591" spans="10:11" hidden="1" x14ac:dyDescent="0.25">
      <c r="J2591" s="5">
        <v>0</v>
      </c>
      <c r="K2591" s="217">
        <v>0</v>
      </c>
    </row>
    <row r="2592" spans="10:11" hidden="1" x14ac:dyDescent="0.25">
      <c r="J2592" s="5">
        <v>0</v>
      </c>
      <c r="K2592" s="217">
        <v>0</v>
      </c>
    </row>
    <row r="2593" spans="10:11" hidden="1" x14ac:dyDescent="0.25">
      <c r="J2593" s="5">
        <v>0</v>
      </c>
      <c r="K2593" s="217">
        <v>0</v>
      </c>
    </row>
    <row r="2594" spans="10:11" hidden="1" x14ac:dyDescent="0.25">
      <c r="J2594" s="5">
        <v>0</v>
      </c>
      <c r="K2594" s="217">
        <v>0</v>
      </c>
    </row>
    <row r="2595" spans="10:11" hidden="1" x14ac:dyDescent="0.25">
      <c r="J2595" s="5">
        <v>0</v>
      </c>
      <c r="K2595" s="217">
        <v>0</v>
      </c>
    </row>
    <row r="2596" spans="10:11" hidden="1" x14ac:dyDescent="0.25">
      <c r="J2596" s="5">
        <v>0</v>
      </c>
      <c r="K2596" s="217">
        <v>0</v>
      </c>
    </row>
    <row r="2597" spans="10:11" hidden="1" x14ac:dyDescent="0.25">
      <c r="J2597" s="5">
        <v>0</v>
      </c>
      <c r="K2597" s="217">
        <v>0</v>
      </c>
    </row>
    <row r="2598" spans="10:11" hidden="1" x14ac:dyDescent="0.25">
      <c r="J2598" s="5">
        <v>0</v>
      </c>
      <c r="K2598" s="217">
        <v>0</v>
      </c>
    </row>
    <row r="2599" spans="10:11" hidden="1" x14ac:dyDescent="0.25">
      <c r="J2599" s="5">
        <v>0</v>
      </c>
      <c r="K2599" s="217">
        <v>0</v>
      </c>
    </row>
    <row r="2600" spans="10:11" hidden="1" x14ac:dyDescent="0.25">
      <c r="J2600" s="5">
        <v>0</v>
      </c>
      <c r="K2600" s="217">
        <v>0</v>
      </c>
    </row>
    <row r="2601" spans="10:11" hidden="1" x14ac:dyDescent="0.25">
      <c r="J2601" s="5">
        <v>0</v>
      </c>
      <c r="K2601" s="217">
        <v>0</v>
      </c>
    </row>
    <row r="2602" spans="10:11" hidden="1" x14ac:dyDescent="0.25">
      <c r="J2602" s="5">
        <v>0</v>
      </c>
      <c r="K2602" s="217">
        <v>0</v>
      </c>
    </row>
    <row r="2603" spans="10:11" hidden="1" x14ac:dyDescent="0.25">
      <c r="J2603" s="5">
        <v>0</v>
      </c>
      <c r="K2603" s="217">
        <v>0</v>
      </c>
    </row>
    <row r="2604" spans="10:11" hidden="1" x14ac:dyDescent="0.25">
      <c r="J2604" s="5">
        <v>0</v>
      </c>
      <c r="K2604" s="217">
        <v>0</v>
      </c>
    </row>
    <row r="2605" spans="10:11" hidden="1" x14ac:dyDescent="0.25">
      <c r="J2605" s="5">
        <v>0</v>
      </c>
      <c r="K2605" s="217">
        <v>0</v>
      </c>
    </row>
    <row r="2606" spans="10:11" hidden="1" x14ac:dyDescent="0.25">
      <c r="J2606" s="5">
        <v>0</v>
      </c>
      <c r="K2606" s="217">
        <v>0</v>
      </c>
    </row>
    <row r="2607" spans="10:11" hidden="1" x14ac:dyDescent="0.25">
      <c r="J2607" s="5">
        <v>0</v>
      </c>
      <c r="K2607" s="217">
        <v>0</v>
      </c>
    </row>
    <row r="2608" spans="10:11" hidden="1" x14ac:dyDescent="0.25">
      <c r="J2608" s="5">
        <v>0</v>
      </c>
      <c r="K2608" s="217">
        <v>0</v>
      </c>
    </row>
    <row r="2609" spans="10:11" hidden="1" x14ac:dyDescent="0.25">
      <c r="J2609" s="5">
        <v>0</v>
      </c>
      <c r="K2609" s="217">
        <v>0</v>
      </c>
    </row>
    <row r="2610" spans="10:11" hidden="1" x14ac:dyDescent="0.25">
      <c r="J2610" s="5">
        <v>0</v>
      </c>
      <c r="K2610" s="217">
        <v>0</v>
      </c>
    </row>
    <row r="2611" spans="10:11" hidden="1" x14ac:dyDescent="0.25">
      <c r="J2611" s="5">
        <v>0</v>
      </c>
      <c r="K2611" s="217">
        <v>0</v>
      </c>
    </row>
    <row r="2612" spans="10:11" hidden="1" x14ac:dyDescent="0.25">
      <c r="J2612" s="5">
        <v>0</v>
      </c>
      <c r="K2612" s="217">
        <v>0</v>
      </c>
    </row>
    <row r="2613" spans="10:11" hidden="1" x14ac:dyDescent="0.25">
      <c r="J2613" s="5">
        <v>0</v>
      </c>
      <c r="K2613" s="217">
        <v>0</v>
      </c>
    </row>
    <row r="2614" spans="10:11" hidden="1" x14ac:dyDescent="0.25">
      <c r="J2614" s="5">
        <v>0</v>
      </c>
      <c r="K2614" s="217">
        <v>0</v>
      </c>
    </row>
    <row r="2615" spans="10:11" hidden="1" x14ac:dyDescent="0.25">
      <c r="J2615" s="5">
        <v>0</v>
      </c>
      <c r="K2615" s="217">
        <v>0</v>
      </c>
    </row>
    <row r="2616" spans="10:11" hidden="1" x14ac:dyDescent="0.25">
      <c r="J2616" s="5">
        <v>0</v>
      </c>
      <c r="K2616" s="217">
        <v>0</v>
      </c>
    </row>
    <row r="2617" spans="10:11" hidden="1" x14ac:dyDescent="0.25">
      <c r="J2617" s="5">
        <v>0</v>
      </c>
      <c r="K2617" s="217">
        <v>0</v>
      </c>
    </row>
    <row r="2618" spans="10:11" hidden="1" x14ac:dyDescent="0.25">
      <c r="J2618" s="5">
        <v>0</v>
      </c>
      <c r="K2618" s="217">
        <v>0</v>
      </c>
    </row>
    <row r="2619" spans="10:11" hidden="1" x14ac:dyDescent="0.25">
      <c r="J2619" s="5">
        <v>0</v>
      </c>
      <c r="K2619" s="217">
        <v>0</v>
      </c>
    </row>
    <row r="2620" spans="10:11" hidden="1" x14ac:dyDescent="0.25">
      <c r="J2620" s="5">
        <v>0</v>
      </c>
      <c r="K2620" s="217">
        <v>0</v>
      </c>
    </row>
    <row r="2621" spans="10:11" hidden="1" x14ac:dyDescent="0.25">
      <c r="J2621" s="5">
        <v>0</v>
      </c>
      <c r="K2621" s="217">
        <v>0</v>
      </c>
    </row>
    <row r="2622" spans="10:11" hidden="1" x14ac:dyDescent="0.25">
      <c r="J2622" s="5">
        <v>0</v>
      </c>
      <c r="K2622" s="217">
        <v>0</v>
      </c>
    </row>
    <row r="2623" spans="10:11" hidden="1" x14ac:dyDescent="0.25">
      <c r="J2623" s="5">
        <v>0</v>
      </c>
      <c r="K2623" s="217">
        <v>0</v>
      </c>
    </row>
    <row r="2624" spans="10:11" hidden="1" x14ac:dyDescent="0.25">
      <c r="J2624" s="5">
        <v>0</v>
      </c>
      <c r="K2624" s="217">
        <v>0</v>
      </c>
    </row>
    <row r="2625" spans="10:11" hidden="1" x14ac:dyDescent="0.25">
      <c r="J2625" s="5">
        <v>0</v>
      </c>
      <c r="K2625" s="217">
        <v>0</v>
      </c>
    </row>
    <row r="2626" spans="10:11" hidden="1" x14ac:dyDescent="0.25">
      <c r="J2626" s="5">
        <v>0</v>
      </c>
      <c r="K2626" s="217">
        <v>0</v>
      </c>
    </row>
    <row r="2627" spans="10:11" hidden="1" x14ac:dyDescent="0.25">
      <c r="J2627" s="5">
        <v>0</v>
      </c>
      <c r="K2627" s="217">
        <v>0</v>
      </c>
    </row>
    <row r="2628" spans="10:11" hidden="1" x14ac:dyDescent="0.25">
      <c r="J2628" s="5">
        <v>0</v>
      </c>
      <c r="K2628" s="217">
        <v>0</v>
      </c>
    </row>
    <row r="2629" spans="10:11" hidden="1" x14ac:dyDescent="0.25">
      <c r="J2629" s="5">
        <v>0</v>
      </c>
      <c r="K2629" s="217">
        <v>0</v>
      </c>
    </row>
    <row r="2630" spans="10:11" hidden="1" x14ac:dyDescent="0.25">
      <c r="J2630" s="5">
        <v>0</v>
      </c>
      <c r="K2630" s="217">
        <v>0</v>
      </c>
    </row>
    <row r="2631" spans="10:11" hidden="1" x14ac:dyDescent="0.25">
      <c r="J2631" s="5">
        <v>0</v>
      </c>
      <c r="K2631" s="217">
        <v>0</v>
      </c>
    </row>
    <row r="2632" spans="10:11" hidden="1" x14ac:dyDescent="0.25">
      <c r="J2632" s="5">
        <v>0</v>
      </c>
      <c r="K2632" s="217">
        <v>0</v>
      </c>
    </row>
    <row r="2633" spans="10:11" hidden="1" x14ac:dyDescent="0.25">
      <c r="J2633" s="5">
        <v>0</v>
      </c>
      <c r="K2633" s="217">
        <v>0</v>
      </c>
    </row>
    <row r="2634" spans="10:11" hidden="1" x14ac:dyDescent="0.25">
      <c r="J2634" s="5">
        <v>0</v>
      </c>
      <c r="K2634" s="217">
        <v>0</v>
      </c>
    </row>
    <row r="2635" spans="10:11" hidden="1" x14ac:dyDescent="0.25">
      <c r="J2635" s="5">
        <v>0</v>
      </c>
      <c r="K2635" s="217">
        <v>0</v>
      </c>
    </row>
    <row r="2636" spans="10:11" hidden="1" x14ac:dyDescent="0.25">
      <c r="J2636" s="5">
        <v>0</v>
      </c>
      <c r="K2636" s="217">
        <v>0</v>
      </c>
    </row>
    <row r="2637" spans="10:11" hidden="1" x14ac:dyDescent="0.25">
      <c r="J2637" s="5">
        <v>0</v>
      </c>
      <c r="K2637" s="217">
        <v>0</v>
      </c>
    </row>
    <row r="2638" spans="10:11" hidden="1" x14ac:dyDescent="0.25">
      <c r="J2638" s="5">
        <v>0</v>
      </c>
      <c r="K2638" s="217">
        <v>0</v>
      </c>
    </row>
    <row r="2639" spans="10:11" hidden="1" x14ac:dyDescent="0.25">
      <c r="J2639" s="5">
        <v>0</v>
      </c>
      <c r="K2639" s="217">
        <v>0</v>
      </c>
    </row>
    <row r="2640" spans="10:11" hidden="1" x14ac:dyDescent="0.25">
      <c r="J2640" s="5">
        <v>0</v>
      </c>
      <c r="K2640" s="217">
        <v>0</v>
      </c>
    </row>
    <row r="2641" spans="10:11" hidden="1" x14ac:dyDescent="0.25">
      <c r="J2641" s="5">
        <v>0</v>
      </c>
      <c r="K2641" s="217">
        <v>0</v>
      </c>
    </row>
    <row r="2642" spans="10:11" hidden="1" x14ac:dyDescent="0.25">
      <c r="J2642" s="5">
        <v>0</v>
      </c>
      <c r="K2642" s="217">
        <v>0</v>
      </c>
    </row>
    <row r="2643" spans="10:11" hidden="1" x14ac:dyDescent="0.25">
      <c r="J2643" s="5">
        <v>0</v>
      </c>
      <c r="K2643" s="217">
        <v>0</v>
      </c>
    </row>
    <row r="2644" spans="10:11" hidden="1" x14ac:dyDescent="0.25">
      <c r="J2644" s="5">
        <v>0</v>
      </c>
      <c r="K2644" s="217">
        <v>0</v>
      </c>
    </row>
    <row r="2645" spans="10:11" hidden="1" x14ac:dyDescent="0.25">
      <c r="J2645" s="5">
        <v>0</v>
      </c>
      <c r="K2645" s="217">
        <v>0</v>
      </c>
    </row>
    <row r="2646" spans="10:11" hidden="1" x14ac:dyDescent="0.25">
      <c r="J2646" s="5">
        <v>0</v>
      </c>
      <c r="K2646" s="217">
        <v>0</v>
      </c>
    </row>
    <row r="2647" spans="10:11" hidden="1" x14ac:dyDescent="0.25">
      <c r="J2647" s="5">
        <v>0</v>
      </c>
      <c r="K2647" s="217">
        <v>0</v>
      </c>
    </row>
    <row r="2648" spans="10:11" hidden="1" x14ac:dyDescent="0.25">
      <c r="J2648" s="5">
        <v>0</v>
      </c>
      <c r="K2648" s="217">
        <v>0</v>
      </c>
    </row>
    <row r="2649" spans="10:11" hidden="1" x14ac:dyDescent="0.25">
      <c r="J2649" s="5">
        <v>0</v>
      </c>
      <c r="K2649" s="217">
        <v>0</v>
      </c>
    </row>
    <row r="2650" spans="10:11" hidden="1" x14ac:dyDescent="0.25">
      <c r="J2650" s="5">
        <v>0</v>
      </c>
      <c r="K2650" s="217">
        <v>0</v>
      </c>
    </row>
    <row r="2651" spans="10:11" hidden="1" x14ac:dyDescent="0.25">
      <c r="J2651" s="5">
        <v>0</v>
      </c>
      <c r="K2651" s="217">
        <v>0</v>
      </c>
    </row>
    <row r="2652" spans="10:11" hidden="1" x14ac:dyDescent="0.25">
      <c r="J2652" s="5">
        <v>0</v>
      </c>
      <c r="K2652" s="217">
        <v>0</v>
      </c>
    </row>
    <row r="2653" spans="10:11" hidden="1" x14ac:dyDescent="0.25">
      <c r="J2653" s="5">
        <v>0</v>
      </c>
      <c r="K2653" s="217">
        <v>0</v>
      </c>
    </row>
    <row r="2654" spans="10:11" hidden="1" x14ac:dyDescent="0.25">
      <c r="J2654" s="5">
        <v>0</v>
      </c>
      <c r="K2654" s="217">
        <v>0</v>
      </c>
    </row>
    <row r="2655" spans="10:11" hidden="1" x14ac:dyDescent="0.25">
      <c r="J2655" s="5">
        <v>0</v>
      </c>
      <c r="K2655" s="217">
        <v>0</v>
      </c>
    </row>
    <row r="2656" spans="10:11" hidden="1" x14ac:dyDescent="0.25">
      <c r="J2656" s="5">
        <v>0</v>
      </c>
      <c r="K2656" s="217">
        <v>0</v>
      </c>
    </row>
    <row r="2657" spans="10:11" hidden="1" x14ac:dyDescent="0.25">
      <c r="J2657" s="5">
        <v>0</v>
      </c>
      <c r="K2657" s="217">
        <v>0</v>
      </c>
    </row>
    <row r="2658" spans="10:11" hidden="1" x14ac:dyDescent="0.25">
      <c r="J2658" s="5">
        <v>0</v>
      </c>
      <c r="K2658" s="217">
        <v>0</v>
      </c>
    </row>
    <row r="2659" spans="10:11" hidden="1" x14ac:dyDescent="0.25">
      <c r="J2659" s="5">
        <v>0</v>
      </c>
      <c r="K2659" s="217">
        <v>0</v>
      </c>
    </row>
    <row r="2660" spans="10:11" hidden="1" x14ac:dyDescent="0.25">
      <c r="J2660" s="5">
        <v>0</v>
      </c>
      <c r="K2660" s="217">
        <v>0</v>
      </c>
    </row>
    <row r="2661" spans="10:11" hidden="1" x14ac:dyDescent="0.25">
      <c r="J2661" s="5">
        <v>0</v>
      </c>
      <c r="K2661" s="217">
        <v>0</v>
      </c>
    </row>
    <row r="2662" spans="10:11" hidden="1" x14ac:dyDescent="0.25">
      <c r="J2662" s="5">
        <v>0</v>
      </c>
      <c r="K2662" s="217">
        <v>0</v>
      </c>
    </row>
    <row r="2663" spans="10:11" hidden="1" x14ac:dyDescent="0.25">
      <c r="J2663" s="5">
        <v>0</v>
      </c>
      <c r="K2663" s="217">
        <v>0</v>
      </c>
    </row>
    <row r="2664" spans="10:11" hidden="1" x14ac:dyDescent="0.25">
      <c r="J2664" s="5">
        <v>0</v>
      </c>
      <c r="K2664" s="217">
        <v>0</v>
      </c>
    </row>
    <row r="2665" spans="10:11" hidden="1" x14ac:dyDescent="0.25">
      <c r="J2665" s="5">
        <v>0</v>
      </c>
      <c r="K2665" s="217">
        <v>0</v>
      </c>
    </row>
    <row r="2666" spans="10:11" hidden="1" x14ac:dyDescent="0.25">
      <c r="J2666" s="5">
        <v>0</v>
      </c>
      <c r="K2666" s="217">
        <v>0</v>
      </c>
    </row>
    <row r="2667" spans="10:11" hidden="1" x14ac:dyDescent="0.25">
      <c r="J2667" s="5">
        <v>0</v>
      </c>
      <c r="K2667" s="217">
        <v>0</v>
      </c>
    </row>
    <row r="2668" spans="10:11" hidden="1" x14ac:dyDescent="0.25">
      <c r="J2668" s="5">
        <v>0</v>
      </c>
      <c r="K2668" s="217">
        <v>0</v>
      </c>
    </row>
    <row r="2669" spans="10:11" hidden="1" x14ac:dyDescent="0.25">
      <c r="J2669" s="5">
        <v>0</v>
      </c>
      <c r="K2669" s="217">
        <v>0</v>
      </c>
    </row>
    <row r="2670" spans="10:11" hidden="1" x14ac:dyDescent="0.25">
      <c r="J2670" s="5">
        <v>0</v>
      </c>
      <c r="K2670" s="217">
        <v>0</v>
      </c>
    </row>
    <row r="2671" spans="10:11" hidden="1" x14ac:dyDescent="0.25">
      <c r="J2671" s="5">
        <v>0</v>
      </c>
      <c r="K2671" s="217">
        <v>0</v>
      </c>
    </row>
    <row r="2672" spans="10:11" hidden="1" x14ac:dyDescent="0.25">
      <c r="J2672" s="5">
        <v>0</v>
      </c>
      <c r="K2672" s="217">
        <v>0</v>
      </c>
    </row>
    <row r="2673" spans="10:11" hidden="1" x14ac:dyDescent="0.25">
      <c r="J2673" s="5">
        <v>0</v>
      </c>
      <c r="K2673" s="217">
        <v>0</v>
      </c>
    </row>
    <row r="2674" spans="10:11" hidden="1" x14ac:dyDescent="0.25">
      <c r="J2674" s="5">
        <v>0</v>
      </c>
      <c r="K2674" s="217">
        <v>0</v>
      </c>
    </row>
    <row r="2675" spans="10:11" hidden="1" x14ac:dyDescent="0.25">
      <c r="J2675" s="5">
        <v>0</v>
      </c>
      <c r="K2675" s="217">
        <v>0</v>
      </c>
    </row>
    <row r="2676" spans="10:11" hidden="1" x14ac:dyDescent="0.25">
      <c r="J2676" s="5">
        <v>0</v>
      </c>
      <c r="K2676" s="217">
        <v>0</v>
      </c>
    </row>
    <row r="2677" spans="10:11" hidden="1" x14ac:dyDescent="0.25">
      <c r="J2677" s="5">
        <v>0</v>
      </c>
      <c r="K2677" s="217">
        <v>0</v>
      </c>
    </row>
    <row r="2678" spans="10:11" hidden="1" x14ac:dyDescent="0.25">
      <c r="J2678" s="5">
        <v>0</v>
      </c>
      <c r="K2678" s="217">
        <v>0</v>
      </c>
    </row>
    <row r="2679" spans="10:11" hidden="1" x14ac:dyDescent="0.25">
      <c r="J2679" s="5">
        <v>0</v>
      </c>
      <c r="K2679" s="217">
        <v>0</v>
      </c>
    </row>
    <row r="2680" spans="10:11" hidden="1" x14ac:dyDescent="0.25">
      <c r="J2680" s="5">
        <v>0</v>
      </c>
      <c r="K2680" s="217">
        <v>0</v>
      </c>
    </row>
    <row r="2681" spans="10:11" hidden="1" x14ac:dyDescent="0.25">
      <c r="J2681" s="5">
        <v>0</v>
      </c>
      <c r="K2681" s="217">
        <v>0</v>
      </c>
    </row>
    <row r="2682" spans="10:11" hidden="1" x14ac:dyDescent="0.25">
      <c r="J2682" s="5">
        <v>0</v>
      </c>
      <c r="K2682" s="217">
        <v>0</v>
      </c>
    </row>
    <row r="2683" spans="10:11" hidden="1" x14ac:dyDescent="0.25">
      <c r="J2683" s="5">
        <v>0</v>
      </c>
      <c r="K2683" s="217">
        <v>0</v>
      </c>
    </row>
    <row r="2684" spans="10:11" hidden="1" x14ac:dyDescent="0.25">
      <c r="J2684" s="5">
        <v>0</v>
      </c>
      <c r="K2684" s="217">
        <v>0</v>
      </c>
    </row>
    <row r="2685" spans="10:11" hidden="1" x14ac:dyDescent="0.25">
      <c r="J2685" s="5">
        <v>0</v>
      </c>
      <c r="K2685" s="217">
        <v>0</v>
      </c>
    </row>
    <row r="2686" spans="10:11" hidden="1" x14ac:dyDescent="0.25">
      <c r="J2686" s="5">
        <v>0</v>
      </c>
      <c r="K2686" s="217">
        <v>0</v>
      </c>
    </row>
    <row r="2687" spans="10:11" hidden="1" x14ac:dyDescent="0.25">
      <c r="J2687" s="5">
        <v>0</v>
      </c>
      <c r="K2687" s="217">
        <v>0</v>
      </c>
    </row>
    <row r="2688" spans="10:11" hidden="1" x14ac:dyDescent="0.25">
      <c r="J2688" s="5">
        <v>0</v>
      </c>
      <c r="K2688" s="217">
        <v>0</v>
      </c>
    </row>
    <row r="2689" spans="10:11" hidden="1" x14ac:dyDescent="0.25">
      <c r="J2689" s="5">
        <v>0</v>
      </c>
      <c r="K2689" s="217">
        <v>0</v>
      </c>
    </row>
    <row r="2690" spans="10:11" hidden="1" x14ac:dyDescent="0.25">
      <c r="J2690" s="5">
        <v>0</v>
      </c>
      <c r="K2690" s="217">
        <v>0</v>
      </c>
    </row>
    <row r="2691" spans="10:11" hidden="1" x14ac:dyDescent="0.25">
      <c r="J2691" s="5">
        <v>0</v>
      </c>
      <c r="K2691" s="217">
        <v>0</v>
      </c>
    </row>
    <row r="2692" spans="10:11" hidden="1" x14ac:dyDescent="0.25">
      <c r="J2692" s="5">
        <v>0</v>
      </c>
      <c r="K2692" s="217">
        <v>0</v>
      </c>
    </row>
    <row r="2693" spans="10:11" hidden="1" x14ac:dyDescent="0.25">
      <c r="J2693" s="5">
        <v>0</v>
      </c>
      <c r="K2693" s="217">
        <v>0</v>
      </c>
    </row>
    <row r="2694" spans="10:11" hidden="1" x14ac:dyDescent="0.25">
      <c r="J2694" s="5">
        <v>0</v>
      </c>
      <c r="K2694" s="217">
        <v>0</v>
      </c>
    </row>
    <row r="2695" spans="10:11" hidden="1" x14ac:dyDescent="0.25">
      <c r="J2695" s="5">
        <v>0</v>
      </c>
      <c r="K2695" s="217">
        <v>0</v>
      </c>
    </row>
    <row r="2696" spans="10:11" hidden="1" x14ac:dyDescent="0.25">
      <c r="J2696" s="5">
        <v>0</v>
      </c>
      <c r="K2696" s="217">
        <v>0</v>
      </c>
    </row>
    <row r="2697" spans="10:11" hidden="1" x14ac:dyDescent="0.25">
      <c r="J2697" s="5">
        <v>0</v>
      </c>
      <c r="K2697" s="217">
        <v>0</v>
      </c>
    </row>
    <row r="2698" spans="10:11" hidden="1" x14ac:dyDescent="0.25">
      <c r="J2698" s="5">
        <v>0</v>
      </c>
      <c r="K2698" s="217">
        <v>0</v>
      </c>
    </row>
    <row r="2699" spans="10:11" hidden="1" x14ac:dyDescent="0.25">
      <c r="J2699" s="5">
        <v>0</v>
      </c>
      <c r="K2699" s="217">
        <v>0</v>
      </c>
    </row>
    <row r="2700" spans="10:11" hidden="1" x14ac:dyDescent="0.25">
      <c r="J2700" s="5">
        <v>0</v>
      </c>
      <c r="K2700" s="217">
        <v>0</v>
      </c>
    </row>
    <row r="2701" spans="10:11" hidden="1" x14ac:dyDescent="0.25">
      <c r="J2701" s="5">
        <v>0</v>
      </c>
      <c r="K2701" s="217">
        <v>0</v>
      </c>
    </row>
    <row r="2702" spans="10:11" hidden="1" x14ac:dyDescent="0.25">
      <c r="J2702" s="5">
        <v>0</v>
      </c>
      <c r="K2702" s="217">
        <v>0</v>
      </c>
    </row>
    <row r="2703" spans="10:11" hidden="1" x14ac:dyDescent="0.25">
      <c r="J2703" s="5">
        <v>0</v>
      </c>
      <c r="K2703" s="217">
        <v>0</v>
      </c>
    </row>
    <row r="2704" spans="10:11" hidden="1" x14ac:dyDescent="0.25">
      <c r="J2704" s="5">
        <v>0</v>
      </c>
      <c r="K2704" s="217">
        <v>0</v>
      </c>
    </row>
    <row r="2705" spans="10:11" hidden="1" x14ac:dyDescent="0.25">
      <c r="J2705" s="5">
        <v>0</v>
      </c>
      <c r="K2705" s="217">
        <v>0</v>
      </c>
    </row>
    <row r="2706" spans="10:11" hidden="1" x14ac:dyDescent="0.25">
      <c r="J2706" s="5">
        <v>0</v>
      </c>
      <c r="K2706" s="217">
        <v>0</v>
      </c>
    </row>
    <row r="2707" spans="10:11" hidden="1" x14ac:dyDescent="0.25">
      <c r="J2707" s="5">
        <v>0</v>
      </c>
      <c r="K2707" s="217">
        <v>0</v>
      </c>
    </row>
    <row r="2708" spans="10:11" hidden="1" x14ac:dyDescent="0.25">
      <c r="J2708" s="5">
        <v>0</v>
      </c>
      <c r="K2708" s="217">
        <v>0</v>
      </c>
    </row>
    <row r="2709" spans="10:11" hidden="1" x14ac:dyDescent="0.25">
      <c r="J2709" s="5">
        <v>0</v>
      </c>
      <c r="K2709" s="217">
        <v>0</v>
      </c>
    </row>
    <row r="2710" spans="10:11" hidden="1" x14ac:dyDescent="0.25">
      <c r="J2710" s="5">
        <v>0</v>
      </c>
      <c r="K2710" s="217">
        <v>0</v>
      </c>
    </row>
    <row r="2711" spans="10:11" hidden="1" x14ac:dyDescent="0.25">
      <c r="J2711" s="5">
        <v>0</v>
      </c>
      <c r="K2711" s="217">
        <v>0</v>
      </c>
    </row>
    <row r="2712" spans="10:11" hidden="1" x14ac:dyDescent="0.25">
      <c r="J2712" s="5">
        <v>0</v>
      </c>
      <c r="K2712" s="217">
        <v>0</v>
      </c>
    </row>
    <row r="2713" spans="10:11" hidden="1" x14ac:dyDescent="0.25">
      <c r="J2713" s="5">
        <v>0</v>
      </c>
      <c r="K2713" s="217">
        <v>0</v>
      </c>
    </row>
    <row r="2714" spans="10:11" hidden="1" x14ac:dyDescent="0.25">
      <c r="J2714" s="5">
        <v>0</v>
      </c>
      <c r="K2714" s="217">
        <v>0</v>
      </c>
    </row>
    <row r="2715" spans="10:11" hidden="1" x14ac:dyDescent="0.25">
      <c r="J2715" s="5">
        <v>0</v>
      </c>
      <c r="K2715" s="217">
        <v>0</v>
      </c>
    </row>
    <row r="2716" spans="10:11" hidden="1" x14ac:dyDescent="0.25">
      <c r="J2716" s="5">
        <v>0</v>
      </c>
      <c r="K2716" s="217">
        <v>0</v>
      </c>
    </row>
    <row r="2717" spans="10:11" hidden="1" x14ac:dyDescent="0.25">
      <c r="J2717" s="5">
        <v>0</v>
      </c>
      <c r="K2717" s="217">
        <v>0</v>
      </c>
    </row>
    <row r="2718" spans="10:11" hidden="1" x14ac:dyDescent="0.25">
      <c r="J2718" s="5">
        <v>0</v>
      </c>
      <c r="K2718" s="217">
        <v>0</v>
      </c>
    </row>
    <row r="2719" spans="10:11" hidden="1" x14ac:dyDescent="0.25">
      <c r="J2719" s="5">
        <v>0</v>
      </c>
      <c r="K2719" s="217">
        <v>0</v>
      </c>
    </row>
    <row r="2720" spans="10:11" hidden="1" x14ac:dyDescent="0.25">
      <c r="J2720" s="5">
        <v>0</v>
      </c>
      <c r="K2720" s="217">
        <v>0</v>
      </c>
    </row>
    <row r="2721" spans="10:11" hidden="1" x14ac:dyDescent="0.25">
      <c r="J2721" s="5">
        <v>0</v>
      </c>
      <c r="K2721" s="217">
        <v>0</v>
      </c>
    </row>
    <row r="2722" spans="10:11" hidden="1" x14ac:dyDescent="0.25">
      <c r="J2722" s="5">
        <v>0</v>
      </c>
      <c r="K2722" s="217">
        <v>0</v>
      </c>
    </row>
    <row r="2723" spans="10:11" hidden="1" x14ac:dyDescent="0.25">
      <c r="J2723" s="5">
        <v>0</v>
      </c>
      <c r="K2723" s="217">
        <v>0</v>
      </c>
    </row>
    <row r="2724" spans="10:11" hidden="1" x14ac:dyDescent="0.25">
      <c r="J2724" s="5">
        <v>0</v>
      </c>
      <c r="K2724" s="217">
        <v>0</v>
      </c>
    </row>
    <row r="2725" spans="10:11" hidden="1" x14ac:dyDescent="0.25">
      <c r="J2725" s="5">
        <v>0</v>
      </c>
      <c r="K2725" s="217">
        <v>0</v>
      </c>
    </row>
    <row r="2726" spans="10:11" hidden="1" x14ac:dyDescent="0.25">
      <c r="J2726" s="5">
        <v>0</v>
      </c>
      <c r="K2726" s="217">
        <v>0</v>
      </c>
    </row>
    <row r="2727" spans="10:11" hidden="1" x14ac:dyDescent="0.25">
      <c r="J2727" s="5">
        <v>0</v>
      </c>
      <c r="K2727" s="217">
        <v>0</v>
      </c>
    </row>
    <row r="2728" spans="10:11" hidden="1" x14ac:dyDescent="0.25">
      <c r="J2728" s="5">
        <v>0</v>
      </c>
      <c r="K2728" s="217">
        <v>0</v>
      </c>
    </row>
    <row r="2729" spans="10:11" hidden="1" x14ac:dyDescent="0.25">
      <c r="J2729" s="5">
        <v>0</v>
      </c>
      <c r="K2729" s="217">
        <v>0</v>
      </c>
    </row>
    <row r="2730" spans="10:11" hidden="1" x14ac:dyDescent="0.25">
      <c r="J2730" s="5">
        <v>0</v>
      </c>
      <c r="K2730" s="217">
        <v>0</v>
      </c>
    </row>
    <row r="2731" spans="10:11" hidden="1" x14ac:dyDescent="0.25">
      <c r="J2731" s="5">
        <v>0</v>
      </c>
      <c r="K2731" s="217">
        <v>0</v>
      </c>
    </row>
    <row r="2732" spans="10:11" hidden="1" x14ac:dyDescent="0.25">
      <c r="J2732" s="5">
        <v>0</v>
      </c>
      <c r="K2732" s="217">
        <v>0</v>
      </c>
    </row>
    <row r="2733" spans="10:11" hidden="1" x14ac:dyDescent="0.25">
      <c r="J2733" s="5">
        <v>0</v>
      </c>
      <c r="K2733" s="217">
        <v>0</v>
      </c>
    </row>
    <row r="2734" spans="10:11" hidden="1" x14ac:dyDescent="0.25">
      <c r="J2734" s="5">
        <v>0</v>
      </c>
      <c r="K2734" s="217">
        <v>0</v>
      </c>
    </row>
    <row r="2735" spans="10:11" hidden="1" x14ac:dyDescent="0.25">
      <c r="J2735" s="5">
        <v>0</v>
      </c>
      <c r="K2735" s="217">
        <v>0</v>
      </c>
    </row>
    <row r="2736" spans="10:11" hidden="1" x14ac:dyDescent="0.25">
      <c r="J2736" s="5">
        <v>0</v>
      </c>
      <c r="K2736" s="217">
        <v>0</v>
      </c>
    </row>
    <row r="2737" spans="10:11" hidden="1" x14ac:dyDescent="0.25">
      <c r="J2737" s="5">
        <v>0</v>
      </c>
      <c r="K2737" s="217">
        <v>0</v>
      </c>
    </row>
    <row r="2738" spans="10:11" hidden="1" x14ac:dyDescent="0.25">
      <c r="J2738" s="5">
        <v>0</v>
      </c>
      <c r="K2738" s="217">
        <v>0</v>
      </c>
    </row>
    <row r="2739" spans="10:11" hidden="1" x14ac:dyDescent="0.25">
      <c r="J2739" s="5">
        <v>0</v>
      </c>
      <c r="K2739" s="217">
        <v>0</v>
      </c>
    </row>
    <row r="2740" spans="10:11" hidden="1" x14ac:dyDescent="0.25">
      <c r="J2740" s="5">
        <v>0</v>
      </c>
      <c r="K2740" s="217">
        <v>0</v>
      </c>
    </row>
    <row r="2741" spans="10:11" hidden="1" x14ac:dyDescent="0.25">
      <c r="J2741" s="5">
        <v>0</v>
      </c>
      <c r="K2741" s="217">
        <v>0</v>
      </c>
    </row>
    <row r="2742" spans="10:11" hidden="1" x14ac:dyDescent="0.25">
      <c r="J2742" s="5">
        <v>0</v>
      </c>
      <c r="K2742" s="217">
        <v>0</v>
      </c>
    </row>
    <row r="2743" spans="10:11" hidden="1" x14ac:dyDescent="0.25">
      <c r="J2743" s="5">
        <v>0</v>
      </c>
      <c r="K2743" s="217">
        <v>0</v>
      </c>
    </row>
    <row r="2744" spans="10:11" hidden="1" x14ac:dyDescent="0.25">
      <c r="J2744" s="5">
        <v>0</v>
      </c>
      <c r="K2744" s="217">
        <v>0</v>
      </c>
    </row>
    <row r="2745" spans="10:11" hidden="1" x14ac:dyDescent="0.25">
      <c r="J2745" s="5">
        <v>0</v>
      </c>
      <c r="K2745" s="217">
        <v>0</v>
      </c>
    </row>
    <row r="2746" spans="10:11" hidden="1" x14ac:dyDescent="0.25">
      <c r="J2746" s="5">
        <v>0</v>
      </c>
      <c r="K2746" s="217">
        <v>0</v>
      </c>
    </row>
    <row r="2747" spans="10:11" hidden="1" x14ac:dyDescent="0.25">
      <c r="J2747" s="5">
        <v>0</v>
      </c>
      <c r="K2747" s="217">
        <v>0</v>
      </c>
    </row>
    <row r="2748" spans="10:11" hidden="1" x14ac:dyDescent="0.25">
      <c r="J2748" s="5">
        <v>0</v>
      </c>
      <c r="K2748" s="217">
        <v>0</v>
      </c>
    </row>
    <row r="2749" spans="10:11" hidden="1" x14ac:dyDescent="0.25">
      <c r="J2749" s="5">
        <v>0</v>
      </c>
      <c r="K2749" s="217">
        <v>0</v>
      </c>
    </row>
    <row r="2750" spans="10:11" hidden="1" x14ac:dyDescent="0.25">
      <c r="J2750" s="5">
        <v>0</v>
      </c>
      <c r="K2750" s="217">
        <v>0</v>
      </c>
    </row>
    <row r="2751" spans="10:11" hidden="1" x14ac:dyDescent="0.25">
      <c r="J2751" s="5">
        <v>0</v>
      </c>
      <c r="K2751" s="217">
        <v>0</v>
      </c>
    </row>
    <row r="2752" spans="10:11" hidden="1" x14ac:dyDescent="0.25">
      <c r="J2752" s="5">
        <v>0</v>
      </c>
      <c r="K2752" s="217">
        <v>0</v>
      </c>
    </row>
    <row r="2753" spans="10:11" hidden="1" x14ac:dyDescent="0.25">
      <c r="J2753" s="5">
        <v>0</v>
      </c>
      <c r="K2753" s="217">
        <v>0</v>
      </c>
    </row>
    <row r="2754" spans="10:11" hidden="1" x14ac:dyDescent="0.25">
      <c r="J2754" s="5">
        <v>0</v>
      </c>
      <c r="K2754" s="217">
        <v>0</v>
      </c>
    </row>
    <row r="2755" spans="10:11" hidden="1" x14ac:dyDescent="0.25">
      <c r="J2755" s="5">
        <v>0</v>
      </c>
      <c r="K2755" s="217">
        <v>0</v>
      </c>
    </row>
    <row r="2756" spans="10:11" hidden="1" x14ac:dyDescent="0.25">
      <c r="J2756" s="5">
        <v>0</v>
      </c>
      <c r="K2756" s="217">
        <v>0</v>
      </c>
    </row>
    <row r="2757" spans="10:11" hidden="1" x14ac:dyDescent="0.25">
      <c r="J2757" s="5">
        <v>0</v>
      </c>
      <c r="K2757" s="217">
        <v>0</v>
      </c>
    </row>
    <row r="2758" spans="10:11" hidden="1" x14ac:dyDescent="0.25">
      <c r="J2758" s="5">
        <v>0</v>
      </c>
      <c r="K2758" s="217">
        <v>0</v>
      </c>
    </row>
    <row r="2759" spans="10:11" hidden="1" x14ac:dyDescent="0.25">
      <c r="J2759" s="5">
        <v>0</v>
      </c>
      <c r="K2759" s="217">
        <v>0</v>
      </c>
    </row>
    <row r="2760" spans="10:11" hidden="1" x14ac:dyDescent="0.25">
      <c r="J2760" s="5">
        <v>0</v>
      </c>
      <c r="K2760" s="217">
        <v>0</v>
      </c>
    </row>
    <row r="2761" spans="10:11" hidden="1" x14ac:dyDescent="0.25">
      <c r="J2761" s="5">
        <v>0</v>
      </c>
      <c r="K2761" s="217">
        <v>0</v>
      </c>
    </row>
    <row r="2762" spans="10:11" hidden="1" x14ac:dyDescent="0.25">
      <c r="J2762" s="5">
        <v>0</v>
      </c>
      <c r="K2762" s="217">
        <v>0</v>
      </c>
    </row>
    <row r="2763" spans="10:11" hidden="1" x14ac:dyDescent="0.25">
      <c r="J2763" s="5">
        <v>0</v>
      </c>
      <c r="K2763" s="217">
        <v>0</v>
      </c>
    </row>
    <row r="2764" spans="10:11" hidden="1" x14ac:dyDescent="0.25">
      <c r="J2764" s="5">
        <v>0</v>
      </c>
      <c r="K2764" s="217">
        <v>0</v>
      </c>
    </row>
    <row r="2765" spans="10:11" hidden="1" x14ac:dyDescent="0.25">
      <c r="J2765" s="5">
        <v>0</v>
      </c>
      <c r="K2765" s="217">
        <v>0</v>
      </c>
    </row>
    <row r="2766" spans="10:11" hidden="1" x14ac:dyDescent="0.25">
      <c r="J2766" s="5">
        <v>0</v>
      </c>
      <c r="K2766" s="217">
        <v>0</v>
      </c>
    </row>
    <row r="2767" spans="10:11" hidden="1" x14ac:dyDescent="0.25">
      <c r="J2767" s="5">
        <v>0</v>
      </c>
      <c r="K2767" s="217">
        <v>0</v>
      </c>
    </row>
    <row r="2768" spans="10:11" hidden="1" x14ac:dyDescent="0.25">
      <c r="J2768" s="5">
        <v>0</v>
      </c>
      <c r="K2768" s="217">
        <v>0</v>
      </c>
    </row>
    <row r="2769" spans="10:11" hidden="1" x14ac:dyDescent="0.25">
      <c r="J2769" s="5">
        <v>0</v>
      </c>
      <c r="K2769" s="217">
        <v>0</v>
      </c>
    </row>
    <row r="2770" spans="10:11" hidden="1" x14ac:dyDescent="0.25">
      <c r="J2770" s="5">
        <v>0</v>
      </c>
      <c r="K2770" s="217">
        <v>0</v>
      </c>
    </row>
    <row r="2771" spans="10:11" hidden="1" x14ac:dyDescent="0.25">
      <c r="J2771" s="5">
        <v>0</v>
      </c>
      <c r="K2771" s="217">
        <v>0</v>
      </c>
    </row>
    <row r="2772" spans="10:11" hidden="1" x14ac:dyDescent="0.25">
      <c r="J2772" s="5">
        <v>0</v>
      </c>
      <c r="K2772" s="217">
        <v>0</v>
      </c>
    </row>
    <row r="2773" spans="10:11" hidden="1" x14ac:dyDescent="0.25">
      <c r="J2773" s="5">
        <v>0</v>
      </c>
      <c r="K2773" s="217">
        <v>0</v>
      </c>
    </row>
    <row r="2774" spans="10:11" hidden="1" x14ac:dyDescent="0.25">
      <c r="J2774" s="5">
        <v>0</v>
      </c>
      <c r="K2774" s="217">
        <v>0</v>
      </c>
    </row>
    <row r="2775" spans="10:11" hidden="1" x14ac:dyDescent="0.25">
      <c r="J2775" s="5">
        <v>0</v>
      </c>
      <c r="K2775" s="217">
        <v>0</v>
      </c>
    </row>
    <row r="2776" spans="10:11" hidden="1" x14ac:dyDescent="0.25">
      <c r="J2776" s="5">
        <v>0</v>
      </c>
      <c r="K2776" s="217">
        <v>0</v>
      </c>
    </row>
    <row r="2777" spans="10:11" hidden="1" x14ac:dyDescent="0.25">
      <c r="J2777" s="5">
        <v>0</v>
      </c>
      <c r="K2777" s="217">
        <v>0</v>
      </c>
    </row>
    <row r="2778" spans="10:11" hidden="1" x14ac:dyDescent="0.25">
      <c r="J2778" s="5">
        <v>0</v>
      </c>
      <c r="K2778" s="217">
        <v>0</v>
      </c>
    </row>
    <row r="2779" spans="10:11" hidden="1" x14ac:dyDescent="0.25">
      <c r="J2779" s="5">
        <v>0</v>
      </c>
      <c r="K2779" s="217">
        <v>0</v>
      </c>
    </row>
    <row r="2780" spans="10:11" hidden="1" x14ac:dyDescent="0.25">
      <c r="J2780" s="5">
        <v>0</v>
      </c>
      <c r="K2780" s="217">
        <v>0</v>
      </c>
    </row>
    <row r="2781" spans="10:11" hidden="1" x14ac:dyDescent="0.25">
      <c r="J2781" s="5">
        <v>0</v>
      </c>
      <c r="K2781" s="217">
        <v>0</v>
      </c>
    </row>
    <row r="2782" spans="10:11" hidden="1" x14ac:dyDescent="0.25">
      <c r="J2782" s="5">
        <v>0</v>
      </c>
      <c r="K2782" s="217">
        <v>0</v>
      </c>
    </row>
    <row r="2783" spans="10:11" hidden="1" x14ac:dyDescent="0.25">
      <c r="J2783" s="5">
        <v>0</v>
      </c>
      <c r="K2783" s="217">
        <v>0</v>
      </c>
    </row>
    <row r="2784" spans="10:11" hidden="1" x14ac:dyDescent="0.25">
      <c r="J2784" s="5">
        <v>0</v>
      </c>
      <c r="K2784" s="217">
        <v>0</v>
      </c>
    </row>
    <row r="2785" spans="10:11" hidden="1" x14ac:dyDescent="0.25">
      <c r="J2785" s="5">
        <v>0</v>
      </c>
      <c r="K2785" s="217">
        <v>0</v>
      </c>
    </row>
    <row r="2786" spans="10:11" hidden="1" x14ac:dyDescent="0.25">
      <c r="J2786" s="5">
        <v>0</v>
      </c>
      <c r="K2786" s="217">
        <v>0</v>
      </c>
    </row>
    <row r="2787" spans="10:11" hidden="1" x14ac:dyDescent="0.25">
      <c r="J2787" s="5">
        <v>0</v>
      </c>
      <c r="K2787" s="217">
        <v>0</v>
      </c>
    </row>
    <row r="2788" spans="10:11" hidden="1" x14ac:dyDescent="0.25">
      <c r="J2788" s="5">
        <v>0</v>
      </c>
      <c r="K2788" s="217">
        <v>0</v>
      </c>
    </row>
    <row r="2789" spans="10:11" hidden="1" x14ac:dyDescent="0.25">
      <c r="J2789" s="5">
        <v>0</v>
      </c>
      <c r="K2789" s="217">
        <v>0</v>
      </c>
    </row>
    <row r="2790" spans="10:11" hidden="1" x14ac:dyDescent="0.25">
      <c r="J2790" s="5">
        <v>0</v>
      </c>
      <c r="K2790" s="217">
        <v>0</v>
      </c>
    </row>
    <row r="2791" spans="10:11" hidden="1" x14ac:dyDescent="0.25">
      <c r="J2791" s="5">
        <v>0</v>
      </c>
      <c r="K2791" s="217">
        <v>0</v>
      </c>
    </row>
    <row r="2792" spans="10:11" hidden="1" x14ac:dyDescent="0.25">
      <c r="J2792" s="5">
        <v>0</v>
      </c>
      <c r="K2792" s="217">
        <v>0</v>
      </c>
    </row>
    <row r="2793" spans="10:11" hidden="1" x14ac:dyDescent="0.25">
      <c r="J2793" s="5">
        <v>0</v>
      </c>
      <c r="K2793" s="217">
        <v>0</v>
      </c>
    </row>
    <row r="2794" spans="10:11" hidden="1" x14ac:dyDescent="0.25">
      <c r="J2794" s="5">
        <v>0</v>
      </c>
      <c r="K2794" s="217">
        <v>0</v>
      </c>
    </row>
    <row r="2795" spans="10:11" hidden="1" x14ac:dyDescent="0.25">
      <c r="J2795" s="5">
        <v>0</v>
      </c>
      <c r="K2795" s="217">
        <v>0</v>
      </c>
    </row>
    <row r="2796" spans="10:11" hidden="1" x14ac:dyDescent="0.25">
      <c r="J2796" s="5">
        <v>0</v>
      </c>
      <c r="K2796" s="217">
        <v>0</v>
      </c>
    </row>
    <row r="2797" spans="10:11" hidden="1" x14ac:dyDescent="0.25">
      <c r="J2797" s="5">
        <v>0</v>
      </c>
      <c r="K2797" s="217">
        <v>0</v>
      </c>
    </row>
    <row r="2798" spans="10:11" hidden="1" x14ac:dyDescent="0.25">
      <c r="J2798" s="5">
        <v>0</v>
      </c>
      <c r="K2798" s="217">
        <v>0</v>
      </c>
    </row>
    <row r="2799" spans="10:11" hidden="1" x14ac:dyDescent="0.25">
      <c r="J2799" s="5">
        <v>0</v>
      </c>
      <c r="K2799" s="217">
        <v>0</v>
      </c>
    </row>
    <row r="2800" spans="10:11" hidden="1" x14ac:dyDescent="0.25">
      <c r="J2800" s="5">
        <v>0</v>
      </c>
      <c r="K2800" s="217">
        <v>0</v>
      </c>
    </row>
    <row r="2801" spans="10:11" hidden="1" x14ac:dyDescent="0.25">
      <c r="J2801" s="5">
        <v>0</v>
      </c>
      <c r="K2801" s="217">
        <v>0</v>
      </c>
    </row>
    <row r="2802" spans="10:11" hidden="1" x14ac:dyDescent="0.25">
      <c r="J2802" s="5">
        <v>0</v>
      </c>
      <c r="K2802" s="217">
        <v>0</v>
      </c>
    </row>
    <row r="2803" spans="10:11" hidden="1" x14ac:dyDescent="0.25">
      <c r="J2803" s="5">
        <v>0</v>
      </c>
      <c r="K2803" s="217">
        <v>0</v>
      </c>
    </row>
    <row r="2804" spans="10:11" hidden="1" x14ac:dyDescent="0.25">
      <c r="J2804" s="5">
        <v>0</v>
      </c>
      <c r="K2804" s="217">
        <v>0</v>
      </c>
    </row>
    <row r="2805" spans="10:11" hidden="1" x14ac:dyDescent="0.25">
      <c r="J2805" s="5">
        <v>0</v>
      </c>
      <c r="K2805" s="217">
        <v>0</v>
      </c>
    </row>
    <row r="2806" spans="10:11" hidden="1" x14ac:dyDescent="0.25">
      <c r="J2806" s="5">
        <v>0</v>
      </c>
      <c r="K2806" s="217">
        <v>0</v>
      </c>
    </row>
    <row r="2807" spans="10:11" hidden="1" x14ac:dyDescent="0.25">
      <c r="J2807" s="5">
        <v>0</v>
      </c>
      <c r="K2807" s="217">
        <v>0</v>
      </c>
    </row>
    <row r="2808" spans="10:11" hidden="1" x14ac:dyDescent="0.25">
      <c r="J2808" s="5">
        <v>0</v>
      </c>
      <c r="K2808" s="217">
        <v>0</v>
      </c>
    </row>
    <row r="2809" spans="10:11" hidden="1" x14ac:dyDescent="0.25">
      <c r="J2809" s="5">
        <v>0</v>
      </c>
      <c r="K2809" s="217">
        <v>0</v>
      </c>
    </row>
    <row r="2810" spans="10:11" hidden="1" x14ac:dyDescent="0.25">
      <c r="J2810" s="5">
        <v>0</v>
      </c>
      <c r="K2810" s="217">
        <v>0</v>
      </c>
    </row>
    <row r="2811" spans="10:11" hidden="1" x14ac:dyDescent="0.25">
      <c r="J2811" s="5">
        <v>0</v>
      </c>
      <c r="K2811" s="217">
        <v>0</v>
      </c>
    </row>
    <row r="2812" spans="10:11" hidden="1" x14ac:dyDescent="0.25">
      <c r="J2812" s="5">
        <v>0</v>
      </c>
      <c r="K2812" s="217">
        <v>0</v>
      </c>
    </row>
    <row r="2813" spans="10:11" hidden="1" x14ac:dyDescent="0.25">
      <c r="J2813" s="5">
        <v>0</v>
      </c>
      <c r="K2813" s="217">
        <v>0</v>
      </c>
    </row>
    <row r="2814" spans="10:11" hidden="1" x14ac:dyDescent="0.25">
      <c r="J2814" s="5">
        <v>0</v>
      </c>
      <c r="K2814" s="217">
        <v>0</v>
      </c>
    </row>
    <row r="2815" spans="10:11" hidden="1" x14ac:dyDescent="0.25">
      <c r="J2815" s="5">
        <v>0</v>
      </c>
      <c r="K2815" s="217">
        <v>0</v>
      </c>
    </row>
    <row r="2816" spans="10:11" hidden="1" x14ac:dyDescent="0.25">
      <c r="J2816" s="5">
        <v>0</v>
      </c>
      <c r="K2816" s="217">
        <v>0</v>
      </c>
    </row>
    <row r="2817" spans="10:11" hidden="1" x14ac:dyDescent="0.25">
      <c r="J2817" s="5">
        <v>0</v>
      </c>
      <c r="K2817" s="217">
        <v>0</v>
      </c>
    </row>
    <row r="2818" spans="10:11" hidden="1" x14ac:dyDescent="0.25">
      <c r="J2818" s="5">
        <v>0</v>
      </c>
      <c r="K2818" s="217">
        <v>0</v>
      </c>
    </row>
    <row r="2819" spans="10:11" hidden="1" x14ac:dyDescent="0.25">
      <c r="J2819" s="5">
        <v>0</v>
      </c>
      <c r="K2819" s="217">
        <v>0</v>
      </c>
    </row>
    <row r="2820" spans="10:11" hidden="1" x14ac:dyDescent="0.25">
      <c r="J2820" s="5">
        <v>0</v>
      </c>
      <c r="K2820" s="217">
        <v>0</v>
      </c>
    </row>
    <row r="2821" spans="10:11" hidden="1" x14ac:dyDescent="0.25">
      <c r="J2821" s="5">
        <v>0</v>
      </c>
      <c r="K2821" s="217">
        <v>0</v>
      </c>
    </row>
    <row r="2822" spans="10:11" hidden="1" x14ac:dyDescent="0.25">
      <c r="J2822" s="5">
        <v>0</v>
      </c>
      <c r="K2822" s="217">
        <v>0</v>
      </c>
    </row>
    <row r="2823" spans="10:11" hidden="1" x14ac:dyDescent="0.25">
      <c r="J2823" s="5">
        <v>0</v>
      </c>
      <c r="K2823" s="217">
        <v>0</v>
      </c>
    </row>
    <row r="2824" spans="10:11" hidden="1" x14ac:dyDescent="0.25">
      <c r="J2824" s="5">
        <v>0</v>
      </c>
      <c r="K2824" s="217">
        <v>0</v>
      </c>
    </row>
    <row r="2825" spans="10:11" hidden="1" x14ac:dyDescent="0.25">
      <c r="J2825" s="5">
        <v>0</v>
      </c>
      <c r="K2825" s="217">
        <v>0</v>
      </c>
    </row>
    <row r="2826" spans="10:11" hidden="1" x14ac:dyDescent="0.25">
      <c r="J2826" s="5">
        <v>0</v>
      </c>
      <c r="K2826" s="217">
        <v>0</v>
      </c>
    </row>
    <row r="2827" spans="10:11" hidden="1" x14ac:dyDescent="0.25">
      <c r="J2827" s="5">
        <v>0</v>
      </c>
      <c r="K2827" s="217">
        <v>0</v>
      </c>
    </row>
    <row r="2828" spans="10:11" hidden="1" x14ac:dyDescent="0.25">
      <c r="J2828" s="5">
        <v>0</v>
      </c>
      <c r="K2828" s="217">
        <v>0</v>
      </c>
    </row>
    <row r="2829" spans="10:11" hidden="1" x14ac:dyDescent="0.25">
      <c r="J2829" s="5">
        <v>0</v>
      </c>
      <c r="K2829" s="217">
        <v>0</v>
      </c>
    </row>
    <row r="2830" spans="10:11" hidden="1" x14ac:dyDescent="0.25">
      <c r="J2830" s="5">
        <v>0</v>
      </c>
      <c r="K2830" s="217">
        <v>0</v>
      </c>
    </row>
    <row r="2831" spans="10:11" hidden="1" x14ac:dyDescent="0.25">
      <c r="J2831" s="5">
        <v>0</v>
      </c>
      <c r="K2831" s="217">
        <v>0</v>
      </c>
    </row>
    <row r="2832" spans="10:11" hidden="1" x14ac:dyDescent="0.25">
      <c r="J2832" s="5">
        <v>0</v>
      </c>
      <c r="K2832" s="217">
        <v>0</v>
      </c>
    </row>
    <row r="2833" spans="10:11" hidden="1" x14ac:dyDescent="0.25">
      <c r="J2833" s="5">
        <v>0</v>
      </c>
      <c r="K2833" s="217">
        <v>0</v>
      </c>
    </row>
    <row r="2834" spans="10:11" hidden="1" x14ac:dyDescent="0.25">
      <c r="J2834" s="5">
        <v>0</v>
      </c>
      <c r="K2834" s="217">
        <v>0</v>
      </c>
    </row>
    <row r="2835" spans="10:11" hidden="1" x14ac:dyDescent="0.25">
      <c r="J2835" s="5">
        <v>0</v>
      </c>
      <c r="K2835" s="217">
        <v>0</v>
      </c>
    </row>
    <row r="2836" spans="10:11" hidden="1" x14ac:dyDescent="0.25">
      <c r="J2836" s="5">
        <v>0</v>
      </c>
      <c r="K2836" s="217">
        <v>0</v>
      </c>
    </row>
    <row r="2837" spans="10:11" hidden="1" x14ac:dyDescent="0.25">
      <c r="J2837" s="5">
        <v>0</v>
      </c>
      <c r="K2837" s="217">
        <v>0</v>
      </c>
    </row>
    <row r="2838" spans="10:11" hidden="1" x14ac:dyDescent="0.25">
      <c r="J2838" s="5">
        <v>0</v>
      </c>
      <c r="K2838" s="217">
        <v>0</v>
      </c>
    </row>
    <row r="2839" spans="10:11" hidden="1" x14ac:dyDescent="0.25">
      <c r="J2839" s="5">
        <v>0</v>
      </c>
      <c r="K2839" s="217">
        <v>0</v>
      </c>
    </row>
    <row r="2840" spans="10:11" hidden="1" x14ac:dyDescent="0.25">
      <c r="J2840" s="5">
        <v>0</v>
      </c>
      <c r="K2840" s="217">
        <v>0</v>
      </c>
    </row>
    <row r="2841" spans="10:11" hidden="1" x14ac:dyDescent="0.25">
      <c r="J2841" s="5">
        <v>0</v>
      </c>
      <c r="K2841" s="217">
        <v>0</v>
      </c>
    </row>
    <row r="2842" spans="10:11" hidden="1" x14ac:dyDescent="0.25">
      <c r="J2842" s="5">
        <v>0</v>
      </c>
      <c r="K2842" s="217">
        <v>0</v>
      </c>
    </row>
    <row r="2843" spans="10:11" hidden="1" x14ac:dyDescent="0.25">
      <c r="J2843" s="5">
        <v>0</v>
      </c>
      <c r="K2843" s="217">
        <v>0</v>
      </c>
    </row>
    <row r="2844" spans="10:11" hidden="1" x14ac:dyDescent="0.25">
      <c r="J2844" s="5">
        <v>0</v>
      </c>
      <c r="K2844" s="217">
        <v>0</v>
      </c>
    </row>
    <row r="2845" spans="10:11" hidden="1" x14ac:dyDescent="0.25">
      <c r="J2845" s="5">
        <v>0</v>
      </c>
      <c r="K2845" s="217">
        <v>0</v>
      </c>
    </row>
    <row r="2846" spans="10:11" hidden="1" x14ac:dyDescent="0.25">
      <c r="J2846" s="5">
        <v>0</v>
      </c>
      <c r="K2846" s="217">
        <v>0</v>
      </c>
    </row>
    <row r="2847" spans="10:11" hidden="1" x14ac:dyDescent="0.25">
      <c r="J2847" s="5">
        <v>0</v>
      </c>
      <c r="K2847" s="217">
        <v>0</v>
      </c>
    </row>
    <row r="2848" spans="10:11" hidden="1" x14ac:dyDescent="0.25">
      <c r="J2848" s="5">
        <v>0</v>
      </c>
      <c r="K2848" s="217">
        <v>0</v>
      </c>
    </row>
    <row r="2849" spans="10:11" hidden="1" x14ac:dyDescent="0.25">
      <c r="J2849" s="5">
        <v>0</v>
      </c>
      <c r="K2849" s="217">
        <v>0</v>
      </c>
    </row>
    <row r="2850" spans="10:11" hidden="1" x14ac:dyDescent="0.25">
      <c r="J2850" s="5">
        <v>0</v>
      </c>
      <c r="K2850" s="217">
        <v>0</v>
      </c>
    </row>
    <row r="2851" spans="10:11" hidden="1" x14ac:dyDescent="0.25">
      <c r="J2851" s="5">
        <v>0</v>
      </c>
      <c r="K2851" s="217">
        <v>0</v>
      </c>
    </row>
    <row r="2852" spans="10:11" hidden="1" x14ac:dyDescent="0.25">
      <c r="J2852" s="5">
        <v>0</v>
      </c>
      <c r="K2852" s="217">
        <v>0</v>
      </c>
    </row>
    <row r="2853" spans="10:11" hidden="1" x14ac:dyDescent="0.25">
      <c r="J2853" s="5">
        <v>0</v>
      </c>
      <c r="K2853" s="217">
        <v>0</v>
      </c>
    </row>
    <row r="2854" spans="10:11" hidden="1" x14ac:dyDescent="0.25">
      <c r="J2854" s="5">
        <v>0</v>
      </c>
      <c r="K2854" s="217">
        <v>0</v>
      </c>
    </row>
    <row r="2855" spans="10:11" hidden="1" x14ac:dyDescent="0.25">
      <c r="J2855" s="5">
        <v>0</v>
      </c>
      <c r="K2855" s="217">
        <v>0</v>
      </c>
    </row>
    <row r="2856" spans="10:11" hidden="1" x14ac:dyDescent="0.25">
      <c r="J2856" s="5">
        <v>0</v>
      </c>
      <c r="K2856" s="217">
        <v>0</v>
      </c>
    </row>
    <row r="2857" spans="10:11" hidden="1" x14ac:dyDescent="0.25">
      <c r="J2857" s="5">
        <v>0</v>
      </c>
      <c r="K2857" s="217">
        <v>0</v>
      </c>
    </row>
    <row r="2858" spans="10:11" hidden="1" x14ac:dyDescent="0.25">
      <c r="J2858" s="5">
        <v>0</v>
      </c>
      <c r="K2858" s="217">
        <v>0</v>
      </c>
    </row>
    <row r="2859" spans="10:11" hidden="1" x14ac:dyDescent="0.25">
      <c r="J2859" s="5">
        <v>0</v>
      </c>
      <c r="K2859" s="217">
        <v>0</v>
      </c>
    </row>
    <row r="2860" spans="10:11" hidden="1" x14ac:dyDescent="0.25">
      <c r="J2860" s="5">
        <v>0</v>
      </c>
      <c r="K2860" s="217">
        <v>0</v>
      </c>
    </row>
    <row r="2861" spans="10:11" hidden="1" x14ac:dyDescent="0.25">
      <c r="J2861" s="5">
        <v>0</v>
      </c>
      <c r="K2861" s="217">
        <v>0</v>
      </c>
    </row>
    <row r="2862" spans="10:11" hidden="1" x14ac:dyDescent="0.25">
      <c r="J2862" s="5">
        <v>0</v>
      </c>
      <c r="K2862" s="217">
        <v>0</v>
      </c>
    </row>
    <row r="2863" spans="10:11" hidden="1" x14ac:dyDescent="0.25">
      <c r="J2863" s="5">
        <v>0</v>
      </c>
      <c r="K2863" s="217">
        <v>0</v>
      </c>
    </row>
    <row r="2864" spans="10:11" hidden="1" x14ac:dyDescent="0.25">
      <c r="J2864" s="5">
        <v>0</v>
      </c>
      <c r="K2864" s="217">
        <v>0</v>
      </c>
    </row>
    <row r="2865" spans="10:11" hidden="1" x14ac:dyDescent="0.25">
      <c r="J2865" s="5">
        <v>0</v>
      </c>
      <c r="K2865" s="217">
        <v>0</v>
      </c>
    </row>
    <row r="2866" spans="10:11" hidden="1" x14ac:dyDescent="0.25">
      <c r="J2866" s="5">
        <v>0</v>
      </c>
      <c r="K2866" s="217">
        <v>0</v>
      </c>
    </row>
    <row r="2867" spans="10:11" hidden="1" x14ac:dyDescent="0.25">
      <c r="J2867" s="5">
        <v>0</v>
      </c>
      <c r="K2867" s="217">
        <v>0</v>
      </c>
    </row>
    <row r="2868" spans="10:11" hidden="1" x14ac:dyDescent="0.25">
      <c r="J2868" s="5">
        <v>0</v>
      </c>
      <c r="K2868" s="217">
        <v>0</v>
      </c>
    </row>
    <row r="2869" spans="10:11" hidden="1" x14ac:dyDescent="0.25">
      <c r="J2869" s="5">
        <v>0</v>
      </c>
      <c r="K2869" s="217">
        <v>0</v>
      </c>
    </row>
    <row r="2870" spans="10:11" hidden="1" x14ac:dyDescent="0.25">
      <c r="J2870" s="5">
        <v>0</v>
      </c>
      <c r="K2870" s="217">
        <v>0</v>
      </c>
    </row>
    <row r="2871" spans="10:11" hidden="1" x14ac:dyDescent="0.25">
      <c r="J2871" s="5">
        <v>0</v>
      </c>
      <c r="K2871" s="217">
        <v>0</v>
      </c>
    </row>
    <row r="2872" spans="10:11" hidden="1" x14ac:dyDescent="0.25">
      <c r="J2872" s="5">
        <v>0</v>
      </c>
      <c r="K2872" s="217">
        <v>0</v>
      </c>
    </row>
    <row r="2873" spans="10:11" hidden="1" x14ac:dyDescent="0.25">
      <c r="J2873" s="5">
        <v>0</v>
      </c>
      <c r="K2873" s="217">
        <v>0</v>
      </c>
    </row>
    <row r="2874" spans="10:11" hidden="1" x14ac:dyDescent="0.25">
      <c r="J2874" s="5">
        <v>0</v>
      </c>
      <c r="K2874" s="217">
        <v>0</v>
      </c>
    </row>
    <row r="2875" spans="10:11" hidden="1" x14ac:dyDescent="0.25">
      <c r="J2875" s="5">
        <v>0</v>
      </c>
      <c r="K2875" s="217">
        <v>0</v>
      </c>
    </row>
    <row r="2876" spans="10:11" hidden="1" x14ac:dyDescent="0.25">
      <c r="J2876" s="5">
        <v>0</v>
      </c>
      <c r="K2876" s="217">
        <v>0</v>
      </c>
    </row>
    <row r="2877" spans="10:11" hidden="1" x14ac:dyDescent="0.25">
      <c r="J2877" s="5">
        <v>0</v>
      </c>
      <c r="K2877" s="217">
        <v>0</v>
      </c>
    </row>
    <row r="2878" spans="10:11" hidden="1" x14ac:dyDescent="0.25">
      <c r="J2878" s="5">
        <v>0</v>
      </c>
      <c r="K2878" s="217">
        <v>0</v>
      </c>
    </row>
    <row r="2879" spans="10:11" hidden="1" x14ac:dyDescent="0.25">
      <c r="J2879" s="5">
        <v>0</v>
      </c>
      <c r="K2879" s="217">
        <v>0</v>
      </c>
    </row>
    <row r="2880" spans="10:11" hidden="1" x14ac:dyDescent="0.25">
      <c r="J2880" s="5">
        <v>0</v>
      </c>
      <c r="K2880" s="217">
        <v>0</v>
      </c>
    </row>
    <row r="2881" spans="10:11" hidden="1" x14ac:dyDescent="0.25">
      <c r="J2881" s="5">
        <v>0</v>
      </c>
      <c r="K2881" s="217">
        <v>0</v>
      </c>
    </row>
    <row r="2882" spans="10:11" hidden="1" x14ac:dyDescent="0.25">
      <c r="J2882" s="5">
        <v>0</v>
      </c>
      <c r="K2882" s="217">
        <v>0</v>
      </c>
    </row>
    <row r="2883" spans="10:11" hidden="1" x14ac:dyDescent="0.25">
      <c r="J2883" s="5">
        <v>0</v>
      </c>
      <c r="K2883" s="217">
        <v>0</v>
      </c>
    </row>
    <row r="2884" spans="10:11" hidden="1" x14ac:dyDescent="0.25">
      <c r="J2884" s="5">
        <v>0</v>
      </c>
      <c r="K2884" s="217">
        <v>0</v>
      </c>
    </row>
    <row r="2885" spans="10:11" hidden="1" x14ac:dyDescent="0.25">
      <c r="J2885" s="5">
        <v>0</v>
      </c>
      <c r="K2885" s="217">
        <v>0</v>
      </c>
    </row>
    <row r="2886" spans="10:11" hidden="1" x14ac:dyDescent="0.25">
      <c r="J2886" s="5">
        <v>0</v>
      </c>
      <c r="K2886" s="217">
        <v>0</v>
      </c>
    </row>
    <row r="2887" spans="10:11" hidden="1" x14ac:dyDescent="0.25">
      <c r="J2887" s="5">
        <v>0</v>
      </c>
      <c r="K2887" s="217">
        <v>0</v>
      </c>
    </row>
    <row r="2888" spans="10:11" hidden="1" x14ac:dyDescent="0.25">
      <c r="J2888" s="5">
        <v>0</v>
      </c>
      <c r="K2888" s="217">
        <v>0</v>
      </c>
    </row>
    <row r="2889" spans="10:11" hidden="1" x14ac:dyDescent="0.25">
      <c r="J2889" s="5">
        <v>0</v>
      </c>
      <c r="K2889" s="217">
        <v>0</v>
      </c>
    </row>
    <row r="2890" spans="10:11" hidden="1" x14ac:dyDescent="0.25">
      <c r="J2890" s="5">
        <v>0</v>
      </c>
      <c r="K2890" s="217">
        <v>0</v>
      </c>
    </row>
    <row r="2891" spans="10:11" hidden="1" x14ac:dyDescent="0.25">
      <c r="J2891" s="5">
        <v>0</v>
      </c>
      <c r="K2891" s="217">
        <v>0</v>
      </c>
    </row>
    <row r="2892" spans="10:11" hidden="1" x14ac:dyDescent="0.25">
      <c r="J2892" s="5">
        <v>0</v>
      </c>
      <c r="K2892" s="217">
        <v>0</v>
      </c>
    </row>
    <row r="2893" spans="10:11" hidden="1" x14ac:dyDescent="0.25">
      <c r="J2893" s="5">
        <v>0</v>
      </c>
      <c r="K2893" s="217">
        <v>0</v>
      </c>
    </row>
    <row r="2894" spans="10:11" hidden="1" x14ac:dyDescent="0.25">
      <c r="J2894" s="5">
        <v>0</v>
      </c>
      <c r="K2894" s="217">
        <v>0</v>
      </c>
    </row>
    <row r="2895" spans="10:11" hidden="1" x14ac:dyDescent="0.25">
      <c r="J2895" s="5">
        <v>0</v>
      </c>
      <c r="K2895" s="217">
        <v>0</v>
      </c>
    </row>
    <row r="2896" spans="10:11" hidden="1" x14ac:dyDescent="0.25">
      <c r="J2896" s="5">
        <v>0</v>
      </c>
      <c r="K2896" s="217">
        <v>0</v>
      </c>
    </row>
    <row r="2897" spans="10:11" hidden="1" x14ac:dyDescent="0.25">
      <c r="J2897" s="5">
        <v>0</v>
      </c>
      <c r="K2897" s="217">
        <v>0</v>
      </c>
    </row>
    <row r="2898" spans="10:11" hidden="1" x14ac:dyDescent="0.25">
      <c r="J2898" s="5">
        <v>0</v>
      </c>
      <c r="K2898" s="217">
        <v>0</v>
      </c>
    </row>
    <row r="2899" spans="10:11" hidden="1" x14ac:dyDescent="0.25">
      <c r="J2899" s="5">
        <v>0</v>
      </c>
      <c r="K2899" s="217">
        <v>0</v>
      </c>
    </row>
    <row r="2900" spans="10:11" hidden="1" x14ac:dyDescent="0.25">
      <c r="J2900" s="5">
        <v>0</v>
      </c>
      <c r="K2900" s="217">
        <v>0</v>
      </c>
    </row>
    <row r="2901" spans="10:11" hidden="1" x14ac:dyDescent="0.25">
      <c r="J2901" s="5">
        <v>0</v>
      </c>
      <c r="K2901" s="217">
        <v>0</v>
      </c>
    </row>
    <row r="2902" spans="10:11" hidden="1" x14ac:dyDescent="0.25">
      <c r="J2902" s="5">
        <v>0</v>
      </c>
      <c r="K2902" s="217">
        <v>0</v>
      </c>
    </row>
    <row r="2903" spans="10:11" hidden="1" x14ac:dyDescent="0.25">
      <c r="J2903" s="5">
        <v>0</v>
      </c>
      <c r="K2903" s="217">
        <v>0</v>
      </c>
    </row>
    <row r="2904" spans="10:11" hidden="1" x14ac:dyDescent="0.25">
      <c r="J2904" s="5">
        <v>0</v>
      </c>
      <c r="K2904" s="217">
        <v>0</v>
      </c>
    </row>
    <row r="2905" spans="10:11" hidden="1" x14ac:dyDescent="0.25">
      <c r="J2905" s="5">
        <v>0</v>
      </c>
      <c r="K2905" s="217">
        <v>0</v>
      </c>
    </row>
    <row r="2906" spans="10:11" hidden="1" x14ac:dyDescent="0.25">
      <c r="J2906" s="5">
        <v>0</v>
      </c>
      <c r="K2906" s="217">
        <v>0</v>
      </c>
    </row>
    <row r="2907" spans="10:11" hidden="1" x14ac:dyDescent="0.25">
      <c r="J2907" s="5">
        <v>0</v>
      </c>
      <c r="K2907" s="217">
        <v>0</v>
      </c>
    </row>
    <row r="2908" spans="10:11" hidden="1" x14ac:dyDescent="0.25">
      <c r="J2908" s="5">
        <v>0</v>
      </c>
      <c r="K2908" s="217">
        <v>0</v>
      </c>
    </row>
    <row r="2909" spans="10:11" hidden="1" x14ac:dyDescent="0.25">
      <c r="J2909" s="5">
        <v>0</v>
      </c>
      <c r="K2909" s="217">
        <v>0</v>
      </c>
    </row>
    <row r="2910" spans="10:11" hidden="1" x14ac:dyDescent="0.25">
      <c r="J2910" s="5">
        <v>0</v>
      </c>
      <c r="K2910" s="217">
        <v>0</v>
      </c>
    </row>
    <row r="2911" spans="10:11" hidden="1" x14ac:dyDescent="0.25">
      <c r="J2911" s="5">
        <v>0</v>
      </c>
      <c r="K2911" s="217">
        <v>0</v>
      </c>
    </row>
    <row r="2912" spans="10:11" hidden="1" x14ac:dyDescent="0.25">
      <c r="J2912" s="5">
        <v>0</v>
      </c>
      <c r="K2912" s="217">
        <v>0</v>
      </c>
    </row>
    <row r="2913" spans="10:11" hidden="1" x14ac:dyDescent="0.25">
      <c r="J2913" s="5">
        <v>0</v>
      </c>
      <c r="K2913" s="217">
        <v>0</v>
      </c>
    </row>
    <row r="2914" spans="10:11" hidden="1" x14ac:dyDescent="0.25">
      <c r="J2914" s="5">
        <v>0</v>
      </c>
      <c r="K2914" s="217">
        <v>0</v>
      </c>
    </row>
    <row r="2915" spans="10:11" hidden="1" x14ac:dyDescent="0.25">
      <c r="J2915" s="5">
        <v>0</v>
      </c>
      <c r="K2915" s="217">
        <v>0</v>
      </c>
    </row>
    <row r="2916" spans="10:11" hidden="1" x14ac:dyDescent="0.25">
      <c r="J2916" s="5">
        <v>0</v>
      </c>
      <c r="K2916" s="217">
        <v>0</v>
      </c>
    </row>
    <row r="2917" spans="10:11" hidden="1" x14ac:dyDescent="0.25">
      <c r="J2917" s="5">
        <v>0</v>
      </c>
      <c r="K2917" s="217">
        <v>0</v>
      </c>
    </row>
    <row r="2918" spans="10:11" hidden="1" x14ac:dyDescent="0.25">
      <c r="J2918" s="5">
        <v>0</v>
      </c>
      <c r="K2918" s="217">
        <v>0</v>
      </c>
    </row>
    <row r="2919" spans="10:11" hidden="1" x14ac:dyDescent="0.25">
      <c r="J2919" s="5">
        <v>0</v>
      </c>
      <c r="K2919" s="217">
        <v>0</v>
      </c>
    </row>
    <row r="2920" spans="10:11" hidden="1" x14ac:dyDescent="0.25">
      <c r="J2920" s="5">
        <v>0</v>
      </c>
      <c r="K2920" s="217">
        <v>0</v>
      </c>
    </row>
    <row r="2921" spans="10:11" hidden="1" x14ac:dyDescent="0.25">
      <c r="J2921" s="5">
        <v>0</v>
      </c>
      <c r="K2921" s="217">
        <v>0</v>
      </c>
    </row>
    <row r="2922" spans="10:11" hidden="1" x14ac:dyDescent="0.25">
      <c r="J2922" s="5">
        <v>0</v>
      </c>
      <c r="K2922" s="217">
        <v>0</v>
      </c>
    </row>
    <row r="2923" spans="10:11" hidden="1" x14ac:dyDescent="0.25">
      <c r="J2923" s="5">
        <v>0</v>
      </c>
      <c r="K2923" s="217">
        <v>0</v>
      </c>
    </row>
    <row r="2924" spans="10:11" hidden="1" x14ac:dyDescent="0.25">
      <c r="J2924" s="5">
        <v>0</v>
      </c>
      <c r="K2924" s="217">
        <v>0</v>
      </c>
    </row>
    <row r="2925" spans="10:11" hidden="1" x14ac:dyDescent="0.25">
      <c r="J2925" s="5">
        <v>0</v>
      </c>
      <c r="K2925" s="217">
        <v>0</v>
      </c>
    </row>
    <row r="2926" spans="10:11" hidden="1" x14ac:dyDescent="0.25">
      <c r="J2926" s="5">
        <v>0</v>
      </c>
      <c r="K2926" s="217">
        <v>0</v>
      </c>
    </row>
    <row r="2927" spans="10:11" hidden="1" x14ac:dyDescent="0.25">
      <c r="J2927" s="5">
        <v>0</v>
      </c>
      <c r="K2927" s="217">
        <v>0</v>
      </c>
    </row>
    <row r="2928" spans="10:11" hidden="1" x14ac:dyDescent="0.25">
      <c r="J2928" s="5">
        <v>0</v>
      </c>
      <c r="K2928" s="217">
        <v>0</v>
      </c>
    </row>
    <row r="2929" spans="10:11" hidden="1" x14ac:dyDescent="0.25">
      <c r="J2929" s="5">
        <v>0</v>
      </c>
      <c r="K2929" s="217">
        <v>0</v>
      </c>
    </row>
    <row r="2930" spans="10:11" hidden="1" x14ac:dyDescent="0.25">
      <c r="J2930" s="5">
        <v>0</v>
      </c>
      <c r="K2930" s="217">
        <v>0</v>
      </c>
    </row>
    <row r="2931" spans="10:11" hidden="1" x14ac:dyDescent="0.25">
      <c r="J2931" s="5">
        <v>0</v>
      </c>
      <c r="K2931" s="217">
        <v>0</v>
      </c>
    </row>
    <row r="2932" spans="10:11" hidden="1" x14ac:dyDescent="0.25">
      <c r="J2932" s="5">
        <v>0</v>
      </c>
      <c r="K2932" s="217">
        <v>0</v>
      </c>
    </row>
    <row r="2933" spans="10:11" hidden="1" x14ac:dyDescent="0.25">
      <c r="J2933" s="5">
        <v>0</v>
      </c>
      <c r="K2933" s="217">
        <v>0</v>
      </c>
    </row>
    <row r="2934" spans="10:11" hidden="1" x14ac:dyDescent="0.25">
      <c r="J2934" s="5">
        <v>0</v>
      </c>
      <c r="K2934" s="217">
        <v>0</v>
      </c>
    </row>
    <row r="2935" spans="10:11" hidden="1" x14ac:dyDescent="0.25">
      <c r="J2935" s="5">
        <v>0</v>
      </c>
      <c r="K2935" s="217">
        <v>0</v>
      </c>
    </row>
    <row r="2936" spans="10:11" hidden="1" x14ac:dyDescent="0.25">
      <c r="J2936" s="5">
        <v>0</v>
      </c>
      <c r="K2936" s="217">
        <v>0</v>
      </c>
    </row>
    <row r="2937" spans="10:11" hidden="1" x14ac:dyDescent="0.25">
      <c r="J2937" s="5">
        <v>0</v>
      </c>
      <c r="K2937" s="217">
        <v>0</v>
      </c>
    </row>
    <row r="2938" spans="10:11" hidden="1" x14ac:dyDescent="0.25">
      <c r="J2938" s="5">
        <v>0</v>
      </c>
      <c r="K2938" s="217">
        <v>0</v>
      </c>
    </row>
    <row r="2939" spans="10:11" hidden="1" x14ac:dyDescent="0.25">
      <c r="J2939" s="5">
        <v>0</v>
      </c>
      <c r="K2939" s="217">
        <v>0</v>
      </c>
    </row>
    <row r="2940" spans="10:11" hidden="1" x14ac:dyDescent="0.25">
      <c r="J2940" s="5">
        <v>0</v>
      </c>
      <c r="K2940" s="217">
        <v>0</v>
      </c>
    </row>
    <row r="2941" spans="10:11" hidden="1" x14ac:dyDescent="0.25">
      <c r="J2941" s="5">
        <v>0</v>
      </c>
      <c r="K2941" s="217">
        <v>0</v>
      </c>
    </row>
    <row r="2942" spans="10:11" hidden="1" x14ac:dyDescent="0.25">
      <c r="J2942" s="5">
        <v>0</v>
      </c>
      <c r="K2942" s="217">
        <v>0</v>
      </c>
    </row>
    <row r="2943" spans="10:11" hidden="1" x14ac:dyDescent="0.25">
      <c r="J2943" s="5">
        <v>0</v>
      </c>
      <c r="K2943" s="217">
        <v>0</v>
      </c>
    </row>
    <row r="2944" spans="10:11" hidden="1" x14ac:dyDescent="0.25">
      <c r="J2944" s="5">
        <v>0</v>
      </c>
      <c r="K2944" s="217">
        <v>0</v>
      </c>
    </row>
    <row r="2945" spans="10:11" hidden="1" x14ac:dyDescent="0.25">
      <c r="J2945" s="5">
        <v>0</v>
      </c>
      <c r="K2945" s="217">
        <v>0</v>
      </c>
    </row>
    <row r="2946" spans="10:11" hidden="1" x14ac:dyDescent="0.25">
      <c r="J2946" s="5">
        <v>0</v>
      </c>
      <c r="K2946" s="217">
        <v>0</v>
      </c>
    </row>
    <row r="2947" spans="10:11" hidden="1" x14ac:dyDescent="0.25">
      <c r="J2947" s="5">
        <v>0</v>
      </c>
      <c r="K2947" s="217">
        <v>0</v>
      </c>
    </row>
    <row r="2948" spans="10:11" hidden="1" x14ac:dyDescent="0.25">
      <c r="J2948" s="5">
        <v>0</v>
      </c>
      <c r="K2948" s="217">
        <v>0</v>
      </c>
    </row>
    <row r="2949" spans="10:11" hidden="1" x14ac:dyDescent="0.25">
      <c r="J2949" s="5">
        <v>0</v>
      </c>
      <c r="K2949" s="217">
        <v>0</v>
      </c>
    </row>
    <row r="2950" spans="10:11" hidden="1" x14ac:dyDescent="0.25">
      <c r="J2950" s="5">
        <v>0</v>
      </c>
      <c r="K2950" s="217">
        <v>0</v>
      </c>
    </row>
    <row r="2951" spans="10:11" hidden="1" x14ac:dyDescent="0.25">
      <c r="J2951" s="5">
        <v>0</v>
      </c>
      <c r="K2951" s="217">
        <v>0</v>
      </c>
    </row>
    <row r="2952" spans="10:11" hidden="1" x14ac:dyDescent="0.25">
      <c r="J2952" s="5">
        <v>0</v>
      </c>
      <c r="K2952" s="217">
        <v>0</v>
      </c>
    </row>
    <row r="2953" spans="10:11" hidden="1" x14ac:dyDescent="0.25">
      <c r="J2953" s="5">
        <v>0</v>
      </c>
      <c r="K2953" s="217">
        <v>0</v>
      </c>
    </row>
    <row r="2954" spans="10:11" hidden="1" x14ac:dyDescent="0.25">
      <c r="J2954" s="5">
        <v>0</v>
      </c>
      <c r="K2954" s="217">
        <v>0</v>
      </c>
    </row>
    <row r="2955" spans="10:11" hidden="1" x14ac:dyDescent="0.25">
      <c r="J2955" s="5">
        <v>0</v>
      </c>
      <c r="K2955" s="217">
        <v>0</v>
      </c>
    </row>
    <row r="2956" spans="10:11" hidden="1" x14ac:dyDescent="0.25">
      <c r="J2956" s="5">
        <v>0</v>
      </c>
      <c r="K2956" s="217">
        <v>0</v>
      </c>
    </row>
    <row r="2957" spans="10:11" hidden="1" x14ac:dyDescent="0.25">
      <c r="J2957" s="5">
        <v>0</v>
      </c>
      <c r="K2957" s="217">
        <v>0</v>
      </c>
    </row>
    <row r="2958" spans="10:11" hidden="1" x14ac:dyDescent="0.25">
      <c r="J2958" s="5">
        <v>0</v>
      </c>
      <c r="K2958" s="217">
        <v>0</v>
      </c>
    </row>
    <row r="2959" spans="10:11" hidden="1" x14ac:dyDescent="0.25">
      <c r="J2959" s="5">
        <v>0</v>
      </c>
      <c r="K2959" s="217">
        <v>0</v>
      </c>
    </row>
    <row r="2960" spans="10:11" hidden="1" x14ac:dyDescent="0.25">
      <c r="J2960" s="5">
        <v>0</v>
      </c>
      <c r="K2960" s="217">
        <v>0</v>
      </c>
    </row>
    <row r="2961" spans="10:11" hidden="1" x14ac:dyDescent="0.25">
      <c r="J2961" s="5">
        <v>0</v>
      </c>
      <c r="K2961" s="217">
        <v>0</v>
      </c>
    </row>
    <row r="2962" spans="10:11" hidden="1" x14ac:dyDescent="0.25">
      <c r="J2962" s="5">
        <v>0</v>
      </c>
      <c r="K2962" s="217">
        <v>0</v>
      </c>
    </row>
    <row r="2963" spans="10:11" hidden="1" x14ac:dyDescent="0.25">
      <c r="J2963" s="5">
        <v>0</v>
      </c>
      <c r="K2963" s="217">
        <v>0</v>
      </c>
    </row>
    <row r="2964" spans="10:11" hidden="1" x14ac:dyDescent="0.25">
      <c r="J2964" s="5">
        <v>0</v>
      </c>
      <c r="K2964" s="217">
        <v>0</v>
      </c>
    </row>
    <row r="2965" spans="10:11" hidden="1" x14ac:dyDescent="0.25">
      <c r="J2965" s="5">
        <v>0</v>
      </c>
      <c r="K2965" s="217">
        <v>0</v>
      </c>
    </row>
    <row r="2966" spans="10:11" hidden="1" x14ac:dyDescent="0.25">
      <c r="J2966" s="5">
        <v>0</v>
      </c>
      <c r="K2966" s="217">
        <v>0</v>
      </c>
    </row>
    <row r="2967" spans="10:11" hidden="1" x14ac:dyDescent="0.25">
      <c r="J2967" s="5">
        <v>0</v>
      </c>
      <c r="K2967" s="217">
        <v>0</v>
      </c>
    </row>
    <row r="2968" spans="10:11" hidden="1" x14ac:dyDescent="0.25">
      <c r="J2968" s="5">
        <v>0</v>
      </c>
      <c r="K2968" s="217">
        <v>0</v>
      </c>
    </row>
    <row r="2969" spans="10:11" hidden="1" x14ac:dyDescent="0.25">
      <c r="J2969" s="5">
        <v>0</v>
      </c>
      <c r="K2969" s="217">
        <v>0</v>
      </c>
    </row>
    <row r="2970" spans="10:11" hidden="1" x14ac:dyDescent="0.25">
      <c r="J2970" s="5">
        <v>0</v>
      </c>
      <c r="K2970" s="217">
        <v>0</v>
      </c>
    </row>
    <row r="2971" spans="10:11" hidden="1" x14ac:dyDescent="0.25">
      <c r="J2971" s="5">
        <v>0</v>
      </c>
      <c r="K2971" s="217">
        <v>0</v>
      </c>
    </row>
    <row r="2972" spans="10:11" hidden="1" x14ac:dyDescent="0.25">
      <c r="J2972" s="5">
        <v>0</v>
      </c>
      <c r="K2972" s="217">
        <v>0</v>
      </c>
    </row>
    <row r="2973" spans="10:11" hidden="1" x14ac:dyDescent="0.25">
      <c r="J2973" s="5">
        <v>0</v>
      </c>
      <c r="K2973" s="217">
        <v>0</v>
      </c>
    </row>
    <row r="2974" spans="10:11" hidden="1" x14ac:dyDescent="0.25">
      <c r="J2974" s="5">
        <v>0</v>
      </c>
      <c r="K2974" s="217">
        <v>0</v>
      </c>
    </row>
    <row r="2975" spans="10:11" hidden="1" x14ac:dyDescent="0.25">
      <c r="J2975" s="5">
        <v>0</v>
      </c>
      <c r="K2975" s="217">
        <v>0</v>
      </c>
    </row>
    <row r="2976" spans="10:11" hidden="1" x14ac:dyDescent="0.25">
      <c r="J2976" s="5">
        <v>0</v>
      </c>
      <c r="K2976" s="217">
        <v>0</v>
      </c>
    </row>
    <row r="2977" spans="10:11" hidden="1" x14ac:dyDescent="0.25">
      <c r="J2977" s="5">
        <v>0</v>
      </c>
      <c r="K2977" s="217">
        <v>0</v>
      </c>
    </row>
    <row r="2978" spans="10:11" hidden="1" x14ac:dyDescent="0.25">
      <c r="J2978" s="5">
        <v>0</v>
      </c>
      <c r="K2978" s="217">
        <v>0</v>
      </c>
    </row>
    <row r="2979" spans="10:11" hidden="1" x14ac:dyDescent="0.25">
      <c r="J2979" s="5">
        <v>0</v>
      </c>
      <c r="K2979" s="217">
        <v>0</v>
      </c>
    </row>
    <row r="2980" spans="10:11" hidden="1" x14ac:dyDescent="0.25">
      <c r="J2980" s="5">
        <v>0</v>
      </c>
      <c r="K2980" s="217">
        <v>0</v>
      </c>
    </row>
    <row r="2981" spans="10:11" hidden="1" x14ac:dyDescent="0.25">
      <c r="J2981" s="5">
        <v>0</v>
      </c>
      <c r="K2981" s="217">
        <v>0</v>
      </c>
    </row>
    <row r="2982" spans="10:11" hidden="1" x14ac:dyDescent="0.25">
      <c r="J2982" s="5">
        <v>0</v>
      </c>
      <c r="K2982" s="217">
        <v>0</v>
      </c>
    </row>
    <row r="2983" spans="10:11" hidden="1" x14ac:dyDescent="0.25">
      <c r="J2983" s="5">
        <v>0</v>
      </c>
      <c r="K2983" s="217">
        <v>0</v>
      </c>
    </row>
    <row r="2984" spans="10:11" hidden="1" x14ac:dyDescent="0.25">
      <c r="J2984" s="5">
        <v>0</v>
      </c>
      <c r="K2984" s="217">
        <v>0</v>
      </c>
    </row>
    <row r="2985" spans="10:11" hidden="1" x14ac:dyDescent="0.25">
      <c r="J2985" s="5">
        <v>0</v>
      </c>
      <c r="K2985" s="217">
        <v>0</v>
      </c>
    </row>
    <row r="2986" spans="10:11" hidden="1" x14ac:dyDescent="0.25">
      <c r="J2986" s="5">
        <v>0</v>
      </c>
      <c r="K2986" s="217">
        <v>0</v>
      </c>
    </row>
    <row r="2987" spans="10:11" hidden="1" x14ac:dyDescent="0.25">
      <c r="J2987" s="5">
        <v>0</v>
      </c>
      <c r="K2987" s="217">
        <v>0</v>
      </c>
    </row>
    <row r="2988" spans="10:11" hidden="1" x14ac:dyDescent="0.25">
      <c r="J2988" s="5">
        <v>0</v>
      </c>
      <c r="K2988" s="217">
        <v>0</v>
      </c>
    </row>
    <row r="2989" spans="10:11" hidden="1" x14ac:dyDescent="0.25">
      <c r="J2989" s="5">
        <v>0</v>
      </c>
      <c r="K2989" s="217">
        <v>0</v>
      </c>
    </row>
    <row r="2990" spans="10:11" hidden="1" x14ac:dyDescent="0.25">
      <c r="J2990" s="5">
        <v>0</v>
      </c>
      <c r="K2990" s="217">
        <v>0</v>
      </c>
    </row>
    <row r="2991" spans="10:11" hidden="1" x14ac:dyDescent="0.25">
      <c r="J2991" s="5">
        <v>0</v>
      </c>
      <c r="K2991" s="217">
        <v>0</v>
      </c>
    </row>
    <row r="2992" spans="10:11" hidden="1" x14ac:dyDescent="0.25">
      <c r="J2992" s="5">
        <v>0</v>
      </c>
      <c r="K2992" s="217">
        <v>0</v>
      </c>
    </row>
    <row r="2993" spans="10:11" hidden="1" x14ac:dyDescent="0.25">
      <c r="J2993" s="5">
        <v>0</v>
      </c>
      <c r="K2993" s="217">
        <v>0</v>
      </c>
    </row>
    <row r="2994" spans="10:11" hidden="1" x14ac:dyDescent="0.25">
      <c r="J2994" s="5">
        <v>0</v>
      </c>
      <c r="K2994" s="217">
        <v>0</v>
      </c>
    </row>
    <row r="2995" spans="10:11" hidden="1" x14ac:dyDescent="0.25">
      <c r="J2995" s="5">
        <v>0</v>
      </c>
      <c r="K2995" s="217">
        <v>0</v>
      </c>
    </row>
    <row r="2996" spans="10:11" hidden="1" x14ac:dyDescent="0.25">
      <c r="J2996" s="5">
        <v>0</v>
      </c>
      <c r="K2996" s="217">
        <v>0</v>
      </c>
    </row>
    <row r="2997" spans="10:11" hidden="1" x14ac:dyDescent="0.25">
      <c r="J2997" s="5">
        <v>0</v>
      </c>
      <c r="K2997" s="217">
        <v>0</v>
      </c>
    </row>
    <row r="2998" spans="10:11" hidden="1" x14ac:dyDescent="0.25">
      <c r="J2998" s="5">
        <v>0</v>
      </c>
      <c r="K2998" s="217">
        <v>0</v>
      </c>
    </row>
    <row r="2999" spans="10:11" hidden="1" x14ac:dyDescent="0.25">
      <c r="J2999" s="5">
        <v>0</v>
      </c>
      <c r="K2999" s="217">
        <v>0</v>
      </c>
    </row>
    <row r="3000" spans="10:11" hidden="1" x14ac:dyDescent="0.25">
      <c r="J3000" s="5">
        <v>0</v>
      </c>
      <c r="K3000" s="217">
        <v>0</v>
      </c>
    </row>
    <row r="3001" spans="10:11" hidden="1" x14ac:dyDescent="0.25">
      <c r="J3001" s="5">
        <v>0</v>
      </c>
      <c r="K3001" s="217">
        <v>0</v>
      </c>
    </row>
    <row r="3002" spans="10:11" hidden="1" x14ac:dyDescent="0.25">
      <c r="J3002" s="5">
        <v>0</v>
      </c>
      <c r="K3002" s="217">
        <v>0</v>
      </c>
    </row>
    <row r="3003" spans="10:11" hidden="1" x14ac:dyDescent="0.25">
      <c r="J3003" s="5">
        <v>0</v>
      </c>
      <c r="K3003" s="217">
        <v>0</v>
      </c>
    </row>
    <row r="3004" spans="10:11" hidden="1" x14ac:dyDescent="0.25">
      <c r="J3004" s="5">
        <v>0</v>
      </c>
      <c r="K3004" s="217">
        <v>0</v>
      </c>
    </row>
    <row r="3005" spans="10:11" hidden="1" x14ac:dyDescent="0.25">
      <c r="J3005" s="5">
        <v>0</v>
      </c>
      <c r="K3005" s="217">
        <v>0</v>
      </c>
    </row>
    <row r="3006" spans="10:11" hidden="1" x14ac:dyDescent="0.25">
      <c r="J3006" s="5">
        <v>0</v>
      </c>
      <c r="K3006" s="217">
        <v>0</v>
      </c>
    </row>
    <row r="3007" spans="10:11" hidden="1" x14ac:dyDescent="0.25">
      <c r="J3007" s="5">
        <v>0</v>
      </c>
      <c r="K3007" s="217">
        <v>0</v>
      </c>
    </row>
    <row r="3008" spans="10:11" hidden="1" x14ac:dyDescent="0.25">
      <c r="J3008" s="5">
        <v>0</v>
      </c>
      <c r="K3008" s="217">
        <v>0</v>
      </c>
    </row>
    <row r="3009" spans="10:11" hidden="1" x14ac:dyDescent="0.25">
      <c r="J3009" s="5">
        <v>0</v>
      </c>
      <c r="K3009" s="217">
        <v>0</v>
      </c>
    </row>
    <row r="3010" spans="10:11" hidden="1" x14ac:dyDescent="0.25">
      <c r="J3010" s="5">
        <v>0</v>
      </c>
      <c r="K3010" s="217">
        <v>0</v>
      </c>
    </row>
    <row r="3011" spans="10:11" hidden="1" x14ac:dyDescent="0.25">
      <c r="J3011" s="5">
        <v>0</v>
      </c>
      <c r="K3011" s="217">
        <v>0</v>
      </c>
    </row>
    <row r="3012" spans="10:11" hidden="1" x14ac:dyDescent="0.25">
      <c r="J3012" s="5">
        <v>0</v>
      </c>
      <c r="K3012" s="217">
        <v>0</v>
      </c>
    </row>
    <row r="3013" spans="10:11" hidden="1" x14ac:dyDescent="0.25">
      <c r="J3013" s="5">
        <v>0</v>
      </c>
      <c r="K3013" s="217">
        <v>0</v>
      </c>
    </row>
    <row r="3014" spans="10:11" hidden="1" x14ac:dyDescent="0.25">
      <c r="J3014" s="5">
        <v>0</v>
      </c>
      <c r="K3014" s="217">
        <v>0</v>
      </c>
    </row>
    <row r="3015" spans="10:11" hidden="1" x14ac:dyDescent="0.25">
      <c r="J3015" s="5">
        <v>0</v>
      </c>
      <c r="K3015" s="217">
        <v>0</v>
      </c>
    </row>
    <row r="3016" spans="10:11" hidden="1" x14ac:dyDescent="0.25">
      <c r="J3016" s="5">
        <v>0</v>
      </c>
      <c r="K3016" s="217">
        <v>0</v>
      </c>
    </row>
    <row r="3017" spans="10:11" hidden="1" x14ac:dyDescent="0.25">
      <c r="J3017" s="5">
        <v>0</v>
      </c>
      <c r="K3017" s="217">
        <v>0</v>
      </c>
    </row>
    <row r="3018" spans="10:11" hidden="1" x14ac:dyDescent="0.25">
      <c r="J3018" s="5">
        <v>0</v>
      </c>
      <c r="K3018" s="217">
        <v>0</v>
      </c>
    </row>
    <row r="3019" spans="10:11" hidden="1" x14ac:dyDescent="0.25">
      <c r="J3019" s="5">
        <v>0</v>
      </c>
      <c r="K3019" s="217">
        <v>0</v>
      </c>
    </row>
    <row r="3020" spans="10:11" hidden="1" x14ac:dyDescent="0.25">
      <c r="J3020" s="5">
        <v>0</v>
      </c>
      <c r="K3020" s="217">
        <v>0</v>
      </c>
    </row>
    <row r="3021" spans="10:11" hidden="1" x14ac:dyDescent="0.25">
      <c r="J3021" s="5">
        <v>0</v>
      </c>
      <c r="K3021" s="217">
        <v>0</v>
      </c>
    </row>
    <row r="3022" spans="10:11" hidden="1" x14ac:dyDescent="0.25">
      <c r="J3022" s="5">
        <v>0</v>
      </c>
      <c r="K3022" s="217">
        <v>0</v>
      </c>
    </row>
    <row r="3023" spans="10:11" hidden="1" x14ac:dyDescent="0.25">
      <c r="J3023" s="5">
        <v>0</v>
      </c>
      <c r="K3023" s="217">
        <v>0</v>
      </c>
    </row>
    <row r="3024" spans="10:11" hidden="1" x14ac:dyDescent="0.25">
      <c r="J3024" s="5">
        <v>0</v>
      </c>
      <c r="K3024" s="217">
        <v>0</v>
      </c>
    </row>
    <row r="3025" spans="10:11" hidden="1" x14ac:dyDescent="0.25">
      <c r="J3025" s="5">
        <v>0</v>
      </c>
      <c r="K3025" s="217">
        <v>0</v>
      </c>
    </row>
    <row r="3026" spans="10:11" hidden="1" x14ac:dyDescent="0.25">
      <c r="J3026" s="5">
        <v>0</v>
      </c>
      <c r="K3026" s="217">
        <v>0</v>
      </c>
    </row>
    <row r="3027" spans="10:11" hidden="1" x14ac:dyDescent="0.25">
      <c r="J3027" s="5">
        <v>0</v>
      </c>
      <c r="K3027" s="217">
        <v>0</v>
      </c>
    </row>
    <row r="3028" spans="10:11" hidden="1" x14ac:dyDescent="0.25">
      <c r="J3028" s="5">
        <v>0</v>
      </c>
      <c r="K3028" s="217">
        <v>0</v>
      </c>
    </row>
    <row r="3029" spans="10:11" hidden="1" x14ac:dyDescent="0.25">
      <c r="J3029" s="5">
        <v>0</v>
      </c>
      <c r="K3029" s="217">
        <v>0</v>
      </c>
    </row>
    <row r="3030" spans="10:11" hidden="1" x14ac:dyDescent="0.25">
      <c r="J3030" s="5">
        <v>0</v>
      </c>
      <c r="K3030" s="217">
        <v>0</v>
      </c>
    </row>
    <row r="3031" spans="10:11" hidden="1" x14ac:dyDescent="0.25">
      <c r="J3031" s="5">
        <v>0</v>
      </c>
      <c r="K3031" s="217">
        <v>0</v>
      </c>
    </row>
    <row r="3032" spans="10:11" hidden="1" x14ac:dyDescent="0.25">
      <c r="J3032" s="5">
        <v>0</v>
      </c>
      <c r="K3032" s="217">
        <v>0</v>
      </c>
    </row>
    <row r="3033" spans="10:11" hidden="1" x14ac:dyDescent="0.25">
      <c r="J3033" s="5">
        <v>0</v>
      </c>
      <c r="K3033" s="217">
        <v>0</v>
      </c>
    </row>
    <row r="3034" spans="10:11" hidden="1" x14ac:dyDescent="0.25">
      <c r="J3034" s="5">
        <v>0</v>
      </c>
      <c r="K3034" s="217">
        <v>0</v>
      </c>
    </row>
    <row r="3035" spans="10:11" hidden="1" x14ac:dyDescent="0.25">
      <c r="J3035" s="5">
        <v>0</v>
      </c>
      <c r="K3035" s="217">
        <v>0</v>
      </c>
    </row>
    <row r="3036" spans="10:11" hidden="1" x14ac:dyDescent="0.25">
      <c r="J3036" s="5">
        <v>0</v>
      </c>
      <c r="K3036" s="217">
        <v>0</v>
      </c>
    </row>
    <row r="3037" spans="10:11" hidden="1" x14ac:dyDescent="0.25">
      <c r="J3037" s="5">
        <v>0</v>
      </c>
      <c r="K3037" s="217">
        <v>0</v>
      </c>
    </row>
    <row r="3038" spans="10:11" hidden="1" x14ac:dyDescent="0.25">
      <c r="J3038" s="5">
        <v>0</v>
      </c>
      <c r="K3038" s="217">
        <v>0</v>
      </c>
    </row>
    <row r="3039" spans="10:11" hidden="1" x14ac:dyDescent="0.25">
      <c r="J3039" s="5">
        <v>0</v>
      </c>
      <c r="K3039" s="217">
        <v>0</v>
      </c>
    </row>
    <row r="3040" spans="10:11" hidden="1" x14ac:dyDescent="0.25">
      <c r="J3040" s="5">
        <v>0</v>
      </c>
      <c r="K3040" s="217">
        <v>0</v>
      </c>
    </row>
    <row r="3041" spans="10:11" hidden="1" x14ac:dyDescent="0.25">
      <c r="J3041" s="5">
        <v>0</v>
      </c>
      <c r="K3041" s="217">
        <v>0</v>
      </c>
    </row>
    <row r="3042" spans="10:11" hidden="1" x14ac:dyDescent="0.25">
      <c r="J3042" s="5">
        <v>0</v>
      </c>
      <c r="K3042" s="217">
        <v>0</v>
      </c>
    </row>
    <row r="3043" spans="10:11" hidden="1" x14ac:dyDescent="0.25">
      <c r="J3043" s="5">
        <v>0</v>
      </c>
      <c r="K3043" s="217">
        <v>0</v>
      </c>
    </row>
    <row r="3044" spans="10:11" hidden="1" x14ac:dyDescent="0.25">
      <c r="J3044" s="5">
        <v>0</v>
      </c>
      <c r="K3044" s="217">
        <v>0</v>
      </c>
    </row>
    <row r="3045" spans="10:11" hidden="1" x14ac:dyDescent="0.25">
      <c r="J3045" s="5">
        <v>0</v>
      </c>
      <c r="K3045" s="217">
        <v>0</v>
      </c>
    </row>
    <row r="3046" spans="10:11" hidden="1" x14ac:dyDescent="0.25">
      <c r="J3046" s="5">
        <v>0</v>
      </c>
      <c r="K3046" s="217">
        <v>0</v>
      </c>
    </row>
    <row r="3047" spans="10:11" hidden="1" x14ac:dyDescent="0.25">
      <c r="J3047" s="5">
        <v>0</v>
      </c>
      <c r="K3047" s="217">
        <v>0</v>
      </c>
    </row>
    <row r="3048" spans="10:11" hidden="1" x14ac:dyDescent="0.25">
      <c r="J3048" s="5">
        <v>0</v>
      </c>
      <c r="K3048" s="217">
        <v>0</v>
      </c>
    </row>
    <row r="3049" spans="10:11" hidden="1" x14ac:dyDescent="0.25">
      <c r="J3049" s="5">
        <v>0</v>
      </c>
      <c r="K3049" s="217">
        <v>0</v>
      </c>
    </row>
    <row r="3050" spans="10:11" hidden="1" x14ac:dyDescent="0.25">
      <c r="J3050" s="5">
        <v>0</v>
      </c>
      <c r="K3050" s="217">
        <v>0</v>
      </c>
    </row>
    <row r="3051" spans="10:11" hidden="1" x14ac:dyDescent="0.25">
      <c r="J3051" s="5">
        <v>0</v>
      </c>
      <c r="K3051" s="217">
        <v>0</v>
      </c>
    </row>
    <row r="3052" spans="10:11" hidden="1" x14ac:dyDescent="0.25">
      <c r="J3052" s="5">
        <v>0</v>
      </c>
      <c r="K3052" s="217">
        <v>0</v>
      </c>
    </row>
    <row r="3053" spans="10:11" hidden="1" x14ac:dyDescent="0.25">
      <c r="J3053" s="5">
        <v>0</v>
      </c>
      <c r="K3053" s="217">
        <v>0</v>
      </c>
    </row>
    <row r="3054" spans="10:11" hidden="1" x14ac:dyDescent="0.25">
      <c r="J3054" s="5">
        <v>0</v>
      </c>
      <c r="K3054" s="217">
        <v>0</v>
      </c>
    </row>
    <row r="3055" spans="10:11" hidden="1" x14ac:dyDescent="0.25">
      <c r="J3055" s="5">
        <v>0</v>
      </c>
      <c r="K3055" s="217">
        <v>0</v>
      </c>
    </row>
    <row r="3056" spans="10:11" hidden="1" x14ac:dyDescent="0.25">
      <c r="J3056" s="5">
        <v>0</v>
      </c>
      <c r="K3056" s="217">
        <v>0</v>
      </c>
    </row>
    <row r="3057" spans="10:11" hidden="1" x14ac:dyDescent="0.25">
      <c r="J3057" s="5">
        <v>0</v>
      </c>
      <c r="K3057" s="217">
        <v>0</v>
      </c>
    </row>
    <row r="3058" spans="10:11" hidden="1" x14ac:dyDescent="0.25">
      <c r="J3058" s="5">
        <v>0</v>
      </c>
      <c r="K3058" s="217">
        <v>0</v>
      </c>
    </row>
    <row r="3059" spans="10:11" hidden="1" x14ac:dyDescent="0.25">
      <c r="J3059" s="5">
        <v>0</v>
      </c>
      <c r="K3059" s="217">
        <v>0</v>
      </c>
    </row>
    <row r="3060" spans="10:11" hidden="1" x14ac:dyDescent="0.25">
      <c r="J3060" s="5">
        <v>0</v>
      </c>
      <c r="K3060" s="217">
        <v>0</v>
      </c>
    </row>
    <row r="3061" spans="10:11" hidden="1" x14ac:dyDescent="0.25">
      <c r="J3061" s="5">
        <v>0</v>
      </c>
      <c r="K3061" s="217">
        <v>0</v>
      </c>
    </row>
    <row r="3062" spans="10:11" hidden="1" x14ac:dyDescent="0.25">
      <c r="J3062" s="5">
        <v>0</v>
      </c>
      <c r="K3062" s="217">
        <v>0</v>
      </c>
    </row>
    <row r="3063" spans="10:11" hidden="1" x14ac:dyDescent="0.25">
      <c r="J3063" s="5">
        <v>0</v>
      </c>
      <c r="K3063" s="217">
        <v>0</v>
      </c>
    </row>
    <row r="3064" spans="10:11" hidden="1" x14ac:dyDescent="0.25">
      <c r="J3064" s="5">
        <v>0</v>
      </c>
      <c r="K3064" s="217">
        <v>0</v>
      </c>
    </row>
    <row r="3065" spans="10:11" hidden="1" x14ac:dyDescent="0.25">
      <c r="J3065" s="5">
        <v>0</v>
      </c>
      <c r="K3065" s="217">
        <v>0</v>
      </c>
    </row>
    <row r="3066" spans="10:11" hidden="1" x14ac:dyDescent="0.25">
      <c r="J3066" s="5">
        <v>0</v>
      </c>
      <c r="K3066" s="217">
        <v>0</v>
      </c>
    </row>
    <row r="3067" spans="10:11" hidden="1" x14ac:dyDescent="0.25">
      <c r="J3067" s="5">
        <v>0</v>
      </c>
      <c r="K3067" s="217">
        <v>0</v>
      </c>
    </row>
    <row r="3068" spans="10:11" hidden="1" x14ac:dyDescent="0.25">
      <c r="J3068" s="5">
        <v>0</v>
      </c>
      <c r="K3068" s="217">
        <v>0</v>
      </c>
    </row>
    <row r="3069" spans="10:11" hidden="1" x14ac:dyDescent="0.25">
      <c r="J3069" s="5">
        <v>0</v>
      </c>
      <c r="K3069" s="217">
        <v>0</v>
      </c>
    </row>
    <row r="3070" spans="10:11" hidden="1" x14ac:dyDescent="0.25">
      <c r="J3070" s="5">
        <v>0</v>
      </c>
      <c r="K3070" s="217">
        <v>0</v>
      </c>
    </row>
    <row r="3071" spans="10:11" hidden="1" x14ac:dyDescent="0.25">
      <c r="J3071" s="5">
        <v>0</v>
      </c>
      <c r="K3071" s="217">
        <v>0</v>
      </c>
    </row>
    <row r="3072" spans="10:11" hidden="1" x14ac:dyDescent="0.25">
      <c r="J3072" s="5">
        <v>0</v>
      </c>
      <c r="K3072" s="217">
        <v>0</v>
      </c>
    </row>
    <row r="3073" spans="10:11" hidden="1" x14ac:dyDescent="0.25">
      <c r="J3073" s="5">
        <v>0</v>
      </c>
      <c r="K3073" s="217">
        <v>0</v>
      </c>
    </row>
    <row r="3074" spans="10:11" hidden="1" x14ac:dyDescent="0.25">
      <c r="J3074" s="5">
        <v>0</v>
      </c>
      <c r="K3074" s="217">
        <v>0</v>
      </c>
    </row>
    <row r="3075" spans="10:11" hidden="1" x14ac:dyDescent="0.25">
      <c r="J3075" s="5">
        <v>0</v>
      </c>
      <c r="K3075" s="217">
        <v>0</v>
      </c>
    </row>
    <row r="3076" spans="10:11" hidden="1" x14ac:dyDescent="0.25">
      <c r="J3076" s="5">
        <v>0</v>
      </c>
      <c r="K3076" s="217">
        <v>0</v>
      </c>
    </row>
    <row r="3077" spans="10:11" hidden="1" x14ac:dyDescent="0.25">
      <c r="J3077" s="5">
        <v>0</v>
      </c>
      <c r="K3077" s="217">
        <v>0</v>
      </c>
    </row>
    <row r="3078" spans="10:11" hidden="1" x14ac:dyDescent="0.25">
      <c r="J3078" s="5">
        <v>0</v>
      </c>
      <c r="K3078" s="217">
        <v>0</v>
      </c>
    </row>
    <row r="3079" spans="10:11" hidden="1" x14ac:dyDescent="0.25">
      <c r="J3079" s="5">
        <v>0</v>
      </c>
      <c r="K3079" s="217">
        <v>0</v>
      </c>
    </row>
    <row r="3080" spans="10:11" hidden="1" x14ac:dyDescent="0.25">
      <c r="J3080" s="5">
        <v>0</v>
      </c>
      <c r="K3080" s="217">
        <v>0</v>
      </c>
    </row>
    <row r="3081" spans="10:11" hidden="1" x14ac:dyDescent="0.25">
      <c r="J3081" s="5">
        <v>0</v>
      </c>
      <c r="K3081" s="217">
        <v>0</v>
      </c>
    </row>
    <row r="3082" spans="10:11" hidden="1" x14ac:dyDescent="0.25">
      <c r="J3082" s="5">
        <v>0</v>
      </c>
      <c r="K3082" s="217">
        <v>0</v>
      </c>
    </row>
    <row r="3083" spans="10:11" hidden="1" x14ac:dyDescent="0.25">
      <c r="J3083" s="5">
        <v>0</v>
      </c>
      <c r="K3083" s="217">
        <v>0</v>
      </c>
    </row>
    <row r="3084" spans="10:11" hidden="1" x14ac:dyDescent="0.25">
      <c r="J3084" s="5">
        <v>0</v>
      </c>
      <c r="K3084" s="217">
        <v>0</v>
      </c>
    </row>
    <row r="3085" spans="10:11" hidden="1" x14ac:dyDescent="0.25">
      <c r="J3085" s="5">
        <v>0</v>
      </c>
      <c r="K3085" s="217">
        <v>0</v>
      </c>
    </row>
    <row r="3086" spans="10:11" hidden="1" x14ac:dyDescent="0.25">
      <c r="J3086" s="5">
        <v>0</v>
      </c>
      <c r="K3086" s="217">
        <v>0</v>
      </c>
    </row>
    <row r="3087" spans="10:11" hidden="1" x14ac:dyDescent="0.25">
      <c r="J3087" s="5">
        <v>0</v>
      </c>
      <c r="K3087" s="217">
        <v>0</v>
      </c>
    </row>
    <row r="3088" spans="10:11" hidden="1" x14ac:dyDescent="0.25">
      <c r="J3088" s="5">
        <v>0</v>
      </c>
      <c r="K3088" s="217">
        <v>0</v>
      </c>
    </row>
    <row r="3089" spans="10:11" hidden="1" x14ac:dyDescent="0.25">
      <c r="J3089" s="5">
        <v>0</v>
      </c>
      <c r="K3089" s="217">
        <v>0</v>
      </c>
    </row>
    <row r="3090" spans="10:11" hidden="1" x14ac:dyDescent="0.25">
      <c r="J3090" s="5">
        <v>0</v>
      </c>
      <c r="K3090" s="217">
        <v>0</v>
      </c>
    </row>
    <row r="3091" spans="10:11" hidden="1" x14ac:dyDescent="0.25">
      <c r="J3091" s="5">
        <v>0</v>
      </c>
      <c r="K3091" s="217">
        <v>0</v>
      </c>
    </row>
    <row r="3092" spans="10:11" hidden="1" x14ac:dyDescent="0.25">
      <c r="J3092" s="5">
        <v>0</v>
      </c>
      <c r="K3092" s="217">
        <v>0</v>
      </c>
    </row>
    <row r="3093" spans="10:11" hidden="1" x14ac:dyDescent="0.25">
      <c r="J3093" s="5">
        <v>0</v>
      </c>
      <c r="K3093" s="217">
        <v>0</v>
      </c>
    </row>
    <row r="3094" spans="10:11" hidden="1" x14ac:dyDescent="0.25">
      <c r="J3094" s="5">
        <v>0</v>
      </c>
      <c r="K3094" s="217">
        <v>0</v>
      </c>
    </row>
    <row r="3095" spans="10:11" hidden="1" x14ac:dyDescent="0.25">
      <c r="J3095" s="5">
        <v>0</v>
      </c>
      <c r="K3095" s="217">
        <v>0</v>
      </c>
    </row>
    <row r="3096" spans="10:11" hidden="1" x14ac:dyDescent="0.25">
      <c r="J3096" s="5">
        <v>0</v>
      </c>
      <c r="K3096" s="217">
        <v>0</v>
      </c>
    </row>
    <row r="3097" spans="10:11" hidden="1" x14ac:dyDescent="0.25">
      <c r="J3097" s="5">
        <v>0</v>
      </c>
      <c r="K3097" s="217">
        <v>0</v>
      </c>
    </row>
    <row r="3098" spans="10:11" hidden="1" x14ac:dyDescent="0.25">
      <c r="J3098" s="5">
        <v>0</v>
      </c>
      <c r="K3098" s="217">
        <v>0</v>
      </c>
    </row>
    <row r="3099" spans="10:11" hidden="1" x14ac:dyDescent="0.25">
      <c r="J3099" s="5">
        <v>0</v>
      </c>
      <c r="K3099" s="217">
        <v>0</v>
      </c>
    </row>
    <row r="3100" spans="10:11" hidden="1" x14ac:dyDescent="0.25">
      <c r="J3100" s="5">
        <v>0</v>
      </c>
      <c r="K3100" s="217">
        <v>0</v>
      </c>
    </row>
    <row r="3101" spans="10:11" hidden="1" x14ac:dyDescent="0.25">
      <c r="J3101" s="5">
        <v>0</v>
      </c>
      <c r="K3101" s="217">
        <v>0</v>
      </c>
    </row>
    <row r="3102" spans="10:11" hidden="1" x14ac:dyDescent="0.25">
      <c r="J3102" s="5">
        <v>0</v>
      </c>
      <c r="K3102" s="217">
        <v>0</v>
      </c>
    </row>
    <row r="3103" spans="10:11" hidden="1" x14ac:dyDescent="0.25">
      <c r="J3103" s="5">
        <v>0</v>
      </c>
      <c r="K3103" s="217">
        <v>0</v>
      </c>
    </row>
    <row r="3104" spans="10:11" hidden="1" x14ac:dyDescent="0.25">
      <c r="J3104" s="5">
        <v>0</v>
      </c>
      <c r="K3104" s="217">
        <v>0</v>
      </c>
    </row>
    <row r="3105" spans="10:11" hidden="1" x14ac:dyDescent="0.25">
      <c r="J3105" s="5">
        <v>0</v>
      </c>
      <c r="K3105" s="217">
        <v>0</v>
      </c>
    </row>
    <row r="3106" spans="10:11" hidden="1" x14ac:dyDescent="0.25">
      <c r="J3106" s="5">
        <v>0</v>
      </c>
      <c r="K3106" s="217">
        <v>0</v>
      </c>
    </row>
    <row r="3107" spans="10:11" hidden="1" x14ac:dyDescent="0.25">
      <c r="J3107" s="5">
        <v>0</v>
      </c>
      <c r="K3107" s="217">
        <v>0</v>
      </c>
    </row>
    <row r="3108" spans="10:11" hidden="1" x14ac:dyDescent="0.25">
      <c r="J3108" s="5">
        <v>0</v>
      </c>
      <c r="K3108" s="217">
        <v>0</v>
      </c>
    </row>
    <row r="3109" spans="10:11" hidden="1" x14ac:dyDescent="0.25">
      <c r="J3109" s="5">
        <v>0</v>
      </c>
      <c r="K3109" s="217">
        <v>0</v>
      </c>
    </row>
    <row r="3110" spans="10:11" hidden="1" x14ac:dyDescent="0.25">
      <c r="J3110" s="5">
        <v>0</v>
      </c>
      <c r="K3110" s="217">
        <v>0</v>
      </c>
    </row>
    <row r="3111" spans="10:11" hidden="1" x14ac:dyDescent="0.25">
      <c r="J3111" s="5">
        <v>0</v>
      </c>
      <c r="K3111" s="217">
        <v>0</v>
      </c>
    </row>
    <row r="3112" spans="10:11" hidden="1" x14ac:dyDescent="0.25">
      <c r="J3112" s="5">
        <v>0</v>
      </c>
      <c r="K3112" s="217">
        <v>0</v>
      </c>
    </row>
    <row r="3113" spans="10:11" hidden="1" x14ac:dyDescent="0.25">
      <c r="J3113" s="5">
        <v>0</v>
      </c>
      <c r="K3113" s="217">
        <v>0</v>
      </c>
    </row>
    <row r="3114" spans="10:11" hidden="1" x14ac:dyDescent="0.25">
      <c r="J3114" s="5">
        <v>0</v>
      </c>
      <c r="K3114" s="217">
        <v>0</v>
      </c>
    </row>
    <row r="3115" spans="10:11" hidden="1" x14ac:dyDescent="0.25">
      <c r="J3115" s="5">
        <v>0</v>
      </c>
      <c r="K3115" s="217">
        <v>0</v>
      </c>
    </row>
    <row r="3116" spans="10:11" hidden="1" x14ac:dyDescent="0.25">
      <c r="J3116" s="5">
        <v>0</v>
      </c>
      <c r="K3116" s="217">
        <v>0</v>
      </c>
    </row>
    <row r="3117" spans="10:11" hidden="1" x14ac:dyDescent="0.25">
      <c r="J3117" s="5">
        <v>0</v>
      </c>
      <c r="K3117" s="217">
        <v>0</v>
      </c>
    </row>
    <row r="3118" spans="10:11" hidden="1" x14ac:dyDescent="0.25">
      <c r="J3118" s="5">
        <v>0</v>
      </c>
      <c r="K3118" s="217">
        <v>0</v>
      </c>
    </row>
    <row r="3119" spans="10:11" hidden="1" x14ac:dyDescent="0.25">
      <c r="J3119" s="5">
        <v>0</v>
      </c>
      <c r="K3119" s="217">
        <v>0</v>
      </c>
    </row>
    <row r="3120" spans="10:11" hidden="1" x14ac:dyDescent="0.25">
      <c r="J3120" s="5">
        <v>0</v>
      </c>
      <c r="K3120" s="217">
        <v>0</v>
      </c>
    </row>
    <row r="3121" spans="10:11" hidden="1" x14ac:dyDescent="0.25">
      <c r="J3121" s="5">
        <v>0</v>
      </c>
      <c r="K3121" s="217">
        <v>0</v>
      </c>
    </row>
    <row r="3122" spans="10:11" hidden="1" x14ac:dyDescent="0.25">
      <c r="J3122" s="5">
        <v>0</v>
      </c>
      <c r="K3122" s="217">
        <v>0</v>
      </c>
    </row>
    <row r="3123" spans="10:11" hidden="1" x14ac:dyDescent="0.25">
      <c r="J3123" s="5">
        <v>0</v>
      </c>
      <c r="K3123" s="217">
        <v>0</v>
      </c>
    </row>
    <row r="3124" spans="10:11" hidden="1" x14ac:dyDescent="0.25">
      <c r="J3124" s="5">
        <v>0</v>
      </c>
      <c r="K3124" s="217">
        <v>0</v>
      </c>
    </row>
    <row r="3125" spans="10:11" hidden="1" x14ac:dyDescent="0.25">
      <c r="J3125" s="5">
        <v>0</v>
      </c>
      <c r="K3125" s="217">
        <v>0</v>
      </c>
    </row>
    <row r="3126" spans="10:11" hidden="1" x14ac:dyDescent="0.25">
      <c r="J3126" s="5">
        <v>0</v>
      </c>
      <c r="K3126" s="217">
        <v>0</v>
      </c>
    </row>
    <row r="3127" spans="10:11" hidden="1" x14ac:dyDescent="0.25">
      <c r="J3127" s="5">
        <v>0</v>
      </c>
      <c r="K3127" s="217">
        <v>0</v>
      </c>
    </row>
    <row r="3128" spans="10:11" hidden="1" x14ac:dyDescent="0.25">
      <c r="J3128" s="5">
        <v>0</v>
      </c>
      <c r="K3128" s="217">
        <v>0</v>
      </c>
    </row>
    <row r="3129" spans="10:11" hidden="1" x14ac:dyDescent="0.25">
      <c r="J3129" s="5">
        <v>0</v>
      </c>
      <c r="K3129" s="217">
        <v>0</v>
      </c>
    </row>
    <row r="3130" spans="10:11" hidden="1" x14ac:dyDescent="0.25">
      <c r="J3130" s="5">
        <v>0</v>
      </c>
      <c r="K3130" s="217">
        <v>0</v>
      </c>
    </row>
    <row r="3131" spans="10:11" hidden="1" x14ac:dyDescent="0.25">
      <c r="J3131" s="5">
        <v>0</v>
      </c>
      <c r="K3131" s="217">
        <v>0</v>
      </c>
    </row>
    <row r="3132" spans="10:11" hidden="1" x14ac:dyDescent="0.25">
      <c r="J3132" s="5">
        <v>0</v>
      </c>
      <c r="K3132" s="217">
        <v>0</v>
      </c>
    </row>
    <row r="3133" spans="10:11" hidden="1" x14ac:dyDescent="0.25">
      <c r="J3133" s="5">
        <v>0</v>
      </c>
      <c r="K3133" s="217">
        <v>0</v>
      </c>
    </row>
    <row r="3134" spans="10:11" hidden="1" x14ac:dyDescent="0.25">
      <c r="J3134" s="5">
        <v>0</v>
      </c>
      <c r="K3134" s="217">
        <v>0</v>
      </c>
    </row>
    <row r="3135" spans="10:11" hidden="1" x14ac:dyDescent="0.25">
      <c r="J3135" s="5">
        <v>0</v>
      </c>
      <c r="K3135" s="217">
        <v>0</v>
      </c>
    </row>
    <row r="3136" spans="10:11" hidden="1" x14ac:dyDescent="0.25">
      <c r="J3136" s="5">
        <v>0</v>
      </c>
      <c r="K3136" s="217">
        <v>0</v>
      </c>
    </row>
    <row r="3137" spans="10:11" hidden="1" x14ac:dyDescent="0.25">
      <c r="J3137" s="5">
        <v>0</v>
      </c>
      <c r="K3137" s="217">
        <v>0</v>
      </c>
    </row>
    <row r="3138" spans="10:11" hidden="1" x14ac:dyDescent="0.25">
      <c r="J3138" s="5">
        <v>0</v>
      </c>
      <c r="K3138" s="217">
        <v>0</v>
      </c>
    </row>
    <row r="3139" spans="10:11" hidden="1" x14ac:dyDescent="0.25">
      <c r="J3139" s="5">
        <v>0</v>
      </c>
      <c r="K3139" s="217">
        <v>0</v>
      </c>
    </row>
    <row r="3140" spans="10:11" hidden="1" x14ac:dyDescent="0.25">
      <c r="J3140" s="5">
        <v>0</v>
      </c>
      <c r="K3140" s="217">
        <v>0</v>
      </c>
    </row>
    <row r="3141" spans="10:11" hidden="1" x14ac:dyDescent="0.25">
      <c r="J3141" s="5">
        <v>0</v>
      </c>
      <c r="K3141" s="217">
        <v>0</v>
      </c>
    </row>
    <row r="3142" spans="10:11" hidden="1" x14ac:dyDescent="0.25">
      <c r="J3142" s="5">
        <v>0</v>
      </c>
      <c r="K3142" s="217">
        <v>0</v>
      </c>
    </row>
    <row r="3143" spans="10:11" hidden="1" x14ac:dyDescent="0.25">
      <c r="J3143" s="5">
        <v>0</v>
      </c>
      <c r="K3143" s="217">
        <v>0</v>
      </c>
    </row>
    <row r="3144" spans="10:11" hidden="1" x14ac:dyDescent="0.25">
      <c r="J3144" s="5">
        <v>0</v>
      </c>
      <c r="K3144" s="217">
        <v>0</v>
      </c>
    </row>
    <row r="3145" spans="10:11" hidden="1" x14ac:dyDescent="0.25">
      <c r="J3145" s="5">
        <v>0</v>
      </c>
      <c r="K3145" s="217">
        <v>0</v>
      </c>
    </row>
    <row r="3146" spans="10:11" hidden="1" x14ac:dyDescent="0.25">
      <c r="J3146" s="5">
        <v>0</v>
      </c>
      <c r="K3146" s="217">
        <v>0</v>
      </c>
    </row>
    <row r="3147" spans="10:11" hidden="1" x14ac:dyDescent="0.25">
      <c r="J3147" s="5">
        <v>0</v>
      </c>
      <c r="K3147" s="217">
        <v>0</v>
      </c>
    </row>
    <row r="3148" spans="10:11" hidden="1" x14ac:dyDescent="0.25">
      <c r="J3148" s="5">
        <v>0</v>
      </c>
      <c r="K3148" s="217">
        <v>0</v>
      </c>
    </row>
    <row r="3149" spans="10:11" hidden="1" x14ac:dyDescent="0.25">
      <c r="J3149" s="5">
        <v>0</v>
      </c>
      <c r="K3149" s="217">
        <v>0</v>
      </c>
    </row>
    <row r="3150" spans="10:11" hidden="1" x14ac:dyDescent="0.25">
      <c r="J3150" s="5">
        <v>0</v>
      </c>
      <c r="K3150" s="217">
        <v>0</v>
      </c>
    </row>
    <row r="3151" spans="10:11" hidden="1" x14ac:dyDescent="0.25">
      <c r="J3151" s="5">
        <v>0</v>
      </c>
      <c r="K3151" s="217">
        <v>0</v>
      </c>
    </row>
    <row r="3152" spans="10:11" hidden="1" x14ac:dyDescent="0.25">
      <c r="J3152" s="5">
        <v>0</v>
      </c>
      <c r="K3152" s="217">
        <v>0</v>
      </c>
    </row>
    <row r="3153" spans="10:11" hidden="1" x14ac:dyDescent="0.25">
      <c r="J3153" s="5">
        <v>0</v>
      </c>
      <c r="K3153" s="217">
        <v>0</v>
      </c>
    </row>
    <row r="3154" spans="10:11" hidden="1" x14ac:dyDescent="0.25">
      <c r="J3154" s="5">
        <v>0</v>
      </c>
      <c r="K3154" s="217">
        <v>0</v>
      </c>
    </row>
    <row r="3155" spans="10:11" hidden="1" x14ac:dyDescent="0.25">
      <c r="J3155" s="5">
        <v>0</v>
      </c>
      <c r="K3155" s="217">
        <v>0</v>
      </c>
    </row>
    <row r="3156" spans="10:11" hidden="1" x14ac:dyDescent="0.25">
      <c r="J3156" s="5">
        <v>0</v>
      </c>
      <c r="K3156" s="217">
        <v>0</v>
      </c>
    </row>
    <row r="3157" spans="10:11" hidden="1" x14ac:dyDescent="0.25">
      <c r="J3157" s="5">
        <v>0</v>
      </c>
      <c r="K3157" s="217">
        <v>0</v>
      </c>
    </row>
    <row r="3158" spans="10:11" hidden="1" x14ac:dyDescent="0.25">
      <c r="J3158" s="5">
        <v>0</v>
      </c>
      <c r="K3158" s="217">
        <v>0</v>
      </c>
    </row>
    <row r="3159" spans="10:11" hidden="1" x14ac:dyDescent="0.25">
      <c r="J3159" s="5">
        <v>0</v>
      </c>
      <c r="K3159" s="217">
        <v>0</v>
      </c>
    </row>
    <row r="3160" spans="10:11" hidden="1" x14ac:dyDescent="0.25">
      <c r="J3160" s="5">
        <v>0</v>
      </c>
      <c r="K3160" s="217">
        <v>0</v>
      </c>
    </row>
    <row r="3161" spans="10:11" hidden="1" x14ac:dyDescent="0.25">
      <c r="J3161" s="5">
        <v>0</v>
      </c>
      <c r="K3161" s="217">
        <v>0</v>
      </c>
    </row>
    <row r="3162" spans="10:11" hidden="1" x14ac:dyDescent="0.25">
      <c r="J3162" s="5">
        <v>0</v>
      </c>
      <c r="K3162" s="217">
        <v>0</v>
      </c>
    </row>
    <row r="3163" spans="10:11" hidden="1" x14ac:dyDescent="0.25">
      <c r="J3163" s="5">
        <v>0</v>
      </c>
      <c r="K3163" s="217">
        <v>0</v>
      </c>
    </row>
    <row r="3164" spans="10:11" hidden="1" x14ac:dyDescent="0.25">
      <c r="J3164" s="5">
        <v>0</v>
      </c>
      <c r="K3164" s="217">
        <v>0</v>
      </c>
    </row>
    <row r="3165" spans="10:11" hidden="1" x14ac:dyDescent="0.25">
      <c r="J3165" s="5">
        <v>0</v>
      </c>
      <c r="K3165" s="217">
        <v>0</v>
      </c>
    </row>
    <row r="3166" spans="10:11" hidden="1" x14ac:dyDescent="0.25">
      <c r="J3166" s="5">
        <v>0</v>
      </c>
      <c r="K3166" s="217">
        <v>0</v>
      </c>
    </row>
    <row r="3167" spans="10:11" hidden="1" x14ac:dyDescent="0.25">
      <c r="J3167" s="5">
        <v>0</v>
      </c>
      <c r="K3167" s="217">
        <v>0</v>
      </c>
    </row>
    <row r="3168" spans="10:11" hidden="1" x14ac:dyDescent="0.25">
      <c r="J3168" s="5">
        <v>0</v>
      </c>
      <c r="K3168" s="217">
        <v>0</v>
      </c>
    </row>
    <row r="3169" spans="10:11" hidden="1" x14ac:dyDescent="0.25">
      <c r="J3169" s="5">
        <v>0</v>
      </c>
      <c r="K3169" s="217">
        <v>0</v>
      </c>
    </row>
    <row r="3170" spans="10:11" hidden="1" x14ac:dyDescent="0.25">
      <c r="J3170" s="5">
        <v>0</v>
      </c>
      <c r="K3170" s="217">
        <v>0</v>
      </c>
    </row>
    <row r="3171" spans="10:11" hidden="1" x14ac:dyDescent="0.25">
      <c r="J3171" s="5">
        <v>0</v>
      </c>
      <c r="K3171" s="217">
        <v>0</v>
      </c>
    </row>
    <row r="3172" spans="10:11" hidden="1" x14ac:dyDescent="0.25">
      <c r="J3172" s="5">
        <v>0</v>
      </c>
      <c r="K3172" s="217">
        <v>0</v>
      </c>
    </row>
    <row r="3173" spans="10:11" hidden="1" x14ac:dyDescent="0.25">
      <c r="J3173" s="5">
        <v>0</v>
      </c>
      <c r="K3173" s="217">
        <v>0</v>
      </c>
    </row>
    <row r="3174" spans="10:11" hidden="1" x14ac:dyDescent="0.25">
      <c r="J3174" s="5">
        <v>0</v>
      </c>
      <c r="K3174" s="217">
        <v>0</v>
      </c>
    </row>
    <row r="3175" spans="10:11" hidden="1" x14ac:dyDescent="0.25">
      <c r="J3175" s="5">
        <v>0</v>
      </c>
      <c r="K3175" s="217">
        <v>0</v>
      </c>
    </row>
    <row r="3176" spans="10:11" hidden="1" x14ac:dyDescent="0.25">
      <c r="J3176" s="5">
        <v>0</v>
      </c>
      <c r="K3176" s="217">
        <v>0</v>
      </c>
    </row>
    <row r="3177" spans="10:11" hidden="1" x14ac:dyDescent="0.25">
      <c r="J3177" s="5">
        <v>0</v>
      </c>
      <c r="K3177" s="217">
        <v>0</v>
      </c>
    </row>
    <row r="3178" spans="10:11" hidden="1" x14ac:dyDescent="0.25">
      <c r="J3178" s="5">
        <v>0</v>
      </c>
      <c r="K3178" s="217">
        <v>0</v>
      </c>
    </row>
    <row r="3179" spans="10:11" hidden="1" x14ac:dyDescent="0.25">
      <c r="J3179" s="5">
        <v>0</v>
      </c>
      <c r="K3179" s="217">
        <v>0</v>
      </c>
    </row>
    <row r="3180" spans="10:11" hidden="1" x14ac:dyDescent="0.25">
      <c r="J3180" s="5">
        <v>0</v>
      </c>
      <c r="K3180" s="217">
        <v>0</v>
      </c>
    </row>
    <row r="3181" spans="10:11" hidden="1" x14ac:dyDescent="0.25">
      <c r="J3181" s="5">
        <v>0</v>
      </c>
      <c r="K3181" s="217">
        <v>0</v>
      </c>
    </row>
    <row r="3182" spans="10:11" hidden="1" x14ac:dyDescent="0.25">
      <c r="J3182" s="5">
        <v>0</v>
      </c>
      <c r="K3182" s="217">
        <v>0</v>
      </c>
    </row>
    <row r="3183" spans="10:11" hidden="1" x14ac:dyDescent="0.25">
      <c r="J3183" s="5">
        <v>0</v>
      </c>
      <c r="K3183" s="217">
        <v>0</v>
      </c>
    </row>
    <row r="3184" spans="10:11" hidden="1" x14ac:dyDescent="0.25">
      <c r="J3184" s="5">
        <v>0</v>
      </c>
      <c r="K3184" s="217">
        <v>0</v>
      </c>
    </row>
    <row r="3185" spans="10:11" hidden="1" x14ac:dyDescent="0.25">
      <c r="J3185" s="5">
        <v>0</v>
      </c>
      <c r="K3185" s="217">
        <v>0</v>
      </c>
    </row>
    <row r="3186" spans="10:11" hidden="1" x14ac:dyDescent="0.25">
      <c r="J3186" s="5">
        <v>0</v>
      </c>
      <c r="K3186" s="217">
        <v>0</v>
      </c>
    </row>
    <row r="3187" spans="10:11" hidden="1" x14ac:dyDescent="0.25">
      <c r="J3187" s="5">
        <v>0</v>
      </c>
      <c r="K3187" s="217">
        <v>0</v>
      </c>
    </row>
    <row r="3188" spans="10:11" hidden="1" x14ac:dyDescent="0.25">
      <c r="J3188" s="5">
        <v>0</v>
      </c>
      <c r="K3188" s="217">
        <v>0</v>
      </c>
    </row>
    <row r="3189" spans="10:11" hidden="1" x14ac:dyDescent="0.25">
      <c r="J3189" s="5">
        <v>0</v>
      </c>
      <c r="K3189" s="217">
        <v>0</v>
      </c>
    </row>
    <row r="3190" spans="10:11" hidden="1" x14ac:dyDescent="0.25">
      <c r="J3190" s="5">
        <v>0</v>
      </c>
      <c r="K3190" s="217">
        <v>0</v>
      </c>
    </row>
    <row r="3191" spans="10:11" hidden="1" x14ac:dyDescent="0.25">
      <c r="J3191" s="5">
        <v>0</v>
      </c>
      <c r="K3191" s="217">
        <v>0</v>
      </c>
    </row>
    <row r="3192" spans="10:11" hidden="1" x14ac:dyDescent="0.25">
      <c r="J3192" s="5">
        <v>0</v>
      </c>
      <c r="K3192" s="217">
        <v>0</v>
      </c>
    </row>
    <row r="3193" spans="10:11" hidden="1" x14ac:dyDescent="0.25">
      <c r="J3193" s="5">
        <v>0</v>
      </c>
      <c r="K3193" s="217">
        <v>0</v>
      </c>
    </row>
    <row r="3194" spans="10:11" hidden="1" x14ac:dyDescent="0.25">
      <c r="J3194" s="5">
        <v>0</v>
      </c>
      <c r="K3194" s="217">
        <v>0</v>
      </c>
    </row>
    <row r="3195" spans="10:11" hidden="1" x14ac:dyDescent="0.25">
      <c r="J3195" s="5">
        <v>0</v>
      </c>
      <c r="K3195" s="217">
        <v>0</v>
      </c>
    </row>
    <row r="3196" spans="10:11" hidden="1" x14ac:dyDescent="0.25">
      <c r="J3196" s="5">
        <v>0</v>
      </c>
      <c r="K3196" s="217">
        <v>0</v>
      </c>
    </row>
    <row r="3197" spans="10:11" hidden="1" x14ac:dyDescent="0.25">
      <c r="J3197" s="5">
        <v>0</v>
      </c>
      <c r="K3197" s="217">
        <v>0</v>
      </c>
    </row>
    <row r="3198" spans="10:11" hidden="1" x14ac:dyDescent="0.25">
      <c r="J3198" s="5">
        <v>0</v>
      </c>
      <c r="K3198" s="217">
        <v>0</v>
      </c>
    </row>
    <row r="3199" spans="10:11" hidden="1" x14ac:dyDescent="0.25">
      <c r="J3199" s="5">
        <v>0</v>
      </c>
      <c r="K3199" s="217">
        <v>0</v>
      </c>
    </row>
    <row r="3200" spans="10:11" hidden="1" x14ac:dyDescent="0.25">
      <c r="J3200" s="5">
        <v>0</v>
      </c>
      <c r="K3200" s="217">
        <v>0</v>
      </c>
    </row>
    <row r="3201" spans="10:11" hidden="1" x14ac:dyDescent="0.25">
      <c r="J3201" s="5">
        <v>0</v>
      </c>
      <c r="K3201" s="217">
        <v>0</v>
      </c>
    </row>
    <row r="3202" spans="10:11" hidden="1" x14ac:dyDescent="0.25">
      <c r="J3202" s="5">
        <v>0</v>
      </c>
      <c r="K3202" s="217">
        <v>0</v>
      </c>
    </row>
    <row r="3203" spans="10:11" hidden="1" x14ac:dyDescent="0.25">
      <c r="J3203" s="5">
        <v>0</v>
      </c>
      <c r="K3203" s="217">
        <v>0</v>
      </c>
    </row>
    <row r="3204" spans="10:11" hidden="1" x14ac:dyDescent="0.25">
      <c r="J3204" s="5">
        <v>0</v>
      </c>
      <c r="K3204" s="217">
        <v>0</v>
      </c>
    </row>
    <row r="3205" spans="10:11" hidden="1" x14ac:dyDescent="0.25">
      <c r="J3205" s="5">
        <v>0</v>
      </c>
      <c r="K3205" s="217">
        <v>0</v>
      </c>
    </row>
    <row r="3206" spans="10:11" hidden="1" x14ac:dyDescent="0.25">
      <c r="J3206" s="5">
        <v>0</v>
      </c>
      <c r="K3206" s="217">
        <v>0</v>
      </c>
    </row>
    <row r="3207" spans="10:11" hidden="1" x14ac:dyDescent="0.25">
      <c r="J3207" s="5">
        <v>0</v>
      </c>
      <c r="K3207" s="217">
        <v>0</v>
      </c>
    </row>
    <row r="3208" spans="10:11" hidden="1" x14ac:dyDescent="0.25">
      <c r="J3208" s="5">
        <v>0</v>
      </c>
      <c r="K3208" s="217">
        <v>0</v>
      </c>
    </row>
    <row r="3209" spans="10:11" hidden="1" x14ac:dyDescent="0.25">
      <c r="J3209" s="5">
        <v>0</v>
      </c>
      <c r="K3209" s="217">
        <v>0</v>
      </c>
    </row>
    <row r="3210" spans="10:11" hidden="1" x14ac:dyDescent="0.25">
      <c r="J3210" s="5">
        <v>0</v>
      </c>
      <c r="K3210" s="217">
        <v>0</v>
      </c>
    </row>
    <row r="3211" spans="10:11" hidden="1" x14ac:dyDescent="0.25">
      <c r="J3211" s="5">
        <v>0</v>
      </c>
      <c r="K3211" s="217">
        <v>0</v>
      </c>
    </row>
    <row r="3212" spans="10:11" hidden="1" x14ac:dyDescent="0.25">
      <c r="J3212" s="5">
        <v>0</v>
      </c>
      <c r="K3212" s="217">
        <v>0</v>
      </c>
    </row>
    <row r="3213" spans="10:11" hidden="1" x14ac:dyDescent="0.25">
      <c r="J3213" s="5">
        <v>0</v>
      </c>
      <c r="K3213" s="217">
        <v>0</v>
      </c>
    </row>
    <row r="3214" spans="10:11" hidden="1" x14ac:dyDescent="0.25">
      <c r="J3214" s="5">
        <v>0</v>
      </c>
      <c r="K3214" s="217">
        <v>0</v>
      </c>
    </row>
    <row r="3215" spans="10:11" hidden="1" x14ac:dyDescent="0.25">
      <c r="J3215" s="5">
        <v>0</v>
      </c>
      <c r="K3215" s="217">
        <v>0</v>
      </c>
    </row>
    <row r="3216" spans="10:11" hidden="1" x14ac:dyDescent="0.25">
      <c r="J3216" s="5">
        <v>0</v>
      </c>
      <c r="K3216" s="217">
        <v>0</v>
      </c>
    </row>
    <row r="3217" spans="10:11" hidden="1" x14ac:dyDescent="0.25">
      <c r="J3217" s="5">
        <v>0</v>
      </c>
      <c r="K3217" s="217">
        <v>0</v>
      </c>
    </row>
    <row r="3218" spans="10:11" hidden="1" x14ac:dyDescent="0.25">
      <c r="J3218" s="5">
        <v>0</v>
      </c>
      <c r="K3218" s="217">
        <v>0</v>
      </c>
    </row>
    <row r="3219" spans="10:11" hidden="1" x14ac:dyDescent="0.25">
      <c r="J3219" s="5">
        <v>0</v>
      </c>
      <c r="K3219" s="217">
        <v>0</v>
      </c>
    </row>
    <row r="3220" spans="10:11" hidden="1" x14ac:dyDescent="0.25">
      <c r="J3220" s="5">
        <v>0</v>
      </c>
      <c r="K3220" s="217">
        <v>0</v>
      </c>
    </row>
    <row r="3221" spans="10:11" hidden="1" x14ac:dyDescent="0.25">
      <c r="J3221" s="5">
        <v>0</v>
      </c>
      <c r="K3221" s="217">
        <v>0</v>
      </c>
    </row>
    <row r="3222" spans="10:11" hidden="1" x14ac:dyDescent="0.25">
      <c r="J3222" s="5">
        <v>0</v>
      </c>
      <c r="K3222" s="217">
        <v>0</v>
      </c>
    </row>
    <row r="3223" spans="10:11" hidden="1" x14ac:dyDescent="0.25">
      <c r="J3223" s="5">
        <v>0</v>
      </c>
      <c r="K3223" s="217">
        <v>0</v>
      </c>
    </row>
    <row r="3224" spans="10:11" hidden="1" x14ac:dyDescent="0.25">
      <c r="J3224" s="5">
        <v>0</v>
      </c>
      <c r="K3224" s="217">
        <v>0</v>
      </c>
    </row>
    <row r="3225" spans="10:11" hidden="1" x14ac:dyDescent="0.25">
      <c r="J3225" s="5">
        <v>0</v>
      </c>
      <c r="K3225" s="217">
        <v>0</v>
      </c>
    </row>
    <row r="3226" spans="10:11" hidden="1" x14ac:dyDescent="0.25">
      <c r="J3226" s="5">
        <v>0</v>
      </c>
      <c r="K3226" s="217">
        <v>0</v>
      </c>
    </row>
    <row r="3227" spans="10:11" hidden="1" x14ac:dyDescent="0.25">
      <c r="J3227" s="5">
        <v>0</v>
      </c>
      <c r="K3227" s="217">
        <v>0</v>
      </c>
    </row>
    <row r="3228" spans="10:11" hidden="1" x14ac:dyDescent="0.25">
      <c r="J3228" s="5">
        <v>0</v>
      </c>
      <c r="K3228" s="217">
        <v>0</v>
      </c>
    </row>
    <row r="3229" spans="10:11" hidden="1" x14ac:dyDescent="0.25">
      <c r="J3229" s="5">
        <v>0</v>
      </c>
      <c r="K3229" s="217">
        <v>0</v>
      </c>
    </row>
    <row r="3230" spans="10:11" hidden="1" x14ac:dyDescent="0.25">
      <c r="J3230" s="5">
        <v>0</v>
      </c>
      <c r="K3230" s="217">
        <v>0</v>
      </c>
    </row>
    <row r="3231" spans="10:11" hidden="1" x14ac:dyDescent="0.25">
      <c r="J3231" s="5">
        <v>0</v>
      </c>
      <c r="K3231" s="217">
        <v>0</v>
      </c>
    </row>
    <row r="3232" spans="10:11" hidden="1" x14ac:dyDescent="0.25">
      <c r="J3232" s="5">
        <v>0</v>
      </c>
      <c r="K3232" s="217">
        <v>0</v>
      </c>
    </row>
    <row r="3233" spans="10:11" hidden="1" x14ac:dyDescent="0.25">
      <c r="J3233" s="5">
        <v>0</v>
      </c>
      <c r="K3233" s="217">
        <v>0</v>
      </c>
    </row>
    <row r="3234" spans="10:11" hidden="1" x14ac:dyDescent="0.25">
      <c r="J3234" s="5">
        <v>0</v>
      </c>
      <c r="K3234" s="217">
        <v>0</v>
      </c>
    </row>
    <row r="3235" spans="10:11" hidden="1" x14ac:dyDescent="0.25">
      <c r="J3235" s="5">
        <v>0</v>
      </c>
      <c r="K3235" s="217">
        <v>0</v>
      </c>
    </row>
    <row r="3236" spans="10:11" hidden="1" x14ac:dyDescent="0.25">
      <c r="J3236" s="5">
        <v>0</v>
      </c>
      <c r="K3236" s="217">
        <v>0</v>
      </c>
    </row>
    <row r="3237" spans="10:11" hidden="1" x14ac:dyDescent="0.25">
      <c r="J3237" s="5">
        <v>0</v>
      </c>
      <c r="K3237" s="217">
        <v>0</v>
      </c>
    </row>
    <row r="3238" spans="10:11" hidden="1" x14ac:dyDescent="0.25">
      <c r="J3238" s="5">
        <v>0</v>
      </c>
      <c r="K3238" s="217">
        <v>0</v>
      </c>
    </row>
    <row r="3239" spans="10:11" hidden="1" x14ac:dyDescent="0.25">
      <c r="J3239" s="5">
        <v>0</v>
      </c>
      <c r="K3239" s="217">
        <v>0</v>
      </c>
    </row>
    <row r="3240" spans="10:11" hidden="1" x14ac:dyDescent="0.25">
      <c r="J3240" s="5">
        <v>0</v>
      </c>
      <c r="K3240" s="217">
        <v>0</v>
      </c>
    </row>
    <row r="3241" spans="10:11" hidden="1" x14ac:dyDescent="0.25">
      <c r="J3241" s="5">
        <v>0</v>
      </c>
      <c r="K3241" s="217">
        <v>0</v>
      </c>
    </row>
    <row r="3242" spans="10:11" hidden="1" x14ac:dyDescent="0.25">
      <c r="J3242" s="5">
        <v>0</v>
      </c>
      <c r="K3242" s="217">
        <v>0</v>
      </c>
    </row>
    <row r="3243" spans="10:11" hidden="1" x14ac:dyDescent="0.25">
      <c r="J3243" s="5">
        <v>0</v>
      </c>
      <c r="K3243" s="217">
        <v>0</v>
      </c>
    </row>
    <row r="3244" spans="10:11" hidden="1" x14ac:dyDescent="0.25">
      <c r="J3244" s="5">
        <v>0</v>
      </c>
      <c r="K3244" s="217">
        <v>0</v>
      </c>
    </row>
    <row r="3245" spans="10:11" hidden="1" x14ac:dyDescent="0.25">
      <c r="J3245" s="5">
        <v>0</v>
      </c>
      <c r="K3245" s="217">
        <v>0</v>
      </c>
    </row>
    <row r="3246" spans="10:11" hidden="1" x14ac:dyDescent="0.25">
      <c r="J3246" s="5">
        <v>0</v>
      </c>
      <c r="K3246" s="217">
        <v>0</v>
      </c>
    </row>
    <row r="3247" spans="10:11" hidden="1" x14ac:dyDescent="0.25">
      <c r="J3247" s="5">
        <v>0</v>
      </c>
      <c r="K3247" s="217">
        <v>0</v>
      </c>
    </row>
    <row r="3248" spans="10:11" hidden="1" x14ac:dyDescent="0.25">
      <c r="J3248" s="5">
        <v>0</v>
      </c>
      <c r="K3248" s="217">
        <v>0</v>
      </c>
    </row>
    <row r="3249" spans="10:11" hidden="1" x14ac:dyDescent="0.25">
      <c r="J3249" s="5">
        <v>0</v>
      </c>
      <c r="K3249" s="217">
        <v>0</v>
      </c>
    </row>
    <row r="3250" spans="10:11" hidden="1" x14ac:dyDescent="0.25">
      <c r="J3250" s="5">
        <v>0</v>
      </c>
      <c r="K3250" s="217">
        <v>0</v>
      </c>
    </row>
    <row r="3251" spans="10:11" hidden="1" x14ac:dyDescent="0.25">
      <c r="J3251" s="5">
        <v>0</v>
      </c>
      <c r="K3251" s="217">
        <v>0</v>
      </c>
    </row>
    <row r="3252" spans="10:11" hidden="1" x14ac:dyDescent="0.25">
      <c r="J3252" s="5">
        <v>0</v>
      </c>
      <c r="K3252" s="217">
        <v>0</v>
      </c>
    </row>
    <row r="3253" spans="10:11" hidden="1" x14ac:dyDescent="0.25">
      <c r="J3253" s="5">
        <v>0</v>
      </c>
      <c r="K3253" s="217">
        <v>0</v>
      </c>
    </row>
    <row r="3254" spans="10:11" hidden="1" x14ac:dyDescent="0.25">
      <c r="J3254" s="5">
        <v>0</v>
      </c>
      <c r="K3254" s="217">
        <v>0</v>
      </c>
    </row>
    <row r="3255" spans="10:11" hidden="1" x14ac:dyDescent="0.25">
      <c r="J3255" s="5">
        <v>0</v>
      </c>
      <c r="K3255" s="217">
        <v>0</v>
      </c>
    </row>
    <row r="3256" spans="10:11" hidden="1" x14ac:dyDescent="0.25">
      <c r="J3256" s="5">
        <v>0</v>
      </c>
      <c r="K3256" s="217">
        <v>0</v>
      </c>
    </row>
    <row r="3257" spans="10:11" hidden="1" x14ac:dyDescent="0.25">
      <c r="J3257" s="5">
        <v>0</v>
      </c>
      <c r="K3257" s="217">
        <v>0</v>
      </c>
    </row>
    <row r="3258" spans="10:11" hidden="1" x14ac:dyDescent="0.25">
      <c r="J3258" s="5">
        <v>0</v>
      </c>
      <c r="K3258" s="217">
        <v>0</v>
      </c>
    </row>
    <row r="3259" spans="10:11" hidden="1" x14ac:dyDescent="0.25">
      <c r="J3259" s="5">
        <v>0</v>
      </c>
      <c r="K3259" s="217">
        <v>0</v>
      </c>
    </row>
    <row r="3260" spans="10:11" hidden="1" x14ac:dyDescent="0.25">
      <c r="J3260" s="5">
        <v>0</v>
      </c>
      <c r="K3260" s="217">
        <v>0</v>
      </c>
    </row>
    <row r="3261" spans="10:11" hidden="1" x14ac:dyDescent="0.25">
      <c r="J3261" s="5">
        <v>0</v>
      </c>
      <c r="K3261" s="217">
        <v>0</v>
      </c>
    </row>
    <row r="3262" spans="10:11" hidden="1" x14ac:dyDescent="0.25">
      <c r="J3262" s="5">
        <v>0</v>
      </c>
      <c r="K3262" s="217">
        <v>0</v>
      </c>
    </row>
    <row r="3263" spans="10:11" hidden="1" x14ac:dyDescent="0.25">
      <c r="J3263" s="5">
        <v>0</v>
      </c>
      <c r="K3263" s="217">
        <v>0</v>
      </c>
    </row>
    <row r="3264" spans="10:11" hidden="1" x14ac:dyDescent="0.25">
      <c r="J3264" s="5">
        <v>0</v>
      </c>
      <c r="K3264" s="217">
        <v>0</v>
      </c>
    </row>
    <row r="3265" spans="10:11" hidden="1" x14ac:dyDescent="0.25">
      <c r="J3265" s="5">
        <v>0</v>
      </c>
      <c r="K3265" s="217">
        <v>0</v>
      </c>
    </row>
    <row r="3266" spans="10:11" hidden="1" x14ac:dyDescent="0.25">
      <c r="J3266" s="5">
        <v>0</v>
      </c>
      <c r="K3266" s="217">
        <v>0</v>
      </c>
    </row>
    <row r="3267" spans="10:11" hidden="1" x14ac:dyDescent="0.25">
      <c r="J3267" s="5">
        <v>0</v>
      </c>
      <c r="K3267" s="217">
        <v>0</v>
      </c>
    </row>
    <row r="3268" spans="10:11" hidden="1" x14ac:dyDescent="0.25">
      <c r="J3268" s="5">
        <v>0</v>
      </c>
      <c r="K3268" s="217">
        <v>0</v>
      </c>
    </row>
    <row r="3269" spans="10:11" hidden="1" x14ac:dyDescent="0.25">
      <c r="J3269" s="5">
        <v>0</v>
      </c>
      <c r="K3269" s="217">
        <v>0</v>
      </c>
    </row>
    <row r="3270" spans="10:11" hidden="1" x14ac:dyDescent="0.25">
      <c r="J3270" s="5">
        <v>0</v>
      </c>
      <c r="K3270" s="217">
        <v>0</v>
      </c>
    </row>
    <row r="3271" spans="10:11" hidden="1" x14ac:dyDescent="0.25">
      <c r="J3271" s="5">
        <v>0</v>
      </c>
      <c r="K3271" s="217">
        <v>0</v>
      </c>
    </row>
    <row r="3272" spans="10:11" hidden="1" x14ac:dyDescent="0.25">
      <c r="J3272" s="5">
        <v>0</v>
      </c>
      <c r="K3272" s="217">
        <v>0</v>
      </c>
    </row>
    <row r="3273" spans="10:11" hidden="1" x14ac:dyDescent="0.25">
      <c r="J3273" s="5">
        <v>0</v>
      </c>
      <c r="K3273" s="217">
        <v>0</v>
      </c>
    </row>
    <row r="3274" spans="10:11" hidden="1" x14ac:dyDescent="0.25">
      <c r="J3274" s="5">
        <v>0</v>
      </c>
      <c r="K3274" s="217">
        <v>0</v>
      </c>
    </row>
    <row r="3275" spans="10:11" hidden="1" x14ac:dyDescent="0.25">
      <c r="J3275" s="5">
        <v>0</v>
      </c>
      <c r="K3275" s="217">
        <v>0</v>
      </c>
    </row>
    <row r="3276" spans="10:11" hidden="1" x14ac:dyDescent="0.25">
      <c r="J3276" s="5">
        <v>0</v>
      </c>
      <c r="K3276" s="217">
        <v>0</v>
      </c>
    </row>
    <row r="3277" spans="10:11" hidden="1" x14ac:dyDescent="0.25">
      <c r="J3277" s="5">
        <v>0</v>
      </c>
      <c r="K3277" s="217">
        <v>0</v>
      </c>
    </row>
    <row r="3278" spans="10:11" hidden="1" x14ac:dyDescent="0.25">
      <c r="J3278" s="5">
        <v>0</v>
      </c>
      <c r="K3278" s="217">
        <v>0</v>
      </c>
    </row>
    <row r="3279" spans="10:11" hidden="1" x14ac:dyDescent="0.25">
      <c r="J3279" s="5">
        <v>0</v>
      </c>
      <c r="K3279" s="217">
        <v>0</v>
      </c>
    </row>
    <row r="3280" spans="10:11" hidden="1" x14ac:dyDescent="0.25">
      <c r="J3280" s="5">
        <v>0</v>
      </c>
      <c r="K3280" s="217">
        <v>0</v>
      </c>
    </row>
    <row r="3281" spans="10:11" hidden="1" x14ac:dyDescent="0.25">
      <c r="J3281" s="5">
        <v>0</v>
      </c>
      <c r="K3281" s="217">
        <v>0</v>
      </c>
    </row>
    <row r="3282" spans="10:11" hidden="1" x14ac:dyDescent="0.25">
      <c r="J3282" s="5">
        <v>0</v>
      </c>
      <c r="K3282" s="217">
        <v>0</v>
      </c>
    </row>
    <row r="3283" spans="10:11" hidden="1" x14ac:dyDescent="0.25">
      <c r="J3283" s="5">
        <v>0</v>
      </c>
      <c r="K3283" s="217">
        <v>0</v>
      </c>
    </row>
    <row r="3284" spans="10:11" hidden="1" x14ac:dyDescent="0.25">
      <c r="J3284" s="5">
        <v>0</v>
      </c>
      <c r="K3284" s="217">
        <v>0</v>
      </c>
    </row>
    <row r="3285" spans="10:11" hidden="1" x14ac:dyDescent="0.25">
      <c r="J3285" s="5">
        <v>0</v>
      </c>
      <c r="K3285" s="217">
        <v>0</v>
      </c>
    </row>
    <row r="3286" spans="10:11" hidden="1" x14ac:dyDescent="0.25">
      <c r="J3286" s="5">
        <v>0</v>
      </c>
      <c r="K3286" s="217">
        <v>0</v>
      </c>
    </row>
    <row r="3287" spans="10:11" hidden="1" x14ac:dyDescent="0.25">
      <c r="J3287" s="5">
        <v>0</v>
      </c>
      <c r="K3287" s="217">
        <v>0</v>
      </c>
    </row>
    <row r="3288" spans="10:11" hidden="1" x14ac:dyDescent="0.25">
      <c r="J3288" s="5">
        <v>0</v>
      </c>
      <c r="K3288" s="217">
        <v>0</v>
      </c>
    </row>
    <row r="3289" spans="10:11" hidden="1" x14ac:dyDescent="0.25">
      <c r="J3289" s="5">
        <v>0</v>
      </c>
      <c r="K3289" s="217">
        <v>0</v>
      </c>
    </row>
    <row r="3290" spans="10:11" hidden="1" x14ac:dyDescent="0.25">
      <c r="J3290" s="5">
        <v>0</v>
      </c>
      <c r="K3290" s="217">
        <v>0</v>
      </c>
    </row>
    <row r="3291" spans="10:11" hidden="1" x14ac:dyDescent="0.25">
      <c r="J3291" s="5">
        <v>0</v>
      </c>
      <c r="K3291" s="217">
        <v>0</v>
      </c>
    </row>
    <row r="3292" spans="10:11" hidden="1" x14ac:dyDescent="0.25">
      <c r="J3292" s="5">
        <v>0</v>
      </c>
      <c r="K3292" s="217">
        <v>0</v>
      </c>
    </row>
    <row r="3293" spans="10:11" hidden="1" x14ac:dyDescent="0.25">
      <c r="J3293" s="5">
        <v>0</v>
      </c>
      <c r="K3293" s="217">
        <v>0</v>
      </c>
    </row>
    <row r="3294" spans="10:11" hidden="1" x14ac:dyDescent="0.25">
      <c r="J3294" s="5">
        <v>0</v>
      </c>
      <c r="K3294" s="217">
        <v>0</v>
      </c>
    </row>
    <row r="3295" spans="10:11" hidden="1" x14ac:dyDescent="0.25">
      <c r="J3295" s="5">
        <v>0</v>
      </c>
      <c r="K3295" s="217">
        <v>0</v>
      </c>
    </row>
    <row r="3296" spans="10:11" hidden="1" x14ac:dyDescent="0.25">
      <c r="J3296" s="5">
        <v>0</v>
      </c>
      <c r="K3296" s="217">
        <v>0</v>
      </c>
    </row>
    <row r="3297" spans="10:11" hidden="1" x14ac:dyDescent="0.25">
      <c r="J3297" s="5">
        <v>0</v>
      </c>
      <c r="K3297" s="217">
        <v>0</v>
      </c>
    </row>
    <row r="3298" spans="10:11" hidden="1" x14ac:dyDescent="0.25">
      <c r="J3298" s="5">
        <v>0</v>
      </c>
      <c r="K3298" s="217">
        <v>0</v>
      </c>
    </row>
    <row r="3299" spans="10:11" hidden="1" x14ac:dyDescent="0.25">
      <c r="J3299" s="5">
        <v>0</v>
      </c>
      <c r="K3299" s="217">
        <v>0</v>
      </c>
    </row>
    <row r="3300" spans="10:11" hidden="1" x14ac:dyDescent="0.25">
      <c r="J3300" s="5">
        <v>0</v>
      </c>
      <c r="K3300" s="217">
        <v>0</v>
      </c>
    </row>
    <row r="3301" spans="10:11" hidden="1" x14ac:dyDescent="0.25">
      <c r="J3301" s="5">
        <v>0</v>
      </c>
      <c r="K3301" s="217">
        <v>0</v>
      </c>
    </row>
    <row r="3302" spans="10:11" hidden="1" x14ac:dyDescent="0.25">
      <c r="J3302" s="5">
        <v>0</v>
      </c>
      <c r="K3302" s="217">
        <v>0</v>
      </c>
    </row>
    <row r="3303" spans="10:11" hidden="1" x14ac:dyDescent="0.25">
      <c r="J3303" s="5">
        <v>0</v>
      </c>
      <c r="K3303" s="217">
        <v>0</v>
      </c>
    </row>
    <row r="3304" spans="10:11" hidden="1" x14ac:dyDescent="0.25">
      <c r="J3304" s="5">
        <v>0</v>
      </c>
      <c r="K3304" s="217">
        <v>0</v>
      </c>
    </row>
    <row r="3305" spans="10:11" hidden="1" x14ac:dyDescent="0.25">
      <c r="J3305" s="5">
        <v>0</v>
      </c>
      <c r="K3305" s="217">
        <v>0</v>
      </c>
    </row>
    <row r="3306" spans="10:11" hidden="1" x14ac:dyDescent="0.25">
      <c r="J3306" s="5">
        <v>0</v>
      </c>
      <c r="K3306" s="217">
        <v>0</v>
      </c>
    </row>
    <row r="3307" spans="10:11" hidden="1" x14ac:dyDescent="0.25">
      <c r="J3307" s="5">
        <v>0</v>
      </c>
      <c r="K3307" s="217">
        <v>0</v>
      </c>
    </row>
    <row r="3308" spans="10:11" hidden="1" x14ac:dyDescent="0.25">
      <c r="J3308" s="5">
        <v>0</v>
      </c>
      <c r="K3308" s="217">
        <v>0</v>
      </c>
    </row>
    <row r="3309" spans="10:11" hidden="1" x14ac:dyDescent="0.25">
      <c r="J3309" s="5">
        <v>0</v>
      </c>
      <c r="K3309" s="217">
        <v>0</v>
      </c>
    </row>
    <row r="3310" spans="10:11" hidden="1" x14ac:dyDescent="0.25">
      <c r="J3310" s="5">
        <v>0</v>
      </c>
      <c r="K3310" s="217">
        <v>0</v>
      </c>
    </row>
    <row r="3311" spans="10:11" hidden="1" x14ac:dyDescent="0.25">
      <c r="J3311" s="5">
        <v>0</v>
      </c>
      <c r="K3311" s="217">
        <v>0</v>
      </c>
    </row>
    <row r="3312" spans="10:11" hidden="1" x14ac:dyDescent="0.25">
      <c r="J3312" s="5">
        <v>0</v>
      </c>
      <c r="K3312" s="217">
        <v>0</v>
      </c>
    </row>
    <row r="3313" spans="10:11" hidden="1" x14ac:dyDescent="0.25">
      <c r="J3313" s="5">
        <v>0</v>
      </c>
      <c r="K3313" s="217">
        <v>0</v>
      </c>
    </row>
    <row r="3314" spans="10:11" hidden="1" x14ac:dyDescent="0.25">
      <c r="J3314" s="5">
        <v>0</v>
      </c>
      <c r="K3314" s="217">
        <v>0</v>
      </c>
    </row>
    <row r="3315" spans="10:11" hidden="1" x14ac:dyDescent="0.25">
      <c r="J3315" s="5">
        <v>0</v>
      </c>
      <c r="K3315" s="217">
        <v>0</v>
      </c>
    </row>
    <row r="3316" spans="10:11" hidden="1" x14ac:dyDescent="0.25">
      <c r="J3316" s="5">
        <v>0</v>
      </c>
      <c r="K3316" s="217">
        <v>0</v>
      </c>
    </row>
    <row r="3317" spans="10:11" hidden="1" x14ac:dyDescent="0.25">
      <c r="J3317" s="5">
        <v>0</v>
      </c>
      <c r="K3317" s="217">
        <v>0</v>
      </c>
    </row>
    <row r="3318" spans="10:11" hidden="1" x14ac:dyDescent="0.25">
      <c r="J3318" s="5">
        <v>0</v>
      </c>
      <c r="K3318" s="217">
        <v>0</v>
      </c>
    </row>
    <row r="3319" spans="10:11" hidden="1" x14ac:dyDescent="0.25">
      <c r="J3319" s="5">
        <v>0</v>
      </c>
      <c r="K3319" s="217">
        <v>0</v>
      </c>
    </row>
    <row r="3320" spans="10:11" hidden="1" x14ac:dyDescent="0.25">
      <c r="J3320" s="5">
        <v>0</v>
      </c>
      <c r="K3320" s="217">
        <v>0</v>
      </c>
    </row>
    <row r="3321" spans="10:11" hidden="1" x14ac:dyDescent="0.25">
      <c r="J3321" s="5">
        <v>0</v>
      </c>
      <c r="K3321" s="217">
        <v>0</v>
      </c>
    </row>
    <row r="3322" spans="10:11" hidden="1" x14ac:dyDescent="0.25">
      <c r="J3322" s="5">
        <v>0</v>
      </c>
      <c r="K3322" s="217">
        <v>0</v>
      </c>
    </row>
    <row r="3323" spans="10:11" hidden="1" x14ac:dyDescent="0.25">
      <c r="J3323" s="5">
        <v>0</v>
      </c>
      <c r="K3323" s="217">
        <v>0</v>
      </c>
    </row>
    <row r="3324" spans="10:11" hidden="1" x14ac:dyDescent="0.25">
      <c r="J3324" s="5">
        <v>0</v>
      </c>
      <c r="K3324" s="217">
        <v>0</v>
      </c>
    </row>
    <row r="3325" spans="10:11" hidden="1" x14ac:dyDescent="0.25">
      <c r="J3325" s="5">
        <v>0</v>
      </c>
      <c r="K3325" s="217">
        <v>0</v>
      </c>
    </row>
    <row r="3326" spans="10:11" hidden="1" x14ac:dyDescent="0.25">
      <c r="J3326" s="5">
        <v>0</v>
      </c>
      <c r="K3326" s="217">
        <v>0</v>
      </c>
    </row>
    <row r="3327" spans="10:11" hidden="1" x14ac:dyDescent="0.25">
      <c r="J3327" s="5">
        <v>0</v>
      </c>
      <c r="K3327" s="217">
        <v>0</v>
      </c>
    </row>
    <row r="3328" spans="10:11" hidden="1" x14ac:dyDescent="0.25">
      <c r="J3328" s="5">
        <v>0</v>
      </c>
      <c r="K3328" s="217">
        <v>0</v>
      </c>
    </row>
    <row r="3329" spans="10:11" hidden="1" x14ac:dyDescent="0.25">
      <c r="J3329" s="5">
        <v>0</v>
      </c>
      <c r="K3329" s="217">
        <v>0</v>
      </c>
    </row>
    <row r="3330" spans="10:11" hidden="1" x14ac:dyDescent="0.25">
      <c r="J3330" s="5">
        <v>0</v>
      </c>
      <c r="K3330" s="217">
        <v>0</v>
      </c>
    </row>
    <row r="3331" spans="10:11" hidden="1" x14ac:dyDescent="0.25">
      <c r="J3331" s="5">
        <v>0</v>
      </c>
      <c r="K3331" s="217">
        <v>0</v>
      </c>
    </row>
    <row r="3332" spans="10:11" hidden="1" x14ac:dyDescent="0.25">
      <c r="J3332" s="5">
        <v>0</v>
      </c>
      <c r="K3332" s="217">
        <v>0</v>
      </c>
    </row>
    <row r="3333" spans="10:11" hidden="1" x14ac:dyDescent="0.25">
      <c r="J3333" s="5">
        <v>0</v>
      </c>
      <c r="K3333" s="217">
        <v>0</v>
      </c>
    </row>
    <row r="3334" spans="10:11" hidden="1" x14ac:dyDescent="0.25">
      <c r="J3334" s="5">
        <v>0</v>
      </c>
      <c r="K3334" s="217">
        <v>0</v>
      </c>
    </row>
    <row r="3335" spans="10:11" hidden="1" x14ac:dyDescent="0.25">
      <c r="J3335" s="5">
        <v>0</v>
      </c>
      <c r="K3335" s="217">
        <v>0</v>
      </c>
    </row>
    <row r="3336" spans="10:11" hidden="1" x14ac:dyDescent="0.25">
      <c r="J3336" s="5">
        <v>0</v>
      </c>
      <c r="K3336" s="217">
        <v>0</v>
      </c>
    </row>
    <row r="3337" spans="10:11" hidden="1" x14ac:dyDescent="0.25">
      <c r="J3337" s="5">
        <v>0</v>
      </c>
      <c r="K3337" s="217">
        <v>0</v>
      </c>
    </row>
    <row r="3338" spans="10:11" hidden="1" x14ac:dyDescent="0.25">
      <c r="J3338" s="5">
        <v>0</v>
      </c>
      <c r="K3338" s="217">
        <v>0</v>
      </c>
    </row>
    <row r="3339" spans="10:11" hidden="1" x14ac:dyDescent="0.25">
      <c r="J3339" s="5">
        <v>0</v>
      </c>
      <c r="K3339" s="217">
        <v>0</v>
      </c>
    </row>
    <row r="3340" spans="10:11" hidden="1" x14ac:dyDescent="0.25">
      <c r="J3340" s="5">
        <v>0</v>
      </c>
      <c r="K3340" s="217">
        <v>0</v>
      </c>
    </row>
    <row r="3341" spans="10:11" hidden="1" x14ac:dyDescent="0.25">
      <c r="J3341" s="5">
        <v>0</v>
      </c>
      <c r="K3341" s="217">
        <v>0</v>
      </c>
    </row>
    <row r="3342" spans="10:11" hidden="1" x14ac:dyDescent="0.25">
      <c r="J3342" s="5">
        <v>0</v>
      </c>
      <c r="K3342" s="217">
        <v>0</v>
      </c>
    </row>
    <row r="3343" spans="10:11" hidden="1" x14ac:dyDescent="0.25">
      <c r="J3343" s="5">
        <v>0</v>
      </c>
      <c r="K3343" s="217">
        <v>0</v>
      </c>
    </row>
    <row r="3344" spans="10:11" hidden="1" x14ac:dyDescent="0.25">
      <c r="J3344" s="5">
        <v>0</v>
      </c>
      <c r="K3344" s="217">
        <v>0</v>
      </c>
    </row>
    <row r="3345" spans="10:11" hidden="1" x14ac:dyDescent="0.25">
      <c r="J3345" s="5">
        <v>0</v>
      </c>
      <c r="K3345" s="217">
        <v>0</v>
      </c>
    </row>
    <row r="3346" spans="10:11" hidden="1" x14ac:dyDescent="0.25">
      <c r="J3346" s="5">
        <v>0</v>
      </c>
      <c r="K3346" s="217">
        <v>0</v>
      </c>
    </row>
    <row r="3347" spans="10:11" hidden="1" x14ac:dyDescent="0.25">
      <c r="J3347" s="5">
        <v>0</v>
      </c>
      <c r="K3347" s="217">
        <v>0</v>
      </c>
    </row>
    <row r="3348" spans="10:11" hidden="1" x14ac:dyDescent="0.25">
      <c r="J3348" s="5">
        <v>0</v>
      </c>
      <c r="K3348" s="217">
        <v>0</v>
      </c>
    </row>
    <row r="3349" spans="10:11" hidden="1" x14ac:dyDescent="0.25">
      <c r="J3349" s="5">
        <v>0</v>
      </c>
      <c r="K3349" s="217">
        <v>0</v>
      </c>
    </row>
    <row r="3350" spans="10:11" hidden="1" x14ac:dyDescent="0.25">
      <c r="J3350" s="5">
        <v>0</v>
      </c>
      <c r="K3350" s="217">
        <v>0</v>
      </c>
    </row>
    <row r="3351" spans="10:11" hidden="1" x14ac:dyDescent="0.25">
      <c r="J3351" s="5">
        <v>0</v>
      </c>
      <c r="K3351" s="217">
        <v>0</v>
      </c>
    </row>
    <row r="3352" spans="10:11" hidden="1" x14ac:dyDescent="0.25">
      <c r="J3352" s="5">
        <v>0</v>
      </c>
      <c r="K3352" s="217">
        <v>0</v>
      </c>
    </row>
    <row r="3353" spans="10:11" hidden="1" x14ac:dyDescent="0.25">
      <c r="J3353" s="5">
        <v>0</v>
      </c>
      <c r="K3353" s="217">
        <v>0</v>
      </c>
    </row>
    <row r="3354" spans="10:11" hidden="1" x14ac:dyDescent="0.25">
      <c r="J3354" s="5">
        <v>0</v>
      </c>
      <c r="K3354" s="217">
        <v>0</v>
      </c>
    </row>
    <row r="3355" spans="10:11" hidden="1" x14ac:dyDescent="0.25">
      <c r="J3355" s="5">
        <v>0</v>
      </c>
      <c r="K3355" s="217">
        <v>0</v>
      </c>
    </row>
    <row r="3356" spans="10:11" hidden="1" x14ac:dyDescent="0.25">
      <c r="J3356" s="5">
        <v>0</v>
      </c>
      <c r="K3356" s="217">
        <v>0</v>
      </c>
    </row>
    <row r="3357" spans="10:11" hidden="1" x14ac:dyDescent="0.25">
      <c r="J3357" s="5">
        <v>0</v>
      </c>
      <c r="K3357" s="217">
        <v>0</v>
      </c>
    </row>
    <row r="3358" spans="10:11" hidden="1" x14ac:dyDescent="0.25">
      <c r="J3358" s="5">
        <v>0</v>
      </c>
      <c r="K3358" s="217">
        <v>0</v>
      </c>
    </row>
    <row r="3359" spans="10:11" hidden="1" x14ac:dyDescent="0.25">
      <c r="J3359" s="5">
        <v>0</v>
      </c>
      <c r="K3359" s="217">
        <v>0</v>
      </c>
    </row>
    <row r="3360" spans="10:11" hidden="1" x14ac:dyDescent="0.25">
      <c r="J3360" s="5">
        <v>0</v>
      </c>
      <c r="K3360" s="217">
        <v>0</v>
      </c>
    </row>
    <row r="3361" spans="10:11" hidden="1" x14ac:dyDescent="0.25">
      <c r="J3361" s="5">
        <v>0</v>
      </c>
      <c r="K3361" s="217">
        <v>0</v>
      </c>
    </row>
    <row r="3362" spans="10:11" hidden="1" x14ac:dyDescent="0.25">
      <c r="J3362" s="5">
        <v>0</v>
      </c>
      <c r="K3362" s="217">
        <v>0</v>
      </c>
    </row>
    <row r="3363" spans="10:11" hidden="1" x14ac:dyDescent="0.25">
      <c r="J3363" s="5">
        <v>0</v>
      </c>
      <c r="K3363" s="217">
        <v>0</v>
      </c>
    </row>
    <row r="3364" spans="10:11" hidden="1" x14ac:dyDescent="0.25">
      <c r="J3364" s="5">
        <v>0</v>
      </c>
      <c r="K3364" s="217">
        <v>0</v>
      </c>
    </row>
    <row r="3365" spans="10:11" hidden="1" x14ac:dyDescent="0.25">
      <c r="J3365" s="5">
        <v>0</v>
      </c>
      <c r="K3365" s="217">
        <v>0</v>
      </c>
    </row>
    <row r="3366" spans="10:11" hidden="1" x14ac:dyDescent="0.25">
      <c r="J3366" s="5">
        <v>0</v>
      </c>
      <c r="K3366" s="217">
        <v>0</v>
      </c>
    </row>
    <row r="3367" spans="10:11" hidden="1" x14ac:dyDescent="0.25">
      <c r="J3367" s="5">
        <v>0</v>
      </c>
      <c r="K3367" s="217">
        <v>0</v>
      </c>
    </row>
    <row r="3368" spans="10:11" hidden="1" x14ac:dyDescent="0.25">
      <c r="J3368" s="5">
        <v>0</v>
      </c>
      <c r="K3368" s="217">
        <v>0</v>
      </c>
    </row>
    <row r="3369" spans="10:11" hidden="1" x14ac:dyDescent="0.25">
      <c r="J3369" s="5">
        <v>0</v>
      </c>
      <c r="K3369" s="217">
        <v>0</v>
      </c>
    </row>
    <row r="3370" spans="10:11" hidden="1" x14ac:dyDescent="0.25">
      <c r="J3370" s="5">
        <v>0</v>
      </c>
      <c r="K3370" s="217">
        <v>0</v>
      </c>
    </row>
    <row r="3371" spans="10:11" hidden="1" x14ac:dyDescent="0.25">
      <c r="J3371" s="5">
        <v>0</v>
      </c>
      <c r="K3371" s="217">
        <v>0</v>
      </c>
    </row>
    <row r="3372" spans="10:11" hidden="1" x14ac:dyDescent="0.25">
      <c r="J3372" s="5">
        <v>0</v>
      </c>
      <c r="K3372" s="217">
        <v>0</v>
      </c>
    </row>
    <row r="3373" spans="10:11" hidden="1" x14ac:dyDescent="0.25">
      <c r="J3373" s="5">
        <v>0</v>
      </c>
      <c r="K3373" s="217">
        <v>0</v>
      </c>
    </row>
    <row r="3374" spans="10:11" hidden="1" x14ac:dyDescent="0.25">
      <c r="J3374" s="5">
        <v>0</v>
      </c>
      <c r="K3374" s="217">
        <v>0</v>
      </c>
    </row>
    <row r="3375" spans="10:11" hidden="1" x14ac:dyDescent="0.25">
      <c r="J3375" s="5">
        <v>0</v>
      </c>
      <c r="K3375" s="217">
        <v>0</v>
      </c>
    </row>
    <row r="3376" spans="10:11" hidden="1" x14ac:dyDescent="0.25">
      <c r="J3376" s="5">
        <v>0</v>
      </c>
      <c r="K3376" s="217">
        <v>0</v>
      </c>
    </row>
    <row r="3377" spans="10:11" hidden="1" x14ac:dyDescent="0.25">
      <c r="J3377" s="5">
        <v>0</v>
      </c>
      <c r="K3377" s="217">
        <v>0</v>
      </c>
    </row>
    <row r="3378" spans="10:11" hidden="1" x14ac:dyDescent="0.25">
      <c r="J3378" s="5">
        <v>0</v>
      </c>
      <c r="K3378" s="217">
        <v>0</v>
      </c>
    </row>
    <row r="3379" spans="10:11" hidden="1" x14ac:dyDescent="0.25">
      <c r="J3379" s="5">
        <v>0</v>
      </c>
      <c r="K3379" s="217">
        <v>0</v>
      </c>
    </row>
    <row r="3380" spans="10:11" hidden="1" x14ac:dyDescent="0.25">
      <c r="J3380" s="5">
        <v>0</v>
      </c>
      <c r="K3380" s="217">
        <v>0</v>
      </c>
    </row>
    <row r="3381" spans="10:11" hidden="1" x14ac:dyDescent="0.25">
      <c r="J3381" s="5">
        <v>0</v>
      </c>
      <c r="K3381" s="217">
        <v>0</v>
      </c>
    </row>
    <row r="3382" spans="10:11" hidden="1" x14ac:dyDescent="0.25">
      <c r="J3382" s="5">
        <v>0</v>
      </c>
      <c r="K3382" s="217">
        <v>0</v>
      </c>
    </row>
    <row r="3383" spans="10:11" hidden="1" x14ac:dyDescent="0.25">
      <c r="J3383" s="5">
        <v>0</v>
      </c>
      <c r="K3383" s="217">
        <v>0</v>
      </c>
    </row>
    <row r="3384" spans="10:11" hidden="1" x14ac:dyDescent="0.25">
      <c r="J3384" s="5">
        <v>0</v>
      </c>
      <c r="K3384" s="217">
        <v>0</v>
      </c>
    </row>
    <row r="3385" spans="10:11" hidden="1" x14ac:dyDescent="0.25">
      <c r="J3385" s="5">
        <v>0</v>
      </c>
      <c r="K3385" s="217">
        <v>0</v>
      </c>
    </row>
    <row r="3386" spans="10:11" hidden="1" x14ac:dyDescent="0.25">
      <c r="J3386" s="5">
        <v>0</v>
      </c>
      <c r="K3386" s="217">
        <v>0</v>
      </c>
    </row>
    <row r="3387" spans="10:11" hidden="1" x14ac:dyDescent="0.25">
      <c r="J3387" s="5">
        <v>0</v>
      </c>
      <c r="K3387" s="217">
        <v>0</v>
      </c>
    </row>
    <row r="3388" spans="10:11" hidden="1" x14ac:dyDescent="0.25">
      <c r="J3388" s="5">
        <v>0</v>
      </c>
      <c r="K3388" s="217">
        <v>0</v>
      </c>
    </row>
    <row r="3389" spans="10:11" hidden="1" x14ac:dyDescent="0.25">
      <c r="J3389" s="5">
        <v>0</v>
      </c>
      <c r="K3389" s="217">
        <v>0</v>
      </c>
    </row>
    <row r="3390" spans="10:11" hidden="1" x14ac:dyDescent="0.25">
      <c r="J3390" s="5">
        <v>0</v>
      </c>
      <c r="K3390" s="217">
        <v>0</v>
      </c>
    </row>
    <row r="3391" spans="10:11" hidden="1" x14ac:dyDescent="0.25">
      <c r="J3391" s="5">
        <v>0</v>
      </c>
      <c r="K3391" s="217">
        <v>0</v>
      </c>
    </row>
    <row r="3392" spans="10:11" hidden="1" x14ac:dyDescent="0.25">
      <c r="J3392" s="5">
        <v>0</v>
      </c>
      <c r="K3392" s="217">
        <v>0</v>
      </c>
    </row>
    <row r="3393" spans="10:11" hidden="1" x14ac:dyDescent="0.25">
      <c r="J3393" s="5">
        <v>0</v>
      </c>
      <c r="K3393" s="217">
        <v>0</v>
      </c>
    </row>
    <row r="3394" spans="10:11" hidden="1" x14ac:dyDescent="0.25">
      <c r="J3394" s="5">
        <v>0</v>
      </c>
      <c r="K3394" s="217">
        <v>0</v>
      </c>
    </row>
    <row r="3395" spans="10:11" hidden="1" x14ac:dyDescent="0.25">
      <c r="J3395" s="5">
        <v>0</v>
      </c>
      <c r="K3395" s="217">
        <v>0</v>
      </c>
    </row>
    <row r="3396" spans="10:11" hidden="1" x14ac:dyDescent="0.25">
      <c r="J3396" s="5">
        <v>0</v>
      </c>
      <c r="K3396" s="217">
        <v>0</v>
      </c>
    </row>
    <row r="3397" spans="10:11" hidden="1" x14ac:dyDescent="0.25">
      <c r="J3397" s="5">
        <v>0</v>
      </c>
      <c r="K3397" s="217">
        <v>0</v>
      </c>
    </row>
    <row r="3398" spans="10:11" hidden="1" x14ac:dyDescent="0.25">
      <c r="J3398" s="5">
        <v>0</v>
      </c>
      <c r="K3398" s="217">
        <v>0</v>
      </c>
    </row>
    <row r="3399" spans="10:11" hidden="1" x14ac:dyDescent="0.25">
      <c r="J3399" s="5">
        <v>0</v>
      </c>
      <c r="K3399" s="217">
        <v>0</v>
      </c>
    </row>
    <row r="3400" spans="10:11" hidden="1" x14ac:dyDescent="0.25">
      <c r="J3400" s="5">
        <v>0</v>
      </c>
      <c r="K3400" s="217">
        <v>0</v>
      </c>
    </row>
    <row r="3401" spans="10:11" hidden="1" x14ac:dyDescent="0.25">
      <c r="J3401" s="5">
        <v>0</v>
      </c>
      <c r="K3401" s="217">
        <v>0</v>
      </c>
    </row>
    <row r="3402" spans="10:11" hidden="1" x14ac:dyDescent="0.25">
      <c r="J3402" s="5">
        <v>0</v>
      </c>
      <c r="K3402" s="217">
        <v>0</v>
      </c>
    </row>
    <row r="3403" spans="10:11" hidden="1" x14ac:dyDescent="0.25">
      <c r="J3403" s="5">
        <v>0</v>
      </c>
      <c r="K3403" s="217">
        <v>0</v>
      </c>
    </row>
    <row r="3404" spans="10:11" hidden="1" x14ac:dyDescent="0.25">
      <c r="J3404" s="5">
        <v>0</v>
      </c>
      <c r="K3404" s="217">
        <v>0</v>
      </c>
    </row>
    <row r="3405" spans="10:11" hidden="1" x14ac:dyDescent="0.25">
      <c r="J3405" s="5">
        <v>0</v>
      </c>
      <c r="K3405" s="217">
        <v>0</v>
      </c>
    </row>
    <row r="3406" spans="10:11" hidden="1" x14ac:dyDescent="0.25">
      <c r="J3406" s="5">
        <v>0</v>
      </c>
      <c r="K3406" s="217">
        <v>0</v>
      </c>
    </row>
    <row r="3407" spans="10:11" hidden="1" x14ac:dyDescent="0.25">
      <c r="J3407" s="5">
        <v>0</v>
      </c>
      <c r="K3407" s="217">
        <v>0</v>
      </c>
    </row>
    <row r="3408" spans="10:11" hidden="1" x14ac:dyDescent="0.25">
      <c r="J3408" s="5">
        <v>0</v>
      </c>
      <c r="K3408" s="217">
        <v>0</v>
      </c>
    </row>
    <row r="3409" spans="10:11" hidden="1" x14ac:dyDescent="0.25">
      <c r="J3409" s="5">
        <v>0</v>
      </c>
      <c r="K3409" s="217">
        <v>0</v>
      </c>
    </row>
    <row r="3410" spans="10:11" hidden="1" x14ac:dyDescent="0.25">
      <c r="J3410" s="5">
        <v>0</v>
      </c>
      <c r="K3410" s="217">
        <v>0</v>
      </c>
    </row>
    <row r="3411" spans="10:11" hidden="1" x14ac:dyDescent="0.25">
      <c r="J3411" s="5">
        <v>0</v>
      </c>
      <c r="K3411" s="217">
        <v>0</v>
      </c>
    </row>
    <row r="3412" spans="10:11" hidden="1" x14ac:dyDescent="0.25">
      <c r="J3412" s="5">
        <v>0</v>
      </c>
      <c r="K3412" s="217">
        <v>0</v>
      </c>
    </row>
    <row r="3413" spans="10:11" hidden="1" x14ac:dyDescent="0.25">
      <c r="J3413" s="5">
        <v>0</v>
      </c>
      <c r="K3413" s="217">
        <v>0</v>
      </c>
    </row>
    <row r="3414" spans="10:11" hidden="1" x14ac:dyDescent="0.25">
      <c r="J3414" s="5">
        <v>0</v>
      </c>
      <c r="K3414" s="217">
        <v>0</v>
      </c>
    </row>
    <row r="3415" spans="10:11" hidden="1" x14ac:dyDescent="0.25">
      <c r="J3415" s="5">
        <v>0</v>
      </c>
      <c r="K3415" s="217">
        <v>0</v>
      </c>
    </row>
    <row r="3416" spans="10:11" hidden="1" x14ac:dyDescent="0.25">
      <c r="J3416" s="5">
        <v>0</v>
      </c>
      <c r="K3416" s="217">
        <v>0</v>
      </c>
    </row>
    <row r="3417" spans="10:11" hidden="1" x14ac:dyDescent="0.25">
      <c r="J3417" s="5">
        <v>0</v>
      </c>
      <c r="K3417" s="217">
        <v>0</v>
      </c>
    </row>
    <row r="3418" spans="10:11" hidden="1" x14ac:dyDescent="0.25">
      <c r="J3418" s="5">
        <v>0</v>
      </c>
      <c r="K3418" s="217">
        <v>0</v>
      </c>
    </row>
    <row r="3419" spans="10:11" hidden="1" x14ac:dyDescent="0.25">
      <c r="J3419" s="5">
        <v>0</v>
      </c>
      <c r="K3419" s="217">
        <v>0</v>
      </c>
    </row>
    <row r="3420" spans="10:11" hidden="1" x14ac:dyDescent="0.25">
      <c r="J3420" s="5">
        <v>0</v>
      </c>
      <c r="K3420" s="217">
        <v>0</v>
      </c>
    </row>
    <row r="3421" spans="10:11" hidden="1" x14ac:dyDescent="0.25">
      <c r="J3421" s="5">
        <v>0</v>
      </c>
      <c r="K3421" s="217">
        <v>0</v>
      </c>
    </row>
    <row r="3422" spans="10:11" hidden="1" x14ac:dyDescent="0.25">
      <c r="J3422" s="5">
        <v>0</v>
      </c>
      <c r="K3422" s="217">
        <v>0</v>
      </c>
    </row>
    <row r="3423" spans="10:11" hidden="1" x14ac:dyDescent="0.25">
      <c r="J3423" s="5">
        <v>0</v>
      </c>
      <c r="K3423" s="217">
        <v>0</v>
      </c>
    </row>
    <row r="3424" spans="10:11" hidden="1" x14ac:dyDescent="0.25">
      <c r="J3424" s="5">
        <v>0</v>
      </c>
      <c r="K3424" s="217">
        <v>0</v>
      </c>
    </row>
    <row r="3425" spans="10:11" hidden="1" x14ac:dyDescent="0.25">
      <c r="J3425" s="5">
        <v>0</v>
      </c>
      <c r="K3425" s="217">
        <v>0</v>
      </c>
    </row>
    <row r="3426" spans="10:11" hidden="1" x14ac:dyDescent="0.25">
      <c r="J3426" s="5">
        <v>0</v>
      </c>
      <c r="K3426" s="217">
        <v>0</v>
      </c>
    </row>
    <row r="3427" spans="10:11" hidden="1" x14ac:dyDescent="0.25">
      <c r="J3427" s="5">
        <v>0</v>
      </c>
      <c r="K3427" s="217">
        <v>0</v>
      </c>
    </row>
    <row r="3428" spans="10:11" hidden="1" x14ac:dyDescent="0.25">
      <c r="J3428" s="5">
        <v>0</v>
      </c>
      <c r="K3428" s="217">
        <v>0</v>
      </c>
    </row>
    <row r="3429" spans="10:11" hidden="1" x14ac:dyDescent="0.25">
      <c r="J3429" s="5">
        <v>0</v>
      </c>
      <c r="K3429" s="217">
        <v>0</v>
      </c>
    </row>
    <row r="3430" spans="10:11" hidden="1" x14ac:dyDescent="0.25">
      <c r="J3430" s="5">
        <v>0</v>
      </c>
      <c r="K3430" s="217">
        <v>0</v>
      </c>
    </row>
    <row r="3431" spans="10:11" hidden="1" x14ac:dyDescent="0.25">
      <c r="J3431" s="5">
        <v>0</v>
      </c>
      <c r="K3431" s="217">
        <v>0</v>
      </c>
    </row>
    <row r="3432" spans="10:11" hidden="1" x14ac:dyDescent="0.25">
      <c r="J3432" s="5">
        <v>0</v>
      </c>
      <c r="K3432" s="217">
        <v>0</v>
      </c>
    </row>
    <row r="3433" spans="10:11" hidden="1" x14ac:dyDescent="0.25">
      <c r="J3433" s="5">
        <v>0</v>
      </c>
      <c r="K3433" s="217">
        <v>0</v>
      </c>
    </row>
    <row r="3434" spans="10:11" hidden="1" x14ac:dyDescent="0.25">
      <c r="J3434" s="5">
        <v>0</v>
      </c>
      <c r="K3434" s="217">
        <v>0</v>
      </c>
    </row>
    <row r="3435" spans="10:11" hidden="1" x14ac:dyDescent="0.25">
      <c r="J3435" s="5">
        <v>0</v>
      </c>
      <c r="K3435" s="217">
        <v>0</v>
      </c>
    </row>
    <row r="3436" spans="10:11" hidden="1" x14ac:dyDescent="0.25">
      <c r="J3436" s="5">
        <v>0</v>
      </c>
      <c r="K3436" s="217">
        <v>0</v>
      </c>
    </row>
    <row r="3437" spans="10:11" hidden="1" x14ac:dyDescent="0.25">
      <c r="J3437" s="5">
        <v>0</v>
      </c>
      <c r="K3437" s="217">
        <v>0</v>
      </c>
    </row>
    <row r="3438" spans="10:11" hidden="1" x14ac:dyDescent="0.25">
      <c r="J3438" s="5">
        <v>0</v>
      </c>
      <c r="K3438" s="217">
        <v>0</v>
      </c>
    </row>
    <row r="3439" spans="10:11" hidden="1" x14ac:dyDescent="0.25">
      <c r="J3439" s="5">
        <v>0</v>
      </c>
      <c r="K3439" s="217">
        <v>0</v>
      </c>
    </row>
    <row r="3440" spans="10:11" hidden="1" x14ac:dyDescent="0.25">
      <c r="J3440" s="5">
        <v>0</v>
      </c>
      <c r="K3440" s="217">
        <v>0</v>
      </c>
    </row>
    <row r="3441" spans="10:11" hidden="1" x14ac:dyDescent="0.25">
      <c r="J3441" s="5">
        <v>0</v>
      </c>
      <c r="K3441" s="217">
        <v>0</v>
      </c>
    </row>
    <row r="3442" spans="10:11" hidden="1" x14ac:dyDescent="0.25">
      <c r="J3442" s="5">
        <v>0</v>
      </c>
      <c r="K3442" s="217">
        <v>0</v>
      </c>
    </row>
    <row r="3443" spans="10:11" hidden="1" x14ac:dyDescent="0.25">
      <c r="J3443" s="5">
        <v>0</v>
      </c>
      <c r="K3443" s="217">
        <v>0</v>
      </c>
    </row>
    <row r="3444" spans="10:11" hidden="1" x14ac:dyDescent="0.25">
      <c r="J3444" s="5">
        <v>0</v>
      </c>
      <c r="K3444" s="217">
        <v>0</v>
      </c>
    </row>
    <row r="3445" spans="10:11" hidden="1" x14ac:dyDescent="0.25">
      <c r="J3445" s="5">
        <v>0</v>
      </c>
      <c r="K3445" s="217">
        <v>0</v>
      </c>
    </row>
    <row r="3446" spans="10:11" hidden="1" x14ac:dyDescent="0.25">
      <c r="J3446" s="5">
        <v>0</v>
      </c>
      <c r="K3446" s="217">
        <v>0</v>
      </c>
    </row>
    <row r="3447" spans="10:11" hidden="1" x14ac:dyDescent="0.25">
      <c r="J3447" s="5">
        <v>0</v>
      </c>
      <c r="K3447" s="217">
        <v>0</v>
      </c>
    </row>
    <row r="3448" spans="10:11" hidden="1" x14ac:dyDescent="0.25">
      <c r="J3448" s="5">
        <v>0</v>
      </c>
      <c r="K3448" s="217">
        <v>0</v>
      </c>
    </row>
    <row r="3449" spans="10:11" hidden="1" x14ac:dyDescent="0.25">
      <c r="J3449" s="5">
        <v>0</v>
      </c>
      <c r="K3449" s="217">
        <v>0</v>
      </c>
    </row>
    <row r="3450" spans="10:11" hidden="1" x14ac:dyDescent="0.25">
      <c r="J3450" s="5">
        <v>0</v>
      </c>
      <c r="K3450" s="217">
        <v>0</v>
      </c>
    </row>
    <row r="3451" spans="10:11" hidden="1" x14ac:dyDescent="0.25">
      <c r="J3451" s="5">
        <v>0</v>
      </c>
      <c r="K3451" s="217">
        <v>0</v>
      </c>
    </row>
    <row r="3452" spans="10:11" hidden="1" x14ac:dyDescent="0.25">
      <c r="J3452" s="5">
        <v>0</v>
      </c>
      <c r="K3452" s="217">
        <v>0</v>
      </c>
    </row>
    <row r="3453" spans="10:11" hidden="1" x14ac:dyDescent="0.25">
      <c r="J3453" s="5">
        <v>0</v>
      </c>
      <c r="K3453" s="217">
        <v>0</v>
      </c>
    </row>
    <row r="3454" spans="10:11" hidden="1" x14ac:dyDescent="0.25">
      <c r="J3454" s="5">
        <v>0</v>
      </c>
      <c r="K3454" s="217">
        <v>0</v>
      </c>
    </row>
    <row r="3455" spans="10:11" hidden="1" x14ac:dyDescent="0.25">
      <c r="J3455" s="5">
        <v>0</v>
      </c>
      <c r="K3455" s="217">
        <v>0</v>
      </c>
    </row>
    <row r="3456" spans="10:11" hidden="1" x14ac:dyDescent="0.25">
      <c r="J3456" s="5">
        <v>0</v>
      </c>
      <c r="K3456" s="217">
        <v>0</v>
      </c>
    </row>
    <row r="3457" spans="10:11" hidden="1" x14ac:dyDescent="0.25">
      <c r="J3457" s="5">
        <v>0</v>
      </c>
      <c r="K3457" s="217">
        <v>0</v>
      </c>
    </row>
    <row r="3458" spans="10:11" hidden="1" x14ac:dyDescent="0.25">
      <c r="J3458" s="5">
        <v>0</v>
      </c>
      <c r="K3458" s="217">
        <v>0</v>
      </c>
    </row>
    <row r="3459" spans="10:11" hidden="1" x14ac:dyDescent="0.25">
      <c r="J3459" s="5">
        <v>0</v>
      </c>
      <c r="K3459" s="217">
        <v>0</v>
      </c>
    </row>
    <row r="3460" spans="10:11" hidden="1" x14ac:dyDescent="0.25">
      <c r="J3460" s="5">
        <v>0</v>
      </c>
      <c r="K3460" s="217">
        <v>0</v>
      </c>
    </row>
    <row r="3461" spans="10:11" hidden="1" x14ac:dyDescent="0.25">
      <c r="J3461" s="5">
        <v>0</v>
      </c>
      <c r="K3461" s="217">
        <v>0</v>
      </c>
    </row>
    <row r="3462" spans="10:11" hidden="1" x14ac:dyDescent="0.25">
      <c r="J3462" s="5">
        <v>0</v>
      </c>
      <c r="K3462" s="217">
        <v>0</v>
      </c>
    </row>
    <row r="3463" spans="10:11" hidden="1" x14ac:dyDescent="0.25">
      <c r="J3463" s="5">
        <v>0</v>
      </c>
      <c r="K3463" s="217">
        <v>0</v>
      </c>
    </row>
    <row r="3464" spans="10:11" hidden="1" x14ac:dyDescent="0.25">
      <c r="J3464" s="5">
        <v>0</v>
      </c>
      <c r="K3464" s="217">
        <v>0</v>
      </c>
    </row>
    <row r="3465" spans="10:11" hidden="1" x14ac:dyDescent="0.25">
      <c r="J3465" s="5">
        <v>0</v>
      </c>
      <c r="K3465" s="217">
        <v>0</v>
      </c>
    </row>
    <row r="3466" spans="10:11" hidden="1" x14ac:dyDescent="0.25">
      <c r="J3466" s="5">
        <v>0</v>
      </c>
      <c r="K3466" s="217">
        <v>0</v>
      </c>
    </row>
    <row r="3467" spans="10:11" hidden="1" x14ac:dyDescent="0.25">
      <c r="J3467" s="5">
        <v>0</v>
      </c>
      <c r="K3467" s="217">
        <v>0</v>
      </c>
    </row>
    <row r="3468" spans="10:11" hidden="1" x14ac:dyDescent="0.25">
      <c r="J3468" s="5">
        <v>0</v>
      </c>
      <c r="K3468" s="217">
        <v>0</v>
      </c>
    </row>
    <row r="3469" spans="10:11" hidden="1" x14ac:dyDescent="0.25">
      <c r="J3469" s="5">
        <v>0</v>
      </c>
      <c r="K3469" s="217">
        <v>0</v>
      </c>
    </row>
    <row r="3470" spans="10:11" hidden="1" x14ac:dyDescent="0.25">
      <c r="J3470" s="5">
        <v>0</v>
      </c>
      <c r="K3470" s="217">
        <v>0</v>
      </c>
    </row>
    <row r="3471" spans="10:11" hidden="1" x14ac:dyDescent="0.25">
      <c r="J3471" s="5">
        <v>0</v>
      </c>
      <c r="K3471" s="217">
        <v>0</v>
      </c>
    </row>
    <row r="3472" spans="10:11" hidden="1" x14ac:dyDescent="0.25">
      <c r="J3472" s="5">
        <v>0</v>
      </c>
      <c r="K3472" s="217">
        <v>0</v>
      </c>
    </row>
    <row r="3473" spans="10:11" hidden="1" x14ac:dyDescent="0.25">
      <c r="J3473" s="5">
        <v>0</v>
      </c>
      <c r="K3473" s="217">
        <v>0</v>
      </c>
    </row>
    <row r="3474" spans="10:11" hidden="1" x14ac:dyDescent="0.25">
      <c r="J3474" s="5">
        <v>0</v>
      </c>
      <c r="K3474" s="217">
        <v>0</v>
      </c>
    </row>
    <row r="3475" spans="10:11" hidden="1" x14ac:dyDescent="0.25">
      <c r="J3475" s="5">
        <v>0</v>
      </c>
      <c r="K3475" s="217">
        <v>0</v>
      </c>
    </row>
    <row r="3476" spans="10:11" hidden="1" x14ac:dyDescent="0.25">
      <c r="J3476" s="5">
        <v>0</v>
      </c>
      <c r="K3476" s="217">
        <v>0</v>
      </c>
    </row>
    <row r="3477" spans="10:11" hidden="1" x14ac:dyDescent="0.25">
      <c r="J3477" s="5">
        <v>0</v>
      </c>
      <c r="K3477" s="217">
        <v>0</v>
      </c>
    </row>
    <row r="3478" spans="10:11" hidden="1" x14ac:dyDescent="0.25">
      <c r="J3478" s="5">
        <v>0</v>
      </c>
      <c r="K3478" s="217">
        <v>0</v>
      </c>
    </row>
    <row r="3479" spans="10:11" hidden="1" x14ac:dyDescent="0.25">
      <c r="J3479" s="5">
        <v>0</v>
      </c>
      <c r="K3479" s="217">
        <v>0</v>
      </c>
    </row>
    <row r="3480" spans="10:11" hidden="1" x14ac:dyDescent="0.25">
      <c r="J3480" s="5">
        <v>0</v>
      </c>
      <c r="K3480" s="217">
        <v>0</v>
      </c>
    </row>
    <row r="3481" spans="10:11" hidden="1" x14ac:dyDescent="0.25">
      <c r="J3481" s="5">
        <v>0</v>
      </c>
      <c r="K3481" s="217">
        <v>0</v>
      </c>
    </row>
    <row r="3482" spans="10:11" hidden="1" x14ac:dyDescent="0.25">
      <c r="J3482" s="5">
        <v>0</v>
      </c>
      <c r="K3482" s="217">
        <v>0</v>
      </c>
    </row>
    <row r="3483" spans="10:11" hidden="1" x14ac:dyDescent="0.25">
      <c r="J3483" s="5">
        <v>0</v>
      </c>
      <c r="K3483" s="217">
        <v>0</v>
      </c>
    </row>
    <row r="3484" spans="10:11" hidden="1" x14ac:dyDescent="0.25">
      <c r="J3484" s="5">
        <v>0</v>
      </c>
      <c r="K3484" s="217">
        <v>0</v>
      </c>
    </row>
    <row r="3485" spans="10:11" hidden="1" x14ac:dyDescent="0.25">
      <c r="J3485" s="5">
        <v>0</v>
      </c>
      <c r="K3485" s="217">
        <v>0</v>
      </c>
    </row>
    <row r="3486" spans="10:11" hidden="1" x14ac:dyDescent="0.25">
      <c r="J3486" s="5">
        <v>0</v>
      </c>
      <c r="K3486" s="217">
        <v>0</v>
      </c>
    </row>
    <row r="3487" spans="10:11" hidden="1" x14ac:dyDescent="0.25">
      <c r="J3487" s="5">
        <v>0</v>
      </c>
      <c r="K3487" s="217">
        <v>0</v>
      </c>
    </row>
    <row r="3488" spans="10:11" hidden="1" x14ac:dyDescent="0.25">
      <c r="J3488" s="5">
        <v>0</v>
      </c>
      <c r="K3488" s="217">
        <v>0</v>
      </c>
    </row>
    <row r="3489" spans="10:11" hidden="1" x14ac:dyDescent="0.25">
      <c r="J3489" s="5">
        <v>0</v>
      </c>
      <c r="K3489" s="217">
        <v>0</v>
      </c>
    </row>
    <row r="3490" spans="10:11" hidden="1" x14ac:dyDescent="0.25">
      <c r="J3490" s="5">
        <v>0</v>
      </c>
      <c r="K3490" s="217">
        <v>0</v>
      </c>
    </row>
    <row r="3491" spans="10:11" hidden="1" x14ac:dyDescent="0.25">
      <c r="J3491" s="5">
        <v>0</v>
      </c>
      <c r="K3491" s="217">
        <v>0</v>
      </c>
    </row>
    <row r="3492" spans="10:11" hidden="1" x14ac:dyDescent="0.25">
      <c r="J3492" s="5">
        <v>0</v>
      </c>
      <c r="K3492" s="217">
        <v>0</v>
      </c>
    </row>
    <row r="3493" spans="10:11" hidden="1" x14ac:dyDescent="0.25">
      <c r="J3493" s="5">
        <v>0</v>
      </c>
      <c r="K3493" s="217">
        <v>0</v>
      </c>
    </row>
    <row r="3494" spans="10:11" hidden="1" x14ac:dyDescent="0.25">
      <c r="J3494" s="5">
        <v>0</v>
      </c>
      <c r="K3494" s="217">
        <v>0</v>
      </c>
    </row>
    <row r="3495" spans="10:11" hidden="1" x14ac:dyDescent="0.25">
      <c r="J3495" s="5">
        <v>0</v>
      </c>
      <c r="K3495" s="217">
        <v>0</v>
      </c>
    </row>
    <row r="3496" spans="10:11" hidden="1" x14ac:dyDescent="0.25">
      <c r="J3496" s="5">
        <v>0</v>
      </c>
      <c r="K3496" s="217">
        <v>0</v>
      </c>
    </row>
    <row r="3497" spans="10:11" hidden="1" x14ac:dyDescent="0.25">
      <c r="J3497" s="5">
        <v>0</v>
      </c>
      <c r="K3497" s="217">
        <v>0</v>
      </c>
    </row>
    <row r="3498" spans="10:11" hidden="1" x14ac:dyDescent="0.25">
      <c r="J3498" s="5">
        <v>0</v>
      </c>
      <c r="K3498" s="217">
        <v>0</v>
      </c>
    </row>
    <row r="3499" spans="10:11" hidden="1" x14ac:dyDescent="0.25">
      <c r="J3499" s="5">
        <v>0</v>
      </c>
      <c r="K3499" s="217">
        <v>0</v>
      </c>
    </row>
    <row r="3500" spans="10:11" hidden="1" x14ac:dyDescent="0.25">
      <c r="J3500" s="5">
        <v>0</v>
      </c>
      <c r="K3500" s="217">
        <v>0</v>
      </c>
    </row>
    <row r="3501" spans="10:11" hidden="1" x14ac:dyDescent="0.25">
      <c r="J3501" s="5">
        <v>0</v>
      </c>
      <c r="K3501" s="217">
        <v>0</v>
      </c>
    </row>
    <row r="3502" spans="10:11" hidden="1" x14ac:dyDescent="0.25">
      <c r="J3502" s="5">
        <v>0</v>
      </c>
      <c r="K3502" s="217">
        <v>0</v>
      </c>
    </row>
    <row r="3503" spans="10:11" hidden="1" x14ac:dyDescent="0.25">
      <c r="J3503" s="5">
        <v>0</v>
      </c>
      <c r="K3503" s="217">
        <v>0</v>
      </c>
    </row>
    <row r="3504" spans="10:11" hidden="1" x14ac:dyDescent="0.25">
      <c r="J3504" s="5">
        <v>0</v>
      </c>
      <c r="K3504" s="217">
        <v>0</v>
      </c>
    </row>
    <row r="3505" spans="10:11" hidden="1" x14ac:dyDescent="0.25">
      <c r="J3505" s="5">
        <v>0</v>
      </c>
      <c r="K3505" s="217">
        <v>0</v>
      </c>
    </row>
    <row r="3506" spans="10:11" hidden="1" x14ac:dyDescent="0.25">
      <c r="J3506" s="5">
        <v>0</v>
      </c>
      <c r="K3506" s="217">
        <v>0</v>
      </c>
    </row>
    <row r="3507" spans="10:11" hidden="1" x14ac:dyDescent="0.25">
      <c r="J3507" s="5">
        <v>0</v>
      </c>
      <c r="K3507" s="217">
        <v>0</v>
      </c>
    </row>
    <row r="3508" spans="10:11" hidden="1" x14ac:dyDescent="0.25">
      <c r="J3508" s="5">
        <v>0</v>
      </c>
      <c r="K3508" s="217">
        <v>0</v>
      </c>
    </row>
    <row r="3509" spans="10:11" hidden="1" x14ac:dyDescent="0.25">
      <c r="J3509" s="5">
        <v>0</v>
      </c>
      <c r="K3509" s="217">
        <v>0</v>
      </c>
    </row>
    <row r="3510" spans="10:11" hidden="1" x14ac:dyDescent="0.25">
      <c r="J3510" s="5">
        <v>0</v>
      </c>
      <c r="K3510" s="217">
        <v>0</v>
      </c>
    </row>
    <row r="3511" spans="10:11" hidden="1" x14ac:dyDescent="0.25">
      <c r="J3511" s="5">
        <v>0</v>
      </c>
      <c r="K3511" s="217">
        <v>0</v>
      </c>
    </row>
    <row r="3512" spans="10:11" hidden="1" x14ac:dyDescent="0.25">
      <c r="J3512" s="5">
        <v>0</v>
      </c>
      <c r="K3512" s="217">
        <v>0</v>
      </c>
    </row>
    <row r="3513" spans="10:11" hidden="1" x14ac:dyDescent="0.25">
      <c r="J3513" s="5">
        <v>0</v>
      </c>
      <c r="K3513" s="217">
        <v>0</v>
      </c>
    </row>
    <row r="3514" spans="10:11" hidden="1" x14ac:dyDescent="0.25">
      <c r="J3514" s="5">
        <v>0</v>
      </c>
      <c r="K3514" s="217">
        <v>0</v>
      </c>
    </row>
    <row r="3515" spans="10:11" hidden="1" x14ac:dyDescent="0.25">
      <c r="J3515" s="5">
        <v>0</v>
      </c>
      <c r="K3515" s="217">
        <v>0</v>
      </c>
    </row>
    <row r="3516" spans="10:11" hidden="1" x14ac:dyDescent="0.25">
      <c r="J3516" s="5">
        <v>0</v>
      </c>
      <c r="K3516" s="217">
        <v>0</v>
      </c>
    </row>
    <row r="3517" spans="10:11" hidden="1" x14ac:dyDescent="0.25">
      <c r="J3517" s="5">
        <v>0</v>
      </c>
      <c r="K3517" s="217">
        <v>0</v>
      </c>
    </row>
    <row r="3518" spans="10:11" hidden="1" x14ac:dyDescent="0.25">
      <c r="J3518" s="5">
        <v>0</v>
      </c>
      <c r="K3518" s="217">
        <v>0</v>
      </c>
    </row>
    <row r="3519" spans="10:11" hidden="1" x14ac:dyDescent="0.25">
      <c r="J3519" s="5">
        <v>0</v>
      </c>
      <c r="K3519" s="217">
        <v>0</v>
      </c>
    </row>
    <row r="3520" spans="10:11" hidden="1" x14ac:dyDescent="0.25">
      <c r="J3520" s="5">
        <v>0</v>
      </c>
      <c r="K3520" s="217">
        <v>0</v>
      </c>
    </row>
    <row r="3521" spans="10:11" hidden="1" x14ac:dyDescent="0.25">
      <c r="J3521" s="5">
        <v>0</v>
      </c>
      <c r="K3521" s="217">
        <v>0</v>
      </c>
    </row>
    <row r="3522" spans="10:11" hidden="1" x14ac:dyDescent="0.25">
      <c r="J3522" s="5">
        <v>0</v>
      </c>
      <c r="K3522" s="217">
        <v>0</v>
      </c>
    </row>
    <row r="3523" spans="10:11" hidden="1" x14ac:dyDescent="0.25">
      <c r="J3523" s="5">
        <v>0</v>
      </c>
      <c r="K3523" s="217">
        <v>0</v>
      </c>
    </row>
    <row r="3524" spans="10:11" hidden="1" x14ac:dyDescent="0.25">
      <c r="J3524" s="5">
        <v>0</v>
      </c>
      <c r="K3524" s="217">
        <v>0</v>
      </c>
    </row>
    <row r="3525" spans="10:11" hidden="1" x14ac:dyDescent="0.25">
      <c r="J3525" s="5">
        <v>0</v>
      </c>
      <c r="K3525" s="217">
        <v>0</v>
      </c>
    </row>
    <row r="3526" spans="10:11" hidden="1" x14ac:dyDescent="0.25">
      <c r="J3526" s="5">
        <v>0</v>
      </c>
      <c r="K3526" s="217">
        <v>0</v>
      </c>
    </row>
    <row r="3527" spans="10:11" hidden="1" x14ac:dyDescent="0.25">
      <c r="J3527" s="5">
        <v>0</v>
      </c>
      <c r="K3527" s="217">
        <v>0</v>
      </c>
    </row>
    <row r="3528" spans="10:11" hidden="1" x14ac:dyDescent="0.25">
      <c r="J3528" s="5">
        <v>0</v>
      </c>
      <c r="K3528" s="217">
        <v>0</v>
      </c>
    </row>
    <row r="3529" spans="10:11" hidden="1" x14ac:dyDescent="0.25">
      <c r="J3529" s="5">
        <v>0</v>
      </c>
      <c r="K3529" s="217">
        <v>0</v>
      </c>
    </row>
    <row r="3530" spans="10:11" hidden="1" x14ac:dyDescent="0.25">
      <c r="J3530" s="5">
        <v>0</v>
      </c>
      <c r="K3530" s="217">
        <v>0</v>
      </c>
    </row>
    <row r="3531" spans="10:11" hidden="1" x14ac:dyDescent="0.25">
      <c r="J3531" s="5">
        <v>0</v>
      </c>
      <c r="K3531" s="217">
        <v>0</v>
      </c>
    </row>
    <row r="3532" spans="10:11" hidden="1" x14ac:dyDescent="0.25">
      <c r="J3532" s="5">
        <v>0</v>
      </c>
      <c r="K3532" s="217">
        <v>0</v>
      </c>
    </row>
    <row r="3533" spans="10:11" hidden="1" x14ac:dyDescent="0.25">
      <c r="J3533" s="5">
        <v>0</v>
      </c>
      <c r="K3533" s="217">
        <v>0</v>
      </c>
    </row>
    <row r="3534" spans="10:11" hidden="1" x14ac:dyDescent="0.25">
      <c r="J3534" s="5">
        <v>0</v>
      </c>
      <c r="K3534" s="217">
        <v>0</v>
      </c>
    </row>
    <row r="3535" spans="10:11" hidden="1" x14ac:dyDescent="0.25">
      <c r="J3535" s="5">
        <v>0</v>
      </c>
      <c r="K3535" s="217">
        <v>0</v>
      </c>
    </row>
    <row r="3536" spans="10:11" hidden="1" x14ac:dyDescent="0.25">
      <c r="J3536" s="5">
        <v>0</v>
      </c>
      <c r="K3536" s="217">
        <v>0</v>
      </c>
    </row>
    <row r="3537" spans="10:11" hidden="1" x14ac:dyDescent="0.25">
      <c r="J3537" s="5">
        <v>0</v>
      </c>
      <c r="K3537" s="217">
        <v>0</v>
      </c>
    </row>
    <row r="3538" spans="10:11" hidden="1" x14ac:dyDescent="0.25">
      <c r="J3538" s="5">
        <v>0</v>
      </c>
      <c r="K3538" s="217">
        <v>0</v>
      </c>
    </row>
    <row r="3539" spans="10:11" hidden="1" x14ac:dyDescent="0.25">
      <c r="J3539" s="5">
        <v>0</v>
      </c>
      <c r="K3539" s="217">
        <v>0</v>
      </c>
    </row>
    <row r="3540" spans="10:11" hidden="1" x14ac:dyDescent="0.25">
      <c r="J3540" s="5">
        <v>0</v>
      </c>
      <c r="K3540" s="217">
        <v>0</v>
      </c>
    </row>
    <row r="3541" spans="10:11" hidden="1" x14ac:dyDescent="0.25">
      <c r="J3541" s="5">
        <v>0</v>
      </c>
      <c r="K3541" s="217">
        <v>0</v>
      </c>
    </row>
    <row r="3542" spans="10:11" hidden="1" x14ac:dyDescent="0.25">
      <c r="J3542" s="5">
        <v>0</v>
      </c>
      <c r="K3542" s="217">
        <v>0</v>
      </c>
    </row>
    <row r="3543" spans="10:11" hidden="1" x14ac:dyDescent="0.25">
      <c r="J3543" s="5">
        <v>0</v>
      </c>
      <c r="K3543" s="217">
        <v>0</v>
      </c>
    </row>
    <row r="3544" spans="10:11" hidden="1" x14ac:dyDescent="0.25">
      <c r="J3544" s="5">
        <v>0</v>
      </c>
      <c r="K3544" s="217">
        <v>0</v>
      </c>
    </row>
    <row r="3545" spans="10:11" hidden="1" x14ac:dyDescent="0.25">
      <c r="J3545" s="5">
        <v>0</v>
      </c>
      <c r="K3545" s="217">
        <v>0</v>
      </c>
    </row>
    <row r="3546" spans="10:11" hidden="1" x14ac:dyDescent="0.25">
      <c r="J3546" s="5">
        <v>0</v>
      </c>
      <c r="K3546" s="217">
        <v>0</v>
      </c>
    </row>
    <row r="3547" spans="10:11" hidden="1" x14ac:dyDescent="0.25">
      <c r="J3547" s="5">
        <v>0</v>
      </c>
      <c r="K3547" s="217">
        <v>0</v>
      </c>
    </row>
    <row r="3548" spans="10:11" hidden="1" x14ac:dyDescent="0.25">
      <c r="J3548" s="5">
        <v>0</v>
      </c>
      <c r="K3548" s="217">
        <v>0</v>
      </c>
    </row>
    <row r="3549" spans="10:11" hidden="1" x14ac:dyDescent="0.25">
      <c r="J3549" s="5">
        <v>0</v>
      </c>
      <c r="K3549" s="217">
        <v>0</v>
      </c>
    </row>
    <row r="3550" spans="10:11" hidden="1" x14ac:dyDescent="0.25">
      <c r="J3550" s="5">
        <v>0</v>
      </c>
      <c r="K3550" s="217">
        <v>0</v>
      </c>
    </row>
    <row r="3551" spans="10:11" hidden="1" x14ac:dyDescent="0.25">
      <c r="J3551" s="5">
        <v>0</v>
      </c>
      <c r="K3551" s="217">
        <v>0</v>
      </c>
    </row>
    <row r="3552" spans="10:11" hidden="1" x14ac:dyDescent="0.25">
      <c r="J3552" s="5">
        <v>0</v>
      </c>
      <c r="K3552" s="217">
        <v>0</v>
      </c>
    </row>
    <row r="3553" spans="10:11" hidden="1" x14ac:dyDescent="0.25">
      <c r="J3553" s="5">
        <v>0</v>
      </c>
      <c r="K3553" s="217">
        <v>0</v>
      </c>
    </row>
    <row r="3554" spans="10:11" hidden="1" x14ac:dyDescent="0.25">
      <c r="J3554" s="5">
        <v>0</v>
      </c>
      <c r="K3554" s="217">
        <v>0</v>
      </c>
    </row>
    <row r="3555" spans="10:11" hidden="1" x14ac:dyDescent="0.25">
      <c r="J3555" s="5">
        <v>0</v>
      </c>
      <c r="K3555" s="217">
        <v>0</v>
      </c>
    </row>
    <row r="3556" spans="10:11" hidden="1" x14ac:dyDescent="0.25">
      <c r="J3556" s="5">
        <v>0</v>
      </c>
      <c r="K3556" s="217">
        <v>0</v>
      </c>
    </row>
    <row r="3557" spans="10:11" hidden="1" x14ac:dyDescent="0.25">
      <c r="J3557" s="5">
        <v>0</v>
      </c>
      <c r="K3557" s="217">
        <v>0</v>
      </c>
    </row>
    <row r="3558" spans="10:11" hidden="1" x14ac:dyDescent="0.25">
      <c r="J3558" s="5">
        <v>0</v>
      </c>
      <c r="K3558" s="217">
        <v>0</v>
      </c>
    </row>
    <row r="3559" spans="10:11" hidden="1" x14ac:dyDescent="0.25">
      <c r="J3559" s="5">
        <v>0</v>
      </c>
      <c r="K3559" s="217">
        <v>0</v>
      </c>
    </row>
    <row r="3560" spans="10:11" hidden="1" x14ac:dyDescent="0.25">
      <c r="J3560" s="5">
        <v>0</v>
      </c>
      <c r="K3560" s="217">
        <v>0</v>
      </c>
    </row>
    <row r="3561" spans="10:11" hidden="1" x14ac:dyDescent="0.25">
      <c r="J3561" s="5">
        <v>0</v>
      </c>
      <c r="K3561" s="217">
        <v>0</v>
      </c>
    </row>
    <row r="3562" spans="10:11" hidden="1" x14ac:dyDescent="0.25">
      <c r="J3562" s="5">
        <v>0</v>
      </c>
      <c r="K3562" s="217">
        <v>0</v>
      </c>
    </row>
    <row r="3563" spans="10:11" hidden="1" x14ac:dyDescent="0.25">
      <c r="J3563" s="5">
        <v>0</v>
      </c>
      <c r="K3563" s="217">
        <v>0</v>
      </c>
    </row>
    <row r="3564" spans="10:11" hidden="1" x14ac:dyDescent="0.25">
      <c r="J3564" s="5">
        <v>0</v>
      </c>
      <c r="K3564" s="217">
        <v>0</v>
      </c>
    </row>
    <row r="3565" spans="10:11" hidden="1" x14ac:dyDescent="0.25">
      <c r="J3565" s="5">
        <v>0</v>
      </c>
      <c r="K3565" s="217">
        <v>0</v>
      </c>
    </row>
    <row r="3566" spans="10:11" hidden="1" x14ac:dyDescent="0.25">
      <c r="J3566" s="5">
        <v>0</v>
      </c>
      <c r="K3566" s="217">
        <v>0</v>
      </c>
    </row>
    <row r="3567" spans="10:11" hidden="1" x14ac:dyDescent="0.25">
      <c r="J3567" s="5">
        <v>0</v>
      </c>
      <c r="K3567" s="217">
        <v>0</v>
      </c>
    </row>
    <row r="3568" spans="10:11" hidden="1" x14ac:dyDescent="0.25">
      <c r="J3568" s="5">
        <v>0</v>
      </c>
      <c r="K3568" s="217">
        <v>0</v>
      </c>
    </row>
    <row r="3569" spans="10:11" hidden="1" x14ac:dyDescent="0.25">
      <c r="J3569" s="5">
        <v>0</v>
      </c>
      <c r="K3569" s="217">
        <v>0</v>
      </c>
    </row>
    <row r="3570" spans="10:11" hidden="1" x14ac:dyDescent="0.25">
      <c r="J3570" s="5">
        <v>0</v>
      </c>
      <c r="K3570" s="217">
        <v>0</v>
      </c>
    </row>
    <row r="3571" spans="10:11" hidden="1" x14ac:dyDescent="0.25">
      <c r="J3571" s="5">
        <v>0</v>
      </c>
      <c r="K3571" s="217">
        <v>0</v>
      </c>
    </row>
    <row r="3572" spans="10:11" hidden="1" x14ac:dyDescent="0.25">
      <c r="J3572" s="5">
        <v>0</v>
      </c>
      <c r="K3572" s="217">
        <v>0</v>
      </c>
    </row>
    <row r="3573" spans="10:11" hidden="1" x14ac:dyDescent="0.25">
      <c r="J3573" s="5">
        <v>0</v>
      </c>
      <c r="K3573" s="217">
        <v>0</v>
      </c>
    </row>
    <row r="3574" spans="10:11" hidden="1" x14ac:dyDescent="0.25">
      <c r="J3574" s="5">
        <v>0</v>
      </c>
      <c r="K3574" s="217">
        <v>0</v>
      </c>
    </row>
    <row r="3575" spans="10:11" hidden="1" x14ac:dyDescent="0.25">
      <c r="J3575" s="5">
        <v>0</v>
      </c>
      <c r="K3575" s="217">
        <v>0</v>
      </c>
    </row>
    <row r="3576" spans="10:11" hidden="1" x14ac:dyDescent="0.25">
      <c r="J3576" s="5">
        <v>0</v>
      </c>
      <c r="K3576" s="217">
        <v>0</v>
      </c>
    </row>
    <row r="3577" spans="10:11" hidden="1" x14ac:dyDescent="0.25">
      <c r="J3577" s="5">
        <v>0</v>
      </c>
      <c r="K3577" s="217">
        <v>0</v>
      </c>
    </row>
    <row r="3578" spans="10:11" hidden="1" x14ac:dyDescent="0.25">
      <c r="J3578" s="5">
        <v>0</v>
      </c>
      <c r="K3578" s="217">
        <v>0</v>
      </c>
    </row>
    <row r="3579" spans="10:11" hidden="1" x14ac:dyDescent="0.25">
      <c r="J3579" s="5">
        <v>0</v>
      </c>
      <c r="K3579" s="217">
        <v>0</v>
      </c>
    </row>
    <row r="3580" spans="10:11" hidden="1" x14ac:dyDescent="0.25">
      <c r="J3580" s="5">
        <v>0</v>
      </c>
      <c r="K3580" s="217">
        <v>0</v>
      </c>
    </row>
    <row r="3581" spans="10:11" hidden="1" x14ac:dyDescent="0.25">
      <c r="J3581" s="5">
        <v>0</v>
      </c>
      <c r="K3581" s="217">
        <v>0</v>
      </c>
    </row>
    <row r="3582" spans="10:11" hidden="1" x14ac:dyDescent="0.25">
      <c r="J3582" s="5">
        <v>0</v>
      </c>
      <c r="K3582" s="217">
        <v>0</v>
      </c>
    </row>
    <row r="3583" spans="10:11" hidden="1" x14ac:dyDescent="0.25">
      <c r="J3583" s="5">
        <v>0</v>
      </c>
      <c r="K3583" s="217">
        <v>0</v>
      </c>
    </row>
    <row r="3584" spans="10:11" hidden="1" x14ac:dyDescent="0.25">
      <c r="J3584" s="5">
        <v>0</v>
      </c>
      <c r="K3584" s="217">
        <v>0</v>
      </c>
    </row>
    <row r="3585" spans="10:11" hidden="1" x14ac:dyDescent="0.25">
      <c r="J3585" s="5">
        <v>0</v>
      </c>
      <c r="K3585" s="217">
        <v>0</v>
      </c>
    </row>
    <row r="3586" spans="10:11" hidden="1" x14ac:dyDescent="0.25">
      <c r="J3586" s="5">
        <v>0</v>
      </c>
      <c r="K3586" s="217">
        <v>0</v>
      </c>
    </row>
    <row r="3587" spans="10:11" hidden="1" x14ac:dyDescent="0.25">
      <c r="J3587" s="5">
        <v>0</v>
      </c>
      <c r="K3587" s="217">
        <v>0</v>
      </c>
    </row>
    <row r="3588" spans="10:11" hidden="1" x14ac:dyDescent="0.25">
      <c r="J3588" s="5">
        <v>0</v>
      </c>
      <c r="K3588" s="217">
        <v>0</v>
      </c>
    </row>
    <row r="3589" spans="10:11" hidden="1" x14ac:dyDescent="0.25">
      <c r="J3589" s="5">
        <v>0</v>
      </c>
      <c r="K3589" s="217">
        <v>0</v>
      </c>
    </row>
    <row r="3590" spans="10:11" hidden="1" x14ac:dyDescent="0.25">
      <c r="J3590" s="5">
        <v>0</v>
      </c>
      <c r="K3590" s="217">
        <v>0</v>
      </c>
    </row>
    <row r="3591" spans="10:11" hidden="1" x14ac:dyDescent="0.25">
      <c r="J3591" s="5">
        <v>0</v>
      </c>
      <c r="K3591" s="217">
        <v>0</v>
      </c>
    </row>
    <row r="3592" spans="10:11" hidden="1" x14ac:dyDescent="0.25">
      <c r="J3592" s="5">
        <v>0</v>
      </c>
      <c r="K3592" s="217">
        <v>0</v>
      </c>
    </row>
    <row r="3593" spans="10:11" hidden="1" x14ac:dyDescent="0.25">
      <c r="J3593" s="5">
        <v>0</v>
      </c>
      <c r="K3593" s="217">
        <v>0</v>
      </c>
    </row>
    <row r="3594" spans="10:11" hidden="1" x14ac:dyDescent="0.25">
      <c r="J3594" s="5">
        <v>0</v>
      </c>
      <c r="K3594" s="217">
        <v>0</v>
      </c>
    </row>
    <row r="3595" spans="10:11" hidden="1" x14ac:dyDescent="0.25">
      <c r="J3595" s="5">
        <v>0</v>
      </c>
      <c r="K3595" s="217">
        <v>0</v>
      </c>
    </row>
    <row r="3596" spans="10:11" hidden="1" x14ac:dyDescent="0.25">
      <c r="J3596" s="5">
        <v>0</v>
      </c>
      <c r="K3596" s="217">
        <v>0</v>
      </c>
    </row>
    <row r="3597" spans="10:11" hidden="1" x14ac:dyDescent="0.25">
      <c r="J3597" s="5">
        <v>0</v>
      </c>
      <c r="K3597" s="217">
        <v>0</v>
      </c>
    </row>
    <row r="3598" spans="10:11" hidden="1" x14ac:dyDescent="0.25">
      <c r="J3598" s="5">
        <v>0</v>
      </c>
      <c r="K3598" s="217">
        <v>0</v>
      </c>
    </row>
    <row r="3599" spans="10:11" hidden="1" x14ac:dyDescent="0.25">
      <c r="J3599" s="5">
        <v>0</v>
      </c>
      <c r="K3599" s="217">
        <v>0</v>
      </c>
    </row>
    <row r="3600" spans="10:11" hidden="1" x14ac:dyDescent="0.25">
      <c r="J3600" s="5">
        <v>0</v>
      </c>
      <c r="K3600" s="217">
        <v>0</v>
      </c>
    </row>
    <row r="3601" spans="10:11" hidden="1" x14ac:dyDescent="0.25">
      <c r="J3601" s="5">
        <v>0</v>
      </c>
      <c r="K3601" s="217">
        <v>0</v>
      </c>
    </row>
    <row r="3602" spans="10:11" hidden="1" x14ac:dyDescent="0.25">
      <c r="J3602" s="5">
        <v>0</v>
      </c>
      <c r="K3602" s="217">
        <v>0</v>
      </c>
    </row>
    <row r="3603" spans="10:11" hidden="1" x14ac:dyDescent="0.25">
      <c r="J3603" s="5">
        <v>0</v>
      </c>
      <c r="K3603" s="217">
        <v>0</v>
      </c>
    </row>
    <row r="3604" spans="10:11" hidden="1" x14ac:dyDescent="0.25">
      <c r="J3604" s="5">
        <v>0</v>
      </c>
      <c r="K3604" s="217">
        <v>0</v>
      </c>
    </row>
    <row r="3605" spans="10:11" hidden="1" x14ac:dyDescent="0.25">
      <c r="J3605" s="5">
        <v>0</v>
      </c>
      <c r="K3605" s="217">
        <v>0</v>
      </c>
    </row>
    <row r="3606" spans="10:11" hidden="1" x14ac:dyDescent="0.25">
      <c r="J3606" s="5">
        <v>0</v>
      </c>
      <c r="K3606" s="217">
        <v>0</v>
      </c>
    </row>
    <row r="3607" spans="10:11" hidden="1" x14ac:dyDescent="0.25">
      <c r="J3607" s="5">
        <v>0</v>
      </c>
      <c r="K3607" s="217">
        <v>0</v>
      </c>
    </row>
    <row r="3608" spans="10:11" hidden="1" x14ac:dyDescent="0.25">
      <c r="J3608" s="5">
        <v>0</v>
      </c>
      <c r="K3608" s="217">
        <v>0</v>
      </c>
    </row>
    <row r="3609" spans="10:11" hidden="1" x14ac:dyDescent="0.25">
      <c r="J3609" s="5">
        <v>0</v>
      </c>
      <c r="K3609" s="217">
        <v>0</v>
      </c>
    </row>
    <row r="3610" spans="10:11" hidden="1" x14ac:dyDescent="0.25">
      <c r="J3610" s="5">
        <v>0</v>
      </c>
      <c r="K3610" s="217">
        <v>0</v>
      </c>
    </row>
    <row r="3611" spans="10:11" hidden="1" x14ac:dyDescent="0.25">
      <c r="J3611" s="5">
        <v>0</v>
      </c>
      <c r="K3611" s="217">
        <v>0</v>
      </c>
    </row>
    <row r="3612" spans="10:11" hidden="1" x14ac:dyDescent="0.25">
      <c r="J3612" s="5">
        <v>0</v>
      </c>
      <c r="K3612" s="217">
        <v>0</v>
      </c>
    </row>
    <row r="3613" spans="10:11" hidden="1" x14ac:dyDescent="0.25">
      <c r="J3613" s="5">
        <v>0</v>
      </c>
      <c r="K3613" s="217">
        <v>0</v>
      </c>
    </row>
    <row r="3614" spans="10:11" hidden="1" x14ac:dyDescent="0.25">
      <c r="J3614" s="5">
        <v>0</v>
      </c>
      <c r="K3614" s="217">
        <v>0</v>
      </c>
    </row>
    <row r="3615" spans="10:11" hidden="1" x14ac:dyDescent="0.25">
      <c r="J3615" s="5">
        <v>0</v>
      </c>
      <c r="K3615" s="217">
        <v>0</v>
      </c>
    </row>
    <row r="3616" spans="10:11" hidden="1" x14ac:dyDescent="0.25">
      <c r="J3616" s="5">
        <v>0</v>
      </c>
      <c r="K3616" s="217">
        <v>0</v>
      </c>
    </row>
    <row r="3617" spans="10:11" hidden="1" x14ac:dyDescent="0.25">
      <c r="J3617" s="5">
        <v>0</v>
      </c>
      <c r="K3617" s="217">
        <v>0</v>
      </c>
    </row>
    <row r="3618" spans="10:11" hidden="1" x14ac:dyDescent="0.25">
      <c r="J3618" s="5">
        <v>0</v>
      </c>
      <c r="K3618" s="217">
        <v>0</v>
      </c>
    </row>
    <row r="3619" spans="10:11" hidden="1" x14ac:dyDescent="0.25">
      <c r="J3619" s="5">
        <v>0</v>
      </c>
      <c r="K3619" s="217">
        <v>0</v>
      </c>
    </row>
    <row r="3620" spans="10:11" hidden="1" x14ac:dyDescent="0.25">
      <c r="J3620" s="5">
        <v>0</v>
      </c>
      <c r="K3620" s="217">
        <v>0</v>
      </c>
    </row>
    <row r="3621" spans="10:11" hidden="1" x14ac:dyDescent="0.25">
      <c r="J3621" s="5">
        <v>0</v>
      </c>
      <c r="K3621" s="217">
        <v>0</v>
      </c>
    </row>
    <row r="3622" spans="10:11" hidden="1" x14ac:dyDescent="0.25">
      <c r="J3622" s="5">
        <v>0</v>
      </c>
      <c r="K3622" s="217">
        <v>0</v>
      </c>
    </row>
    <row r="3623" spans="10:11" hidden="1" x14ac:dyDescent="0.25">
      <c r="J3623" s="5">
        <v>0</v>
      </c>
      <c r="K3623" s="217">
        <v>0</v>
      </c>
    </row>
    <row r="3624" spans="10:11" hidden="1" x14ac:dyDescent="0.25">
      <c r="J3624" s="5">
        <v>0</v>
      </c>
      <c r="K3624" s="217">
        <v>0</v>
      </c>
    </row>
    <row r="3625" spans="10:11" hidden="1" x14ac:dyDescent="0.25">
      <c r="J3625" s="5">
        <v>0</v>
      </c>
      <c r="K3625" s="217">
        <v>0</v>
      </c>
    </row>
    <row r="3626" spans="10:11" hidden="1" x14ac:dyDescent="0.25">
      <c r="J3626" s="5">
        <v>0</v>
      </c>
      <c r="K3626" s="217">
        <v>0</v>
      </c>
    </row>
    <row r="3627" spans="10:11" hidden="1" x14ac:dyDescent="0.25">
      <c r="J3627" s="5">
        <v>0</v>
      </c>
      <c r="K3627" s="217">
        <v>0</v>
      </c>
    </row>
    <row r="3628" spans="10:11" hidden="1" x14ac:dyDescent="0.25">
      <c r="J3628" s="5">
        <v>0</v>
      </c>
      <c r="K3628" s="217">
        <v>0</v>
      </c>
    </row>
    <row r="3629" spans="10:11" hidden="1" x14ac:dyDescent="0.25">
      <c r="J3629" s="5">
        <v>0</v>
      </c>
      <c r="K3629" s="217">
        <v>0</v>
      </c>
    </row>
    <row r="3630" spans="10:11" hidden="1" x14ac:dyDescent="0.25">
      <c r="J3630" s="5">
        <v>0</v>
      </c>
      <c r="K3630" s="217">
        <v>0</v>
      </c>
    </row>
    <row r="3631" spans="10:11" hidden="1" x14ac:dyDescent="0.25">
      <c r="J3631" s="5">
        <v>0</v>
      </c>
      <c r="K3631" s="217">
        <v>0</v>
      </c>
    </row>
    <row r="3632" spans="10:11" hidden="1" x14ac:dyDescent="0.25">
      <c r="J3632" s="5">
        <v>0</v>
      </c>
      <c r="K3632" s="217">
        <v>0</v>
      </c>
    </row>
    <row r="3633" spans="10:11" hidden="1" x14ac:dyDescent="0.25">
      <c r="J3633" s="5">
        <v>0</v>
      </c>
      <c r="K3633" s="217">
        <v>0</v>
      </c>
    </row>
    <row r="3634" spans="10:11" hidden="1" x14ac:dyDescent="0.25">
      <c r="J3634" s="5">
        <v>0</v>
      </c>
      <c r="K3634" s="217">
        <v>0</v>
      </c>
    </row>
    <row r="3635" spans="10:11" hidden="1" x14ac:dyDescent="0.25">
      <c r="J3635" s="5">
        <v>0</v>
      </c>
      <c r="K3635" s="217">
        <v>0</v>
      </c>
    </row>
    <row r="3636" spans="10:11" hidden="1" x14ac:dyDescent="0.25">
      <c r="J3636" s="5">
        <v>0</v>
      </c>
      <c r="K3636" s="217">
        <v>0</v>
      </c>
    </row>
    <row r="3637" spans="10:11" hidden="1" x14ac:dyDescent="0.25">
      <c r="J3637" s="5">
        <v>0</v>
      </c>
      <c r="K3637" s="217">
        <v>0</v>
      </c>
    </row>
    <row r="3638" spans="10:11" hidden="1" x14ac:dyDescent="0.25">
      <c r="J3638" s="5">
        <v>0</v>
      </c>
      <c r="K3638" s="217">
        <v>0</v>
      </c>
    </row>
    <row r="3639" spans="10:11" hidden="1" x14ac:dyDescent="0.25">
      <c r="J3639" s="5">
        <v>0</v>
      </c>
      <c r="K3639" s="217">
        <v>0</v>
      </c>
    </row>
    <row r="3640" spans="10:11" hidden="1" x14ac:dyDescent="0.25">
      <c r="J3640" s="5">
        <v>0</v>
      </c>
      <c r="K3640" s="217">
        <v>0</v>
      </c>
    </row>
    <row r="3641" spans="10:11" hidden="1" x14ac:dyDescent="0.25">
      <c r="J3641" s="5">
        <v>0</v>
      </c>
      <c r="K3641" s="217">
        <v>0</v>
      </c>
    </row>
    <row r="3642" spans="10:11" hidden="1" x14ac:dyDescent="0.25">
      <c r="J3642" s="5">
        <v>0</v>
      </c>
      <c r="K3642" s="217">
        <v>0</v>
      </c>
    </row>
    <row r="3643" spans="10:11" hidden="1" x14ac:dyDescent="0.25">
      <c r="J3643" s="5">
        <v>0</v>
      </c>
      <c r="K3643" s="217">
        <v>0</v>
      </c>
    </row>
    <row r="3644" spans="10:11" hidden="1" x14ac:dyDescent="0.25">
      <c r="J3644" s="5">
        <v>0</v>
      </c>
      <c r="K3644" s="217">
        <v>0</v>
      </c>
    </row>
    <row r="3645" spans="10:11" hidden="1" x14ac:dyDescent="0.25">
      <c r="J3645" s="5">
        <v>0</v>
      </c>
      <c r="K3645" s="217">
        <v>0</v>
      </c>
    </row>
    <row r="3646" spans="10:11" hidden="1" x14ac:dyDescent="0.25">
      <c r="J3646" s="5">
        <v>0</v>
      </c>
      <c r="K3646" s="217">
        <v>0</v>
      </c>
    </row>
    <row r="3647" spans="10:11" hidden="1" x14ac:dyDescent="0.25">
      <c r="J3647" s="5">
        <v>0</v>
      </c>
      <c r="K3647" s="217">
        <v>0</v>
      </c>
    </row>
    <row r="3648" spans="10:11" hidden="1" x14ac:dyDescent="0.25">
      <c r="J3648" s="5">
        <v>0</v>
      </c>
      <c r="K3648" s="217">
        <v>0</v>
      </c>
    </row>
    <row r="3649" spans="10:11" hidden="1" x14ac:dyDescent="0.25">
      <c r="J3649" s="5">
        <v>0</v>
      </c>
      <c r="K3649" s="217">
        <v>0</v>
      </c>
    </row>
    <row r="3650" spans="10:11" hidden="1" x14ac:dyDescent="0.25">
      <c r="J3650" s="5">
        <v>0</v>
      </c>
      <c r="K3650" s="217">
        <v>0</v>
      </c>
    </row>
    <row r="3651" spans="10:11" hidden="1" x14ac:dyDescent="0.25">
      <c r="J3651" s="5">
        <v>0</v>
      </c>
      <c r="K3651" s="217">
        <v>0</v>
      </c>
    </row>
    <row r="3652" spans="10:11" hidden="1" x14ac:dyDescent="0.25">
      <c r="J3652" s="5">
        <v>0</v>
      </c>
      <c r="K3652" s="217">
        <v>0</v>
      </c>
    </row>
    <row r="3653" spans="10:11" hidden="1" x14ac:dyDescent="0.25">
      <c r="J3653" s="5">
        <v>0</v>
      </c>
      <c r="K3653" s="217">
        <v>0</v>
      </c>
    </row>
    <row r="3654" spans="10:11" hidden="1" x14ac:dyDescent="0.25">
      <c r="J3654" s="5">
        <v>0</v>
      </c>
      <c r="K3654" s="217">
        <v>0</v>
      </c>
    </row>
    <row r="3655" spans="10:11" hidden="1" x14ac:dyDescent="0.25">
      <c r="J3655" s="5">
        <v>0</v>
      </c>
      <c r="K3655" s="217">
        <v>0</v>
      </c>
    </row>
    <row r="3656" spans="10:11" hidden="1" x14ac:dyDescent="0.25">
      <c r="J3656" s="5">
        <v>0</v>
      </c>
      <c r="K3656" s="217">
        <v>0</v>
      </c>
    </row>
    <row r="3657" spans="10:11" hidden="1" x14ac:dyDescent="0.25">
      <c r="J3657" s="5">
        <v>0</v>
      </c>
      <c r="K3657" s="217">
        <v>0</v>
      </c>
    </row>
    <row r="3658" spans="10:11" hidden="1" x14ac:dyDescent="0.25">
      <c r="J3658" s="5">
        <v>0</v>
      </c>
      <c r="K3658" s="217">
        <v>0</v>
      </c>
    </row>
    <row r="3659" spans="10:11" hidden="1" x14ac:dyDescent="0.25">
      <c r="J3659" s="5">
        <v>0</v>
      </c>
      <c r="K3659" s="217">
        <v>0</v>
      </c>
    </row>
    <row r="3660" spans="10:11" hidden="1" x14ac:dyDescent="0.25">
      <c r="J3660" s="5">
        <v>0</v>
      </c>
      <c r="K3660" s="217">
        <v>0</v>
      </c>
    </row>
    <row r="3661" spans="10:11" hidden="1" x14ac:dyDescent="0.25">
      <c r="J3661" s="5">
        <v>0</v>
      </c>
      <c r="K3661" s="217">
        <v>0</v>
      </c>
    </row>
    <row r="3662" spans="10:11" hidden="1" x14ac:dyDescent="0.25">
      <c r="J3662" s="5">
        <v>0</v>
      </c>
      <c r="K3662" s="217">
        <v>0</v>
      </c>
    </row>
    <row r="3663" spans="10:11" hidden="1" x14ac:dyDescent="0.25">
      <c r="J3663" s="5">
        <v>0</v>
      </c>
      <c r="K3663" s="217">
        <v>0</v>
      </c>
    </row>
    <row r="3664" spans="10:11" hidden="1" x14ac:dyDescent="0.25">
      <c r="J3664" s="5">
        <v>0</v>
      </c>
      <c r="K3664" s="217">
        <v>0</v>
      </c>
    </row>
    <row r="3665" spans="10:11" hidden="1" x14ac:dyDescent="0.25">
      <c r="J3665" s="5">
        <v>0</v>
      </c>
      <c r="K3665" s="217">
        <v>0</v>
      </c>
    </row>
    <row r="3666" spans="10:11" hidden="1" x14ac:dyDescent="0.25">
      <c r="J3666" s="5">
        <v>0</v>
      </c>
      <c r="K3666" s="217">
        <v>0</v>
      </c>
    </row>
    <row r="3667" spans="10:11" hidden="1" x14ac:dyDescent="0.25">
      <c r="J3667" s="5">
        <v>0</v>
      </c>
      <c r="K3667" s="217">
        <v>0</v>
      </c>
    </row>
    <row r="3668" spans="10:11" hidden="1" x14ac:dyDescent="0.25">
      <c r="J3668" s="5">
        <v>0</v>
      </c>
      <c r="K3668" s="217">
        <v>0</v>
      </c>
    </row>
    <row r="3669" spans="10:11" hidden="1" x14ac:dyDescent="0.25">
      <c r="J3669" s="5">
        <v>0</v>
      </c>
      <c r="K3669" s="217">
        <v>0</v>
      </c>
    </row>
    <row r="3670" spans="10:11" hidden="1" x14ac:dyDescent="0.25">
      <c r="J3670" s="5">
        <v>0</v>
      </c>
      <c r="K3670" s="217">
        <v>0</v>
      </c>
    </row>
    <row r="3671" spans="10:11" hidden="1" x14ac:dyDescent="0.25">
      <c r="J3671" s="5">
        <v>0</v>
      </c>
      <c r="K3671" s="217">
        <v>0</v>
      </c>
    </row>
    <row r="3672" spans="10:11" hidden="1" x14ac:dyDescent="0.25">
      <c r="J3672" s="5">
        <v>0</v>
      </c>
      <c r="K3672" s="217">
        <v>0</v>
      </c>
    </row>
    <row r="3673" spans="10:11" hidden="1" x14ac:dyDescent="0.25">
      <c r="J3673" s="5">
        <v>0</v>
      </c>
      <c r="K3673" s="217">
        <v>0</v>
      </c>
    </row>
    <row r="3674" spans="10:11" hidden="1" x14ac:dyDescent="0.25">
      <c r="J3674" s="5">
        <v>0</v>
      </c>
      <c r="K3674" s="217">
        <v>0</v>
      </c>
    </row>
    <row r="3675" spans="10:11" hidden="1" x14ac:dyDescent="0.25">
      <c r="J3675" s="5">
        <v>0</v>
      </c>
      <c r="K3675" s="217">
        <v>0</v>
      </c>
    </row>
    <row r="3676" spans="10:11" hidden="1" x14ac:dyDescent="0.25">
      <c r="J3676" s="5">
        <v>0</v>
      </c>
      <c r="K3676" s="217">
        <v>0</v>
      </c>
    </row>
    <row r="3677" spans="10:11" hidden="1" x14ac:dyDescent="0.25">
      <c r="J3677" s="5">
        <v>0</v>
      </c>
      <c r="K3677" s="217">
        <v>0</v>
      </c>
    </row>
    <row r="3678" spans="10:11" hidden="1" x14ac:dyDescent="0.25">
      <c r="J3678" s="5">
        <v>0</v>
      </c>
      <c r="K3678" s="217">
        <v>0</v>
      </c>
    </row>
    <row r="3679" spans="10:11" hidden="1" x14ac:dyDescent="0.25">
      <c r="J3679" s="5">
        <v>0</v>
      </c>
      <c r="K3679" s="217">
        <v>0</v>
      </c>
    </row>
    <row r="3680" spans="10:11" hidden="1" x14ac:dyDescent="0.25">
      <c r="J3680" s="5">
        <v>0</v>
      </c>
      <c r="K3680" s="217">
        <v>0</v>
      </c>
    </row>
    <row r="3681" spans="10:11" hidden="1" x14ac:dyDescent="0.25">
      <c r="J3681" s="5">
        <v>0</v>
      </c>
      <c r="K3681" s="217">
        <v>0</v>
      </c>
    </row>
    <row r="3682" spans="10:11" hidden="1" x14ac:dyDescent="0.25">
      <c r="J3682" s="5">
        <v>0</v>
      </c>
      <c r="K3682" s="217">
        <v>0</v>
      </c>
    </row>
    <row r="3683" spans="10:11" hidden="1" x14ac:dyDescent="0.25">
      <c r="J3683" s="5">
        <v>0</v>
      </c>
      <c r="K3683" s="217">
        <v>0</v>
      </c>
    </row>
    <row r="3684" spans="10:11" hidden="1" x14ac:dyDescent="0.25">
      <c r="J3684" s="5">
        <v>0</v>
      </c>
      <c r="K3684" s="217">
        <v>0</v>
      </c>
    </row>
    <row r="3685" spans="10:11" hidden="1" x14ac:dyDescent="0.25">
      <c r="J3685" s="5">
        <v>0</v>
      </c>
      <c r="K3685" s="217">
        <v>0</v>
      </c>
    </row>
    <row r="3686" spans="10:11" hidden="1" x14ac:dyDescent="0.25">
      <c r="J3686" s="5">
        <v>0</v>
      </c>
      <c r="K3686" s="217">
        <v>0</v>
      </c>
    </row>
    <row r="3687" spans="10:11" hidden="1" x14ac:dyDescent="0.25">
      <c r="J3687" s="5">
        <v>0</v>
      </c>
      <c r="K3687" s="217">
        <v>0</v>
      </c>
    </row>
    <row r="3688" spans="10:11" hidden="1" x14ac:dyDescent="0.25">
      <c r="J3688" s="5">
        <v>0</v>
      </c>
      <c r="K3688" s="217">
        <v>0</v>
      </c>
    </row>
    <row r="3689" spans="10:11" hidden="1" x14ac:dyDescent="0.25">
      <c r="J3689" s="5">
        <v>0</v>
      </c>
      <c r="K3689" s="217">
        <v>0</v>
      </c>
    </row>
    <row r="3690" spans="10:11" hidden="1" x14ac:dyDescent="0.25">
      <c r="J3690" s="5">
        <v>0</v>
      </c>
      <c r="K3690" s="217">
        <v>0</v>
      </c>
    </row>
    <row r="3691" spans="10:11" hidden="1" x14ac:dyDescent="0.25">
      <c r="J3691" s="5">
        <v>0</v>
      </c>
      <c r="K3691" s="217">
        <v>0</v>
      </c>
    </row>
    <row r="3692" spans="10:11" hidden="1" x14ac:dyDescent="0.25">
      <c r="J3692" s="5">
        <v>0</v>
      </c>
      <c r="K3692" s="217">
        <v>0</v>
      </c>
    </row>
    <row r="3693" spans="10:11" hidden="1" x14ac:dyDescent="0.25">
      <c r="J3693" s="5">
        <v>0</v>
      </c>
      <c r="K3693" s="217">
        <v>0</v>
      </c>
    </row>
    <row r="3694" spans="10:11" hidden="1" x14ac:dyDescent="0.25">
      <c r="J3694" s="5">
        <v>0</v>
      </c>
      <c r="K3694" s="217">
        <v>0</v>
      </c>
    </row>
    <row r="3695" spans="10:11" hidden="1" x14ac:dyDescent="0.25">
      <c r="J3695" s="5">
        <v>0</v>
      </c>
      <c r="K3695" s="217">
        <v>0</v>
      </c>
    </row>
    <row r="3696" spans="10:11" hidden="1" x14ac:dyDescent="0.25">
      <c r="J3696" s="5">
        <v>0</v>
      </c>
      <c r="K3696" s="217">
        <v>0</v>
      </c>
    </row>
    <row r="3697" spans="10:11" hidden="1" x14ac:dyDescent="0.25">
      <c r="J3697" s="5">
        <v>0</v>
      </c>
      <c r="K3697" s="217">
        <v>0</v>
      </c>
    </row>
    <row r="3698" spans="10:11" hidden="1" x14ac:dyDescent="0.25">
      <c r="J3698" s="5">
        <v>0</v>
      </c>
      <c r="K3698" s="217">
        <v>0</v>
      </c>
    </row>
    <row r="3699" spans="10:11" hidden="1" x14ac:dyDescent="0.25">
      <c r="J3699" s="5">
        <v>0</v>
      </c>
      <c r="K3699" s="217">
        <v>0</v>
      </c>
    </row>
    <row r="3700" spans="10:11" hidden="1" x14ac:dyDescent="0.25">
      <c r="J3700" s="5">
        <v>0</v>
      </c>
      <c r="K3700" s="217">
        <v>0</v>
      </c>
    </row>
    <row r="3701" spans="10:11" hidden="1" x14ac:dyDescent="0.25">
      <c r="J3701" s="5">
        <v>0</v>
      </c>
      <c r="K3701" s="217">
        <v>0</v>
      </c>
    </row>
    <row r="3702" spans="10:11" hidden="1" x14ac:dyDescent="0.25">
      <c r="J3702" s="5">
        <v>0</v>
      </c>
      <c r="K3702" s="217">
        <v>0</v>
      </c>
    </row>
    <row r="3703" spans="10:11" hidden="1" x14ac:dyDescent="0.25">
      <c r="J3703" s="5">
        <v>0</v>
      </c>
      <c r="K3703" s="217">
        <v>0</v>
      </c>
    </row>
    <row r="3704" spans="10:11" hidden="1" x14ac:dyDescent="0.25">
      <c r="J3704" s="5">
        <v>0</v>
      </c>
      <c r="K3704" s="217">
        <v>0</v>
      </c>
    </row>
    <row r="3705" spans="10:11" hidden="1" x14ac:dyDescent="0.25">
      <c r="J3705" s="5">
        <v>0</v>
      </c>
      <c r="K3705" s="217">
        <v>0</v>
      </c>
    </row>
    <row r="3706" spans="10:11" hidden="1" x14ac:dyDescent="0.25">
      <c r="J3706" s="5">
        <v>0</v>
      </c>
      <c r="K3706" s="217">
        <v>0</v>
      </c>
    </row>
    <row r="3707" spans="10:11" hidden="1" x14ac:dyDescent="0.25">
      <c r="J3707" s="5">
        <v>0</v>
      </c>
      <c r="K3707" s="217">
        <v>0</v>
      </c>
    </row>
    <row r="3708" spans="10:11" hidden="1" x14ac:dyDescent="0.25">
      <c r="J3708" s="5">
        <v>0</v>
      </c>
      <c r="K3708" s="217">
        <v>0</v>
      </c>
    </row>
    <row r="3709" spans="10:11" hidden="1" x14ac:dyDescent="0.25">
      <c r="J3709" s="5">
        <v>0</v>
      </c>
      <c r="K3709" s="217">
        <v>0</v>
      </c>
    </row>
    <row r="3710" spans="10:11" hidden="1" x14ac:dyDescent="0.25">
      <c r="J3710" s="5">
        <v>0</v>
      </c>
      <c r="K3710" s="217">
        <v>0</v>
      </c>
    </row>
    <row r="3711" spans="10:11" hidden="1" x14ac:dyDescent="0.25">
      <c r="J3711" s="5">
        <v>0</v>
      </c>
      <c r="K3711" s="217">
        <v>0</v>
      </c>
    </row>
    <row r="3712" spans="10:11" hidden="1" x14ac:dyDescent="0.25">
      <c r="J3712" s="5">
        <v>0</v>
      </c>
      <c r="K3712" s="217">
        <v>0</v>
      </c>
    </row>
    <row r="3713" spans="10:11" hidden="1" x14ac:dyDescent="0.25">
      <c r="J3713" s="5">
        <v>0</v>
      </c>
      <c r="K3713" s="217">
        <v>0</v>
      </c>
    </row>
    <row r="3714" spans="10:11" hidden="1" x14ac:dyDescent="0.25">
      <c r="J3714" s="5">
        <v>0</v>
      </c>
      <c r="K3714" s="217">
        <v>0</v>
      </c>
    </row>
    <row r="3715" spans="10:11" hidden="1" x14ac:dyDescent="0.25">
      <c r="J3715" s="5">
        <v>0</v>
      </c>
      <c r="K3715" s="217">
        <v>0</v>
      </c>
    </row>
    <row r="3716" spans="10:11" hidden="1" x14ac:dyDescent="0.25">
      <c r="J3716" s="5">
        <v>0</v>
      </c>
      <c r="K3716" s="217">
        <v>0</v>
      </c>
    </row>
    <row r="3717" spans="10:11" hidden="1" x14ac:dyDescent="0.25">
      <c r="J3717" s="5">
        <v>0</v>
      </c>
      <c r="K3717" s="217">
        <v>0</v>
      </c>
    </row>
    <row r="3718" spans="10:11" hidden="1" x14ac:dyDescent="0.25">
      <c r="J3718" s="5">
        <v>0</v>
      </c>
      <c r="K3718" s="217">
        <v>0</v>
      </c>
    </row>
    <row r="3719" spans="10:11" hidden="1" x14ac:dyDescent="0.25">
      <c r="J3719" s="5">
        <v>0</v>
      </c>
      <c r="K3719" s="217">
        <v>0</v>
      </c>
    </row>
    <row r="3720" spans="10:11" hidden="1" x14ac:dyDescent="0.25">
      <c r="J3720" s="5">
        <v>0</v>
      </c>
      <c r="K3720" s="217">
        <v>0</v>
      </c>
    </row>
    <row r="3721" spans="10:11" hidden="1" x14ac:dyDescent="0.25">
      <c r="J3721" s="5">
        <v>0</v>
      </c>
      <c r="K3721" s="217">
        <v>0</v>
      </c>
    </row>
    <row r="3722" spans="10:11" hidden="1" x14ac:dyDescent="0.25">
      <c r="J3722" s="5">
        <v>0</v>
      </c>
      <c r="K3722" s="217">
        <v>0</v>
      </c>
    </row>
    <row r="3723" spans="10:11" hidden="1" x14ac:dyDescent="0.25">
      <c r="J3723" s="5">
        <v>0</v>
      </c>
      <c r="K3723" s="217">
        <v>0</v>
      </c>
    </row>
    <row r="3724" spans="10:11" hidden="1" x14ac:dyDescent="0.25">
      <c r="J3724" s="5">
        <v>0</v>
      </c>
      <c r="K3724" s="217">
        <v>0</v>
      </c>
    </row>
    <row r="3725" spans="10:11" hidden="1" x14ac:dyDescent="0.25">
      <c r="J3725" s="5">
        <v>0</v>
      </c>
      <c r="K3725" s="217">
        <v>0</v>
      </c>
    </row>
    <row r="3726" spans="10:11" hidden="1" x14ac:dyDescent="0.25">
      <c r="J3726" s="5">
        <v>0</v>
      </c>
      <c r="K3726" s="217">
        <v>0</v>
      </c>
    </row>
    <row r="3727" spans="10:11" hidden="1" x14ac:dyDescent="0.25">
      <c r="J3727" s="5">
        <v>0</v>
      </c>
      <c r="K3727" s="217">
        <v>0</v>
      </c>
    </row>
    <row r="3728" spans="10:11" hidden="1" x14ac:dyDescent="0.25">
      <c r="J3728" s="5">
        <v>0</v>
      </c>
      <c r="K3728" s="217">
        <v>0</v>
      </c>
    </row>
    <row r="3729" spans="10:11" hidden="1" x14ac:dyDescent="0.25">
      <c r="J3729" s="5">
        <v>0</v>
      </c>
      <c r="K3729" s="217">
        <v>0</v>
      </c>
    </row>
    <row r="3730" spans="10:11" hidden="1" x14ac:dyDescent="0.25">
      <c r="J3730" s="5">
        <v>0</v>
      </c>
      <c r="K3730" s="217">
        <v>0</v>
      </c>
    </row>
    <row r="3731" spans="10:11" hidden="1" x14ac:dyDescent="0.25">
      <c r="J3731" s="5">
        <v>0</v>
      </c>
      <c r="K3731" s="217">
        <v>0</v>
      </c>
    </row>
    <row r="3732" spans="10:11" hidden="1" x14ac:dyDescent="0.25">
      <c r="J3732" s="5">
        <v>0</v>
      </c>
      <c r="K3732" s="217">
        <v>0</v>
      </c>
    </row>
    <row r="3733" spans="10:11" hidden="1" x14ac:dyDescent="0.25">
      <c r="J3733" s="5">
        <v>0</v>
      </c>
      <c r="K3733" s="217">
        <v>0</v>
      </c>
    </row>
    <row r="3734" spans="10:11" hidden="1" x14ac:dyDescent="0.25">
      <c r="J3734" s="5">
        <v>0</v>
      </c>
      <c r="K3734" s="217">
        <v>0</v>
      </c>
    </row>
    <row r="3735" spans="10:11" hidden="1" x14ac:dyDescent="0.25">
      <c r="J3735" s="5">
        <v>0</v>
      </c>
      <c r="K3735" s="217">
        <v>0</v>
      </c>
    </row>
    <row r="3736" spans="10:11" hidden="1" x14ac:dyDescent="0.25">
      <c r="J3736" s="5">
        <v>0</v>
      </c>
      <c r="K3736" s="217">
        <v>0</v>
      </c>
    </row>
    <row r="3737" spans="10:11" hidden="1" x14ac:dyDescent="0.25">
      <c r="J3737" s="5">
        <v>0</v>
      </c>
      <c r="K3737" s="217">
        <v>0</v>
      </c>
    </row>
    <row r="3738" spans="10:11" hidden="1" x14ac:dyDescent="0.25">
      <c r="J3738" s="5">
        <v>0</v>
      </c>
      <c r="K3738" s="217">
        <v>0</v>
      </c>
    </row>
    <row r="3739" spans="10:11" hidden="1" x14ac:dyDescent="0.25">
      <c r="J3739" s="5">
        <v>0</v>
      </c>
      <c r="K3739" s="217">
        <v>0</v>
      </c>
    </row>
    <row r="3740" spans="10:11" hidden="1" x14ac:dyDescent="0.25">
      <c r="J3740" s="5">
        <v>0</v>
      </c>
      <c r="K3740" s="217">
        <v>0</v>
      </c>
    </row>
    <row r="3741" spans="10:11" hidden="1" x14ac:dyDescent="0.25">
      <c r="J3741" s="5">
        <v>0</v>
      </c>
      <c r="K3741" s="217">
        <v>0</v>
      </c>
    </row>
    <row r="3742" spans="10:11" hidden="1" x14ac:dyDescent="0.25">
      <c r="J3742" s="5">
        <v>0</v>
      </c>
      <c r="K3742" s="217">
        <v>0</v>
      </c>
    </row>
    <row r="3743" spans="10:11" hidden="1" x14ac:dyDescent="0.25">
      <c r="J3743" s="5">
        <v>0</v>
      </c>
      <c r="K3743" s="217">
        <v>0</v>
      </c>
    </row>
    <row r="3744" spans="10:11" hidden="1" x14ac:dyDescent="0.25">
      <c r="J3744" s="5">
        <v>0</v>
      </c>
      <c r="K3744" s="217">
        <v>0</v>
      </c>
    </row>
    <row r="3745" spans="10:11" hidden="1" x14ac:dyDescent="0.25">
      <c r="J3745" s="5">
        <v>0</v>
      </c>
      <c r="K3745" s="217">
        <v>0</v>
      </c>
    </row>
    <row r="3746" spans="10:11" hidden="1" x14ac:dyDescent="0.25">
      <c r="J3746" s="5">
        <v>0</v>
      </c>
      <c r="K3746" s="217">
        <v>0</v>
      </c>
    </row>
    <row r="3747" spans="10:11" hidden="1" x14ac:dyDescent="0.25">
      <c r="J3747" s="5">
        <v>0</v>
      </c>
      <c r="K3747" s="217">
        <v>0</v>
      </c>
    </row>
    <row r="3748" spans="10:11" hidden="1" x14ac:dyDescent="0.25">
      <c r="J3748" s="5">
        <v>0</v>
      </c>
      <c r="K3748" s="217">
        <v>0</v>
      </c>
    </row>
    <row r="3749" spans="10:11" hidden="1" x14ac:dyDescent="0.25">
      <c r="J3749" s="5">
        <v>0</v>
      </c>
      <c r="K3749" s="217">
        <v>0</v>
      </c>
    </row>
    <row r="3750" spans="10:11" hidden="1" x14ac:dyDescent="0.25">
      <c r="J3750" s="5">
        <v>0</v>
      </c>
      <c r="K3750" s="217">
        <v>0</v>
      </c>
    </row>
    <row r="3751" spans="10:11" hidden="1" x14ac:dyDescent="0.25">
      <c r="J3751" s="5">
        <v>0</v>
      </c>
      <c r="K3751" s="217">
        <v>0</v>
      </c>
    </row>
    <row r="3752" spans="10:11" hidden="1" x14ac:dyDescent="0.25">
      <c r="J3752" s="5">
        <v>0</v>
      </c>
      <c r="K3752" s="217">
        <v>0</v>
      </c>
    </row>
    <row r="3753" spans="10:11" hidden="1" x14ac:dyDescent="0.25">
      <c r="J3753" s="5">
        <v>0</v>
      </c>
      <c r="K3753" s="217">
        <v>0</v>
      </c>
    </row>
    <row r="3754" spans="10:11" hidden="1" x14ac:dyDescent="0.25">
      <c r="J3754" s="5">
        <v>0</v>
      </c>
      <c r="K3754" s="217">
        <v>0</v>
      </c>
    </row>
    <row r="3755" spans="10:11" hidden="1" x14ac:dyDescent="0.25">
      <c r="J3755" s="5">
        <v>0</v>
      </c>
      <c r="K3755" s="217">
        <v>0</v>
      </c>
    </row>
    <row r="3756" spans="10:11" hidden="1" x14ac:dyDescent="0.25">
      <c r="J3756" s="5">
        <v>0</v>
      </c>
      <c r="K3756" s="217">
        <v>0</v>
      </c>
    </row>
    <row r="3757" spans="10:11" hidden="1" x14ac:dyDescent="0.25">
      <c r="J3757" s="5">
        <v>0</v>
      </c>
      <c r="K3757" s="217">
        <v>0</v>
      </c>
    </row>
    <row r="3758" spans="10:11" hidden="1" x14ac:dyDescent="0.25">
      <c r="J3758" s="5">
        <v>0</v>
      </c>
      <c r="K3758" s="217">
        <v>0</v>
      </c>
    </row>
    <row r="3759" spans="10:11" hidden="1" x14ac:dyDescent="0.25">
      <c r="J3759" s="5">
        <v>0</v>
      </c>
      <c r="K3759" s="217">
        <v>0</v>
      </c>
    </row>
    <row r="3760" spans="10:11" hidden="1" x14ac:dyDescent="0.25">
      <c r="J3760" s="5">
        <v>0</v>
      </c>
      <c r="K3760" s="217">
        <v>0</v>
      </c>
    </row>
    <row r="3761" spans="10:11" hidden="1" x14ac:dyDescent="0.25">
      <c r="J3761" s="5">
        <v>0</v>
      </c>
      <c r="K3761" s="217">
        <v>0</v>
      </c>
    </row>
    <row r="3762" spans="10:11" hidden="1" x14ac:dyDescent="0.25">
      <c r="J3762" s="5">
        <v>0</v>
      </c>
      <c r="K3762" s="217">
        <v>0</v>
      </c>
    </row>
    <row r="3763" spans="10:11" hidden="1" x14ac:dyDescent="0.25">
      <c r="J3763" s="5">
        <v>0</v>
      </c>
      <c r="K3763" s="217">
        <v>0</v>
      </c>
    </row>
    <row r="3764" spans="10:11" hidden="1" x14ac:dyDescent="0.25">
      <c r="J3764" s="5">
        <v>0</v>
      </c>
      <c r="K3764" s="217">
        <v>0</v>
      </c>
    </row>
    <row r="3765" spans="10:11" hidden="1" x14ac:dyDescent="0.25">
      <c r="J3765" s="5">
        <v>0</v>
      </c>
      <c r="K3765" s="217">
        <v>0</v>
      </c>
    </row>
    <row r="3766" spans="10:11" hidden="1" x14ac:dyDescent="0.25">
      <c r="J3766" s="5">
        <v>0</v>
      </c>
      <c r="K3766" s="217">
        <v>0</v>
      </c>
    </row>
    <row r="3767" spans="10:11" hidden="1" x14ac:dyDescent="0.25">
      <c r="J3767" s="5">
        <v>0</v>
      </c>
      <c r="K3767" s="217">
        <v>0</v>
      </c>
    </row>
    <row r="3768" spans="10:11" hidden="1" x14ac:dyDescent="0.25">
      <c r="J3768" s="5">
        <v>0</v>
      </c>
      <c r="K3768" s="217">
        <v>0</v>
      </c>
    </row>
    <row r="3769" spans="10:11" hidden="1" x14ac:dyDescent="0.25">
      <c r="J3769" s="5">
        <v>0</v>
      </c>
      <c r="K3769" s="217">
        <v>0</v>
      </c>
    </row>
    <row r="3770" spans="10:11" hidden="1" x14ac:dyDescent="0.25">
      <c r="J3770" s="5">
        <v>0</v>
      </c>
      <c r="K3770" s="217">
        <v>0</v>
      </c>
    </row>
    <row r="3771" spans="10:11" hidden="1" x14ac:dyDescent="0.25">
      <c r="J3771" s="5">
        <v>0</v>
      </c>
      <c r="K3771" s="217">
        <v>0</v>
      </c>
    </row>
    <row r="3772" spans="10:11" hidden="1" x14ac:dyDescent="0.25">
      <c r="J3772" s="5">
        <v>0</v>
      </c>
      <c r="K3772" s="217">
        <v>0</v>
      </c>
    </row>
    <row r="3773" spans="10:11" hidden="1" x14ac:dyDescent="0.25">
      <c r="J3773" s="5">
        <v>0</v>
      </c>
      <c r="K3773" s="217">
        <v>0</v>
      </c>
    </row>
    <row r="3774" spans="10:11" hidden="1" x14ac:dyDescent="0.25">
      <c r="J3774" s="5">
        <v>0</v>
      </c>
      <c r="K3774" s="217">
        <v>0</v>
      </c>
    </row>
    <row r="3775" spans="10:11" hidden="1" x14ac:dyDescent="0.25">
      <c r="J3775" s="5">
        <v>0</v>
      </c>
      <c r="K3775" s="217">
        <v>0</v>
      </c>
    </row>
    <row r="3776" spans="10:11" hidden="1" x14ac:dyDescent="0.25">
      <c r="J3776" s="5">
        <v>0</v>
      </c>
      <c r="K3776" s="217">
        <v>0</v>
      </c>
    </row>
    <row r="3777" spans="10:11" hidden="1" x14ac:dyDescent="0.25">
      <c r="J3777" s="5">
        <v>0</v>
      </c>
      <c r="K3777" s="217">
        <v>0</v>
      </c>
    </row>
    <row r="3778" spans="10:11" hidden="1" x14ac:dyDescent="0.25">
      <c r="J3778" s="5">
        <v>0</v>
      </c>
      <c r="K3778" s="217">
        <v>0</v>
      </c>
    </row>
    <row r="3779" spans="10:11" hidden="1" x14ac:dyDescent="0.25">
      <c r="J3779" s="5">
        <v>0</v>
      </c>
      <c r="K3779" s="217">
        <v>0</v>
      </c>
    </row>
    <row r="3780" spans="10:11" hidden="1" x14ac:dyDescent="0.25">
      <c r="J3780" s="5">
        <v>0</v>
      </c>
      <c r="K3780" s="217">
        <v>0</v>
      </c>
    </row>
    <row r="3781" spans="10:11" hidden="1" x14ac:dyDescent="0.25">
      <c r="J3781" s="5">
        <v>0</v>
      </c>
      <c r="K3781" s="217">
        <v>0</v>
      </c>
    </row>
    <row r="3782" spans="10:11" hidden="1" x14ac:dyDescent="0.25">
      <c r="J3782" s="5">
        <v>0</v>
      </c>
      <c r="K3782" s="217">
        <v>0</v>
      </c>
    </row>
    <row r="3783" spans="10:11" hidden="1" x14ac:dyDescent="0.25">
      <c r="J3783" s="5">
        <v>0</v>
      </c>
      <c r="K3783" s="217">
        <v>0</v>
      </c>
    </row>
    <row r="3784" spans="10:11" hidden="1" x14ac:dyDescent="0.25">
      <c r="J3784" s="5">
        <v>0</v>
      </c>
      <c r="K3784" s="217">
        <v>0</v>
      </c>
    </row>
    <row r="3785" spans="10:11" hidden="1" x14ac:dyDescent="0.25">
      <c r="J3785" s="5">
        <v>0</v>
      </c>
      <c r="K3785" s="217">
        <v>0</v>
      </c>
    </row>
    <row r="3786" spans="10:11" hidden="1" x14ac:dyDescent="0.25">
      <c r="J3786" s="5">
        <v>0</v>
      </c>
      <c r="K3786" s="217">
        <v>0</v>
      </c>
    </row>
    <row r="3787" spans="10:11" hidden="1" x14ac:dyDescent="0.25">
      <c r="J3787" s="5">
        <v>0</v>
      </c>
      <c r="K3787" s="217">
        <v>0</v>
      </c>
    </row>
    <row r="3788" spans="10:11" hidden="1" x14ac:dyDescent="0.25">
      <c r="J3788" s="5">
        <v>0</v>
      </c>
      <c r="K3788" s="217">
        <v>0</v>
      </c>
    </row>
    <row r="3789" spans="10:11" hidden="1" x14ac:dyDescent="0.25">
      <c r="J3789" s="5">
        <v>0</v>
      </c>
      <c r="K3789" s="217">
        <v>0</v>
      </c>
    </row>
    <row r="3790" spans="10:11" hidden="1" x14ac:dyDescent="0.25">
      <c r="J3790" s="5">
        <v>0</v>
      </c>
      <c r="K3790" s="217">
        <v>0</v>
      </c>
    </row>
    <row r="3791" spans="10:11" hidden="1" x14ac:dyDescent="0.25">
      <c r="J3791" s="5">
        <v>0</v>
      </c>
      <c r="K3791" s="217">
        <v>0</v>
      </c>
    </row>
    <row r="3792" spans="10:11" hidden="1" x14ac:dyDescent="0.25">
      <c r="J3792" s="5">
        <v>0</v>
      </c>
      <c r="K3792" s="217">
        <v>0</v>
      </c>
    </row>
    <row r="3793" spans="10:11" hidden="1" x14ac:dyDescent="0.25">
      <c r="J3793" s="5">
        <v>0</v>
      </c>
      <c r="K3793" s="217">
        <v>0</v>
      </c>
    </row>
    <row r="3794" spans="10:11" hidden="1" x14ac:dyDescent="0.25">
      <c r="J3794" s="5">
        <v>0</v>
      </c>
      <c r="K3794" s="217">
        <v>0</v>
      </c>
    </row>
    <row r="3795" spans="10:11" hidden="1" x14ac:dyDescent="0.25">
      <c r="J3795" s="5">
        <v>0</v>
      </c>
      <c r="K3795" s="217">
        <v>0</v>
      </c>
    </row>
    <row r="3796" spans="10:11" hidden="1" x14ac:dyDescent="0.25">
      <c r="J3796" s="5">
        <v>0</v>
      </c>
      <c r="K3796" s="217">
        <v>0</v>
      </c>
    </row>
    <row r="3797" spans="10:11" hidden="1" x14ac:dyDescent="0.25">
      <c r="J3797" s="5">
        <v>0</v>
      </c>
      <c r="K3797" s="217">
        <v>0</v>
      </c>
    </row>
    <row r="3798" spans="10:11" hidden="1" x14ac:dyDescent="0.25">
      <c r="J3798" s="5">
        <v>0</v>
      </c>
      <c r="K3798" s="217">
        <v>0</v>
      </c>
    </row>
    <row r="3799" spans="10:11" hidden="1" x14ac:dyDescent="0.25">
      <c r="J3799" s="5">
        <v>0</v>
      </c>
      <c r="K3799" s="217">
        <v>0</v>
      </c>
    </row>
    <row r="3800" spans="10:11" hidden="1" x14ac:dyDescent="0.25">
      <c r="J3800" s="5">
        <v>0</v>
      </c>
      <c r="K3800" s="217">
        <v>0</v>
      </c>
    </row>
    <row r="3801" spans="10:11" hidden="1" x14ac:dyDescent="0.25">
      <c r="J3801" s="5">
        <v>0</v>
      </c>
      <c r="K3801" s="217">
        <v>0</v>
      </c>
    </row>
    <row r="3802" spans="10:11" hidden="1" x14ac:dyDescent="0.25">
      <c r="J3802" s="5">
        <v>0</v>
      </c>
      <c r="K3802" s="217">
        <v>0</v>
      </c>
    </row>
    <row r="3803" spans="10:11" hidden="1" x14ac:dyDescent="0.25">
      <c r="J3803" s="5">
        <v>0</v>
      </c>
      <c r="K3803" s="217">
        <v>0</v>
      </c>
    </row>
    <row r="3804" spans="10:11" hidden="1" x14ac:dyDescent="0.25">
      <c r="J3804" s="5">
        <v>0</v>
      </c>
      <c r="K3804" s="217">
        <v>0</v>
      </c>
    </row>
    <row r="3805" spans="10:11" hidden="1" x14ac:dyDescent="0.25">
      <c r="J3805" s="5">
        <v>0</v>
      </c>
      <c r="K3805" s="217">
        <v>0</v>
      </c>
    </row>
    <row r="3806" spans="10:11" hidden="1" x14ac:dyDescent="0.25">
      <c r="J3806" s="5">
        <v>0</v>
      </c>
      <c r="K3806" s="217">
        <v>0</v>
      </c>
    </row>
    <row r="3807" spans="10:11" hidden="1" x14ac:dyDescent="0.25">
      <c r="J3807" s="5">
        <v>0</v>
      </c>
      <c r="K3807" s="217">
        <v>0</v>
      </c>
    </row>
    <row r="3808" spans="10:11" hidden="1" x14ac:dyDescent="0.25">
      <c r="J3808" s="5">
        <v>0</v>
      </c>
      <c r="K3808" s="217">
        <v>0</v>
      </c>
    </row>
    <row r="3809" spans="10:11" hidden="1" x14ac:dyDescent="0.25">
      <c r="J3809" s="5">
        <v>0</v>
      </c>
      <c r="K3809" s="217">
        <v>0</v>
      </c>
    </row>
    <row r="3810" spans="10:11" hidden="1" x14ac:dyDescent="0.25">
      <c r="J3810" s="5">
        <v>0</v>
      </c>
      <c r="K3810" s="217">
        <v>0</v>
      </c>
    </row>
    <row r="3811" spans="10:11" hidden="1" x14ac:dyDescent="0.25">
      <c r="J3811" s="5">
        <v>0</v>
      </c>
      <c r="K3811" s="217">
        <v>0</v>
      </c>
    </row>
    <row r="3812" spans="10:11" hidden="1" x14ac:dyDescent="0.25">
      <c r="J3812" s="5">
        <v>0</v>
      </c>
      <c r="K3812" s="217">
        <v>0</v>
      </c>
    </row>
    <row r="3813" spans="10:11" hidden="1" x14ac:dyDescent="0.25">
      <c r="J3813" s="5">
        <v>0</v>
      </c>
      <c r="K3813" s="217">
        <v>0</v>
      </c>
    </row>
    <row r="3814" spans="10:11" hidden="1" x14ac:dyDescent="0.25">
      <c r="J3814" s="5">
        <v>0</v>
      </c>
      <c r="K3814" s="217">
        <v>0</v>
      </c>
    </row>
    <row r="3815" spans="10:11" hidden="1" x14ac:dyDescent="0.25">
      <c r="J3815" s="5">
        <v>0</v>
      </c>
      <c r="K3815" s="217">
        <v>0</v>
      </c>
    </row>
    <row r="3816" spans="10:11" hidden="1" x14ac:dyDescent="0.25">
      <c r="J3816" s="5">
        <v>0</v>
      </c>
      <c r="K3816" s="217">
        <v>0</v>
      </c>
    </row>
    <row r="3817" spans="10:11" hidden="1" x14ac:dyDescent="0.25">
      <c r="J3817" s="5">
        <v>0</v>
      </c>
      <c r="K3817" s="217">
        <v>0</v>
      </c>
    </row>
    <row r="3818" spans="10:11" hidden="1" x14ac:dyDescent="0.25">
      <c r="J3818" s="5">
        <v>0</v>
      </c>
      <c r="K3818" s="217">
        <v>0</v>
      </c>
    </row>
    <row r="3819" spans="10:11" hidden="1" x14ac:dyDescent="0.25">
      <c r="J3819" s="5">
        <v>0</v>
      </c>
      <c r="K3819" s="217">
        <v>0</v>
      </c>
    </row>
    <row r="3820" spans="10:11" hidden="1" x14ac:dyDescent="0.25">
      <c r="J3820" s="5">
        <v>0</v>
      </c>
      <c r="K3820" s="217">
        <v>0</v>
      </c>
    </row>
    <row r="3821" spans="10:11" hidden="1" x14ac:dyDescent="0.25">
      <c r="J3821" s="5">
        <v>0</v>
      </c>
      <c r="K3821" s="217">
        <v>0</v>
      </c>
    </row>
    <row r="3822" spans="10:11" hidden="1" x14ac:dyDescent="0.25">
      <c r="J3822" s="5">
        <v>0</v>
      </c>
      <c r="K3822" s="217">
        <v>0</v>
      </c>
    </row>
    <row r="3823" spans="10:11" hidden="1" x14ac:dyDescent="0.25">
      <c r="J3823" s="5">
        <v>0</v>
      </c>
      <c r="K3823" s="217">
        <v>0</v>
      </c>
    </row>
    <row r="3824" spans="10:11" hidden="1" x14ac:dyDescent="0.25">
      <c r="J3824" s="5">
        <v>0</v>
      </c>
      <c r="K3824" s="217">
        <v>0</v>
      </c>
    </row>
    <row r="3825" spans="10:11" hidden="1" x14ac:dyDescent="0.25">
      <c r="J3825" s="5">
        <v>0</v>
      </c>
      <c r="K3825" s="217">
        <v>0</v>
      </c>
    </row>
    <row r="3826" spans="10:11" hidden="1" x14ac:dyDescent="0.25">
      <c r="J3826" s="5">
        <v>0</v>
      </c>
      <c r="K3826" s="217">
        <v>0</v>
      </c>
    </row>
    <row r="3827" spans="10:11" hidden="1" x14ac:dyDescent="0.25">
      <c r="J3827" s="5">
        <v>0</v>
      </c>
      <c r="K3827" s="217">
        <v>0</v>
      </c>
    </row>
    <row r="3828" spans="10:11" hidden="1" x14ac:dyDescent="0.25">
      <c r="J3828" s="5">
        <v>0</v>
      </c>
      <c r="K3828" s="217">
        <v>0</v>
      </c>
    </row>
    <row r="3829" spans="10:11" hidden="1" x14ac:dyDescent="0.25">
      <c r="J3829" s="5">
        <v>0</v>
      </c>
      <c r="K3829" s="217">
        <v>0</v>
      </c>
    </row>
    <row r="3830" spans="10:11" hidden="1" x14ac:dyDescent="0.25">
      <c r="J3830" s="5">
        <v>0</v>
      </c>
      <c r="K3830" s="217">
        <v>0</v>
      </c>
    </row>
    <row r="3831" spans="10:11" hidden="1" x14ac:dyDescent="0.25">
      <c r="J3831" s="5">
        <v>0</v>
      </c>
      <c r="K3831" s="217">
        <v>0</v>
      </c>
    </row>
    <row r="3832" spans="10:11" hidden="1" x14ac:dyDescent="0.25">
      <c r="J3832" s="5">
        <v>0</v>
      </c>
      <c r="K3832" s="217">
        <v>0</v>
      </c>
    </row>
    <row r="3833" spans="10:11" hidden="1" x14ac:dyDescent="0.25">
      <c r="J3833" s="5">
        <v>0</v>
      </c>
      <c r="K3833" s="217">
        <v>0</v>
      </c>
    </row>
    <row r="3834" spans="10:11" hidden="1" x14ac:dyDescent="0.25">
      <c r="J3834" s="5">
        <v>0</v>
      </c>
      <c r="K3834" s="217">
        <v>0</v>
      </c>
    </row>
    <row r="3835" spans="10:11" hidden="1" x14ac:dyDescent="0.25">
      <c r="J3835" s="5">
        <v>0</v>
      </c>
      <c r="K3835" s="217">
        <v>0</v>
      </c>
    </row>
    <row r="3836" spans="10:11" hidden="1" x14ac:dyDescent="0.25">
      <c r="J3836" s="5">
        <v>0</v>
      </c>
      <c r="K3836" s="217">
        <v>0</v>
      </c>
    </row>
    <row r="3837" spans="10:11" hidden="1" x14ac:dyDescent="0.25">
      <c r="J3837" s="5">
        <v>0</v>
      </c>
      <c r="K3837" s="217">
        <v>0</v>
      </c>
    </row>
    <row r="3838" spans="10:11" hidden="1" x14ac:dyDescent="0.25">
      <c r="J3838" s="5">
        <v>0</v>
      </c>
      <c r="K3838" s="217">
        <v>0</v>
      </c>
    </row>
    <row r="3839" spans="10:11" hidden="1" x14ac:dyDescent="0.25">
      <c r="J3839" s="5">
        <v>0</v>
      </c>
      <c r="K3839" s="217">
        <v>0</v>
      </c>
    </row>
    <row r="3840" spans="10:11" hidden="1" x14ac:dyDescent="0.25">
      <c r="J3840" s="5">
        <v>0</v>
      </c>
      <c r="K3840" s="217">
        <v>0</v>
      </c>
    </row>
    <row r="3841" spans="10:11" hidden="1" x14ac:dyDescent="0.25">
      <c r="J3841" s="5">
        <v>0</v>
      </c>
      <c r="K3841" s="217">
        <v>0</v>
      </c>
    </row>
    <row r="3842" spans="10:11" hidden="1" x14ac:dyDescent="0.25">
      <c r="J3842" s="5">
        <v>0</v>
      </c>
      <c r="K3842" s="217">
        <v>0</v>
      </c>
    </row>
    <row r="3843" spans="10:11" hidden="1" x14ac:dyDescent="0.25">
      <c r="J3843" s="5">
        <v>0</v>
      </c>
      <c r="K3843" s="217">
        <v>0</v>
      </c>
    </row>
    <row r="3844" spans="10:11" hidden="1" x14ac:dyDescent="0.25">
      <c r="J3844" s="5">
        <v>0</v>
      </c>
      <c r="K3844" s="217">
        <v>0</v>
      </c>
    </row>
    <row r="3845" spans="10:11" hidden="1" x14ac:dyDescent="0.25">
      <c r="J3845" s="5">
        <v>0</v>
      </c>
      <c r="K3845" s="217">
        <v>0</v>
      </c>
    </row>
    <row r="3846" spans="10:11" hidden="1" x14ac:dyDescent="0.25">
      <c r="J3846" s="5">
        <v>0</v>
      </c>
      <c r="K3846" s="217">
        <v>0</v>
      </c>
    </row>
    <row r="3847" spans="10:11" hidden="1" x14ac:dyDescent="0.25">
      <c r="J3847" s="5">
        <v>0</v>
      </c>
      <c r="K3847" s="217">
        <v>0</v>
      </c>
    </row>
    <row r="3848" spans="10:11" hidden="1" x14ac:dyDescent="0.25">
      <c r="J3848" s="5">
        <v>0</v>
      </c>
      <c r="K3848" s="217">
        <v>0</v>
      </c>
    </row>
    <row r="3849" spans="10:11" hidden="1" x14ac:dyDescent="0.25">
      <c r="J3849" s="5">
        <v>0</v>
      </c>
      <c r="K3849" s="217">
        <v>0</v>
      </c>
    </row>
    <row r="3850" spans="10:11" hidden="1" x14ac:dyDescent="0.25">
      <c r="J3850" s="5">
        <v>0</v>
      </c>
      <c r="K3850" s="217">
        <v>0</v>
      </c>
    </row>
    <row r="3851" spans="10:11" hidden="1" x14ac:dyDescent="0.25">
      <c r="J3851" s="5">
        <v>0</v>
      </c>
      <c r="K3851" s="217">
        <v>0</v>
      </c>
    </row>
    <row r="3852" spans="10:11" hidden="1" x14ac:dyDescent="0.25">
      <c r="J3852" s="5">
        <v>0</v>
      </c>
      <c r="K3852" s="217">
        <v>0</v>
      </c>
    </row>
    <row r="3853" spans="10:11" hidden="1" x14ac:dyDescent="0.25">
      <c r="J3853" s="5">
        <v>0</v>
      </c>
      <c r="K3853" s="217">
        <v>0</v>
      </c>
    </row>
    <row r="3854" spans="10:11" hidden="1" x14ac:dyDescent="0.25">
      <c r="J3854" s="5">
        <v>0</v>
      </c>
      <c r="K3854" s="217">
        <v>0</v>
      </c>
    </row>
    <row r="3855" spans="10:11" hidden="1" x14ac:dyDescent="0.25">
      <c r="J3855" s="5">
        <v>0</v>
      </c>
      <c r="K3855" s="217">
        <v>0</v>
      </c>
    </row>
    <row r="3856" spans="10:11" hidden="1" x14ac:dyDescent="0.25">
      <c r="J3856" s="5">
        <v>0</v>
      </c>
      <c r="K3856" s="217">
        <v>0</v>
      </c>
    </row>
    <row r="3857" spans="10:11" hidden="1" x14ac:dyDescent="0.25">
      <c r="J3857" s="5">
        <v>0</v>
      </c>
      <c r="K3857" s="217">
        <v>0</v>
      </c>
    </row>
    <row r="3858" spans="10:11" hidden="1" x14ac:dyDescent="0.25">
      <c r="J3858" s="5">
        <v>0</v>
      </c>
      <c r="K3858" s="217">
        <v>0</v>
      </c>
    </row>
    <row r="3859" spans="10:11" hidden="1" x14ac:dyDescent="0.25">
      <c r="J3859" s="5">
        <v>0</v>
      </c>
      <c r="K3859" s="217">
        <v>0</v>
      </c>
    </row>
    <row r="3860" spans="10:11" hidden="1" x14ac:dyDescent="0.25">
      <c r="J3860" s="5">
        <v>0</v>
      </c>
      <c r="K3860" s="217">
        <v>0</v>
      </c>
    </row>
    <row r="3861" spans="10:11" hidden="1" x14ac:dyDescent="0.25">
      <c r="J3861" s="5">
        <v>0</v>
      </c>
      <c r="K3861" s="217">
        <v>0</v>
      </c>
    </row>
    <row r="3862" spans="10:11" hidden="1" x14ac:dyDescent="0.25">
      <c r="J3862" s="5">
        <v>0</v>
      </c>
      <c r="K3862" s="217">
        <v>0</v>
      </c>
    </row>
    <row r="3863" spans="10:11" hidden="1" x14ac:dyDescent="0.25">
      <c r="J3863" s="5">
        <v>0</v>
      </c>
      <c r="K3863" s="217">
        <v>0</v>
      </c>
    </row>
    <row r="3864" spans="10:11" hidden="1" x14ac:dyDescent="0.25">
      <c r="J3864" s="5">
        <v>0</v>
      </c>
      <c r="K3864" s="217">
        <v>0</v>
      </c>
    </row>
    <row r="3865" spans="10:11" hidden="1" x14ac:dyDescent="0.25">
      <c r="J3865" s="5">
        <v>0</v>
      </c>
      <c r="K3865" s="217">
        <v>0</v>
      </c>
    </row>
    <row r="3866" spans="10:11" hidden="1" x14ac:dyDescent="0.25">
      <c r="J3866" s="5">
        <v>0</v>
      </c>
      <c r="K3866" s="217">
        <v>0</v>
      </c>
    </row>
    <row r="3867" spans="10:11" hidden="1" x14ac:dyDescent="0.25">
      <c r="J3867" s="5">
        <v>0</v>
      </c>
      <c r="K3867" s="217">
        <v>0</v>
      </c>
    </row>
    <row r="3868" spans="10:11" hidden="1" x14ac:dyDescent="0.25">
      <c r="J3868" s="5">
        <v>0</v>
      </c>
      <c r="K3868" s="217">
        <v>0</v>
      </c>
    </row>
    <row r="3869" spans="10:11" hidden="1" x14ac:dyDescent="0.25">
      <c r="J3869" s="5">
        <v>0</v>
      </c>
      <c r="K3869" s="217">
        <v>0</v>
      </c>
    </row>
    <row r="3870" spans="10:11" hidden="1" x14ac:dyDescent="0.25">
      <c r="J3870" s="5">
        <v>0</v>
      </c>
      <c r="K3870" s="217">
        <v>0</v>
      </c>
    </row>
    <row r="3871" spans="10:11" hidden="1" x14ac:dyDescent="0.25">
      <c r="J3871" s="5">
        <v>0</v>
      </c>
      <c r="K3871" s="217">
        <v>0</v>
      </c>
    </row>
    <row r="3872" spans="10:11" hidden="1" x14ac:dyDescent="0.25">
      <c r="J3872" s="5">
        <v>0</v>
      </c>
      <c r="K3872" s="217">
        <v>0</v>
      </c>
    </row>
    <row r="3873" spans="10:11" hidden="1" x14ac:dyDescent="0.25">
      <c r="J3873" s="5">
        <v>0</v>
      </c>
      <c r="K3873" s="217">
        <v>0</v>
      </c>
    </row>
    <row r="3874" spans="10:11" hidden="1" x14ac:dyDescent="0.25">
      <c r="J3874" s="5">
        <v>0</v>
      </c>
      <c r="K3874" s="217">
        <v>0</v>
      </c>
    </row>
    <row r="3875" spans="10:11" hidden="1" x14ac:dyDescent="0.25">
      <c r="J3875" s="5">
        <v>0</v>
      </c>
      <c r="K3875" s="217">
        <v>0</v>
      </c>
    </row>
    <row r="3876" spans="10:11" hidden="1" x14ac:dyDescent="0.25">
      <c r="J3876" s="5">
        <v>0</v>
      </c>
      <c r="K3876" s="217">
        <v>0</v>
      </c>
    </row>
    <row r="3877" spans="10:11" hidden="1" x14ac:dyDescent="0.25">
      <c r="J3877" s="5">
        <v>0</v>
      </c>
      <c r="K3877" s="217">
        <v>0</v>
      </c>
    </row>
    <row r="3878" spans="10:11" hidden="1" x14ac:dyDescent="0.25">
      <c r="J3878" s="5">
        <v>0</v>
      </c>
      <c r="K3878" s="217">
        <v>0</v>
      </c>
    </row>
    <row r="3879" spans="10:11" hidden="1" x14ac:dyDescent="0.25">
      <c r="J3879" s="5">
        <v>0</v>
      </c>
      <c r="K3879" s="217">
        <v>0</v>
      </c>
    </row>
    <row r="3880" spans="10:11" hidden="1" x14ac:dyDescent="0.25">
      <c r="J3880" s="5">
        <v>0</v>
      </c>
      <c r="K3880" s="217">
        <v>0</v>
      </c>
    </row>
    <row r="3881" spans="10:11" hidden="1" x14ac:dyDescent="0.25">
      <c r="J3881" s="5">
        <v>0</v>
      </c>
      <c r="K3881" s="217">
        <v>0</v>
      </c>
    </row>
    <row r="3882" spans="10:11" hidden="1" x14ac:dyDescent="0.25">
      <c r="J3882" s="5">
        <v>0</v>
      </c>
      <c r="K3882" s="217">
        <v>0</v>
      </c>
    </row>
    <row r="3883" spans="10:11" hidden="1" x14ac:dyDescent="0.25">
      <c r="J3883" s="5">
        <v>0</v>
      </c>
      <c r="K3883" s="217">
        <v>0</v>
      </c>
    </row>
    <row r="3884" spans="10:11" hidden="1" x14ac:dyDescent="0.25">
      <c r="J3884" s="5">
        <v>0</v>
      </c>
      <c r="K3884" s="217">
        <v>0</v>
      </c>
    </row>
    <row r="3885" spans="10:11" hidden="1" x14ac:dyDescent="0.25">
      <c r="J3885" s="5">
        <v>0</v>
      </c>
      <c r="K3885" s="217">
        <v>0</v>
      </c>
    </row>
    <row r="3886" spans="10:11" hidden="1" x14ac:dyDescent="0.25">
      <c r="J3886" s="5">
        <v>0</v>
      </c>
      <c r="K3886" s="217">
        <v>0</v>
      </c>
    </row>
    <row r="3887" spans="10:11" hidden="1" x14ac:dyDescent="0.25">
      <c r="J3887" s="5">
        <v>0</v>
      </c>
      <c r="K3887" s="217">
        <v>0</v>
      </c>
    </row>
    <row r="3888" spans="10:11" hidden="1" x14ac:dyDescent="0.25">
      <c r="J3888" s="5">
        <v>0</v>
      </c>
      <c r="K3888" s="217">
        <v>0</v>
      </c>
    </row>
    <row r="3889" spans="10:11" hidden="1" x14ac:dyDescent="0.25">
      <c r="J3889" s="5">
        <v>0</v>
      </c>
      <c r="K3889" s="217">
        <v>0</v>
      </c>
    </row>
    <row r="3890" spans="10:11" hidden="1" x14ac:dyDescent="0.25">
      <c r="J3890" s="5">
        <v>0</v>
      </c>
      <c r="K3890" s="217">
        <v>0</v>
      </c>
    </row>
    <row r="3891" spans="10:11" hidden="1" x14ac:dyDescent="0.25">
      <c r="J3891" s="5">
        <v>0</v>
      </c>
      <c r="K3891" s="217">
        <v>0</v>
      </c>
    </row>
    <row r="3892" spans="10:11" hidden="1" x14ac:dyDescent="0.25">
      <c r="J3892" s="5">
        <v>0</v>
      </c>
      <c r="K3892" s="217">
        <v>0</v>
      </c>
    </row>
    <row r="3893" spans="10:11" hidden="1" x14ac:dyDescent="0.25">
      <c r="J3893" s="5">
        <v>0</v>
      </c>
      <c r="K3893" s="217">
        <v>0</v>
      </c>
    </row>
    <row r="3894" spans="10:11" hidden="1" x14ac:dyDescent="0.25">
      <c r="J3894" s="5">
        <v>0</v>
      </c>
      <c r="K3894" s="217">
        <v>0</v>
      </c>
    </row>
    <row r="3895" spans="10:11" hidden="1" x14ac:dyDescent="0.25">
      <c r="J3895" s="5">
        <v>0</v>
      </c>
      <c r="K3895" s="217">
        <v>0</v>
      </c>
    </row>
    <row r="3896" spans="10:11" hidden="1" x14ac:dyDescent="0.25">
      <c r="J3896" s="5">
        <v>0</v>
      </c>
      <c r="K3896" s="217">
        <v>0</v>
      </c>
    </row>
    <row r="3897" spans="10:11" hidden="1" x14ac:dyDescent="0.25">
      <c r="J3897" s="5">
        <v>0</v>
      </c>
      <c r="K3897" s="217">
        <v>0</v>
      </c>
    </row>
    <row r="3898" spans="10:11" hidden="1" x14ac:dyDescent="0.25">
      <c r="J3898" s="5">
        <v>0</v>
      </c>
      <c r="K3898" s="217">
        <v>0</v>
      </c>
    </row>
    <row r="3899" spans="10:11" hidden="1" x14ac:dyDescent="0.25">
      <c r="J3899" s="5">
        <v>0</v>
      </c>
      <c r="K3899" s="217">
        <v>0</v>
      </c>
    </row>
    <row r="3900" spans="10:11" hidden="1" x14ac:dyDescent="0.25">
      <c r="J3900" s="5">
        <v>0</v>
      </c>
      <c r="K3900" s="217">
        <v>0</v>
      </c>
    </row>
    <row r="3901" spans="10:11" hidden="1" x14ac:dyDescent="0.25">
      <c r="J3901" s="5">
        <v>0</v>
      </c>
      <c r="K3901" s="217">
        <v>0</v>
      </c>
    </row>
    <row r="3902" spans="10:11" hidden="1" x14ac:dyDescent="0.25">
      <c r="J3902" s="5">
        <v>0</v>
      </c>
      <c r="K3902" s="217">
        <v>0</v>
      </c>
    </row>
    <row r="3903" spans="10:11" hidden="1" x14ac:dyDescent="0.25">
      <c r="J3903" s="5">
        <v>0</v>
      </c>
      <c r="K3903" s="217">
        <v>0</v>
      </c>
    </row>
    <row r="3904" spans="10:11" hidden="1" x14ac:dyDescent="0.25">
      <c r="J3904" s="5">
        <v>0</v>
      </c>
      <c r="K3904" s="217">
        <v>0</v>
      </c>
    </row>
    <row r="3905" spans="10:11" hidden="1" x14ac:dyDescent="0.25">
      <c r="J3905" s="5">
        <v>0</v>
      </c>
      <c r="K3905" s="217">
        <v>0</v>
      </c>
    </row>
    <row r="3906" spans="10:11" hidden="1" x14ac:dyDescent="0.25">
      <c r="J3906" s="5">
        <v>0</v>
      </c>
      <c r="K3906" s="217">
        <v>0</v>
      </c>
    </row>
    <row r="3907" spans="10:11" hidden="1" x14ac:dyDescent="0.25">
      <c r="J3907" s="5">
        <v>0</v>
      </c>
      <c r="K3907" s="217">
        <v>0</v>
      </c>
    </row>
    <row r="3908" spans="10:11" hidden="1" x14ac:dyDescent="0.25">
      <c r="J3908" s="5">
        <v>0</v>
      </c>
      <c r="K3908" s="217">
        <v>0</v>
      </c>
    </row>
    <row r="3909" spans="10:11" hidden="1" x14ac:dyDescent="0.25">
      <c r="J3909" s="5">
        <v>0</v>
      </c>
      <c r="K3909" s="217">
        <v>0</v>
      </c>
    </row>
    <row r="3910" spans="10:11" hidden="1" x14ac:dyDescent="0.25">
      <c r="J3910" s="5">
        <v>0</v>
      </c>
      <c r="K3910" s="217">
        <v>0</v>
      </c>
    </row>
    <row r="3911" spans="10:11" hidden="1" x14ac:dyDescent="0.25">
      <c r="J3911" s="5">
        <v>0</v>
      </c>
      <c r="K3911" s="217">
        <v>0</v>
      </c>
    </row>
    <row r="3912" spans="10:11" hidden="1" x14ac:dyDescent="0.25">
      <c r="J3912" s="5">
        <v>0</v>
      </c>
      <c r="K3912" s="217">
        <v>0</v>
      </c>
    </row>
    <row r="3913" spans="10:11" hidden="1" x14ac:dyDescent="0.25">
      <c r="J3913" s="5">
        <v>0</v>
      </c>
      <c r="K3913" s="217">
        <v>0</v>
      </c>
    </row>
    <row r="3914" spans="10:11" hidden="1" x14ac:dyDescent="0.25">
      <c r="J3914" s="5">
        <v>0</v>
      </c>
      <c r="K3914" s="217">
        <v>0</v>
      </c>
    </row>
    <row r="3915" spans="10:11" hidden="1" x14ac:dyDescent="0.25">
      <c r="J3915" s="5">
        <v>0</v>
      </c>
      <c r="K3915" s="217">
        <v>0</v>
      </c>
    </row>
    <row r="3916" spans="10:11" hidden="1" x14ac:dyDescent="0.25">
      <c r="J3916" s="5">
        <v>0</v>
      </c>
      <c r="K3916" s="217">
        <v>0</v>
      </c>
    </row>
    <row r="3917" spans="10:11" hidden="1" x14ac:dyDescent="0.25">
      <c r="J3917" s="5">
        <v>0</v>
      </c>
      <c r="K3917" s="217">
        <v>0</v>
      </c>
    </row>
    <row r="3918" spans="10:11" hidden="1" x14ac:dyDescent="0.25">
      <c r="J3918" s="5">
        <v>0</v>
      </c>
      <c r="K3918" s="217">
        <v>0</v>
      </c>
    </row>
    <row r="3919" spans="10:11" hidden="1" x14ac:dyDescent="0.25">
      <c r="J3919" s="5">
        <v>0</v>
      </c>
      <c r="K3919" s="217">
        <v>0</v>
      </c>
    </row>
    <row r="3920" spans="10:11" hidden="1" x14ac:dyDescent="0.25">
      <c r="J3920" s="5">
        <v>0</v>
      </c>
      <c r="K3920" s="217">
        <v>0</v>
      </c>
    </row>
    <row r="3921" spans="10:11" hidden="1" x14ac:dyDescent="0.25">
      <c r="J3921" s="5">
        <v>0</v>
      </c>
      <c r="K3921" s="217">
        <v>0</v>
      </c>
    </row>
    <row r="3922" spans="10:11" hidden="1" x14ac:dyDescent="0.25">
      <c r="J3922" s="5">
        <v>0</v>
      </c>
      <c r="K3922" s="217">
        <v>0</v>
      </c>
    </row>
    <row r="3923" spans="10:11" hidden="1" x14ac:dyDescent="0.25">
      <c r="J3923" s="5">
        <v>0</v>
      </c>
      <c r="K3923" s="217">
        <v>0</v>
      </c>
    </row>
    <row r="3924" spans="10:11" hidden="1" x14ac:dyDescent="0.25">
      <c r="J3924" s="5">
        <v>0</v>
      </c>
      <c r="K3924" s="217">
        <v>0</v>
      </c>
    </row>
    <row r="3925" spans="10:11" hidden="1" x14ac:dyDescent="0.25">
      <c r="J3925" s="5">
        <v>0</v>
      </c>
      <c r="K3925" s="217">
        <v>0</v>
      </c>
    </row>
    <row r="3926" spans="10:11" hidden="1" x14ac:dyDescent="0.25">
      <c r="J3926" s="5">
        <v>0</v>
      </c>
      <c r="K3926" s="217">
        <v>0</v>
      </c>
    </row>
    <row r="3927" spans="10:11" hidden="1" x14ac:dyDescent="0.25">
      <c r="J3927" s="5">
        <v>0</v>
      </c>
      <c r="K3927" s="217">
        <v>0</v>
      </c>
    </row>
    <row r="3928" spans="10:11" hidden="1" x14ac:dyDescent="0.25">
      <c r="J3928" s="5">
        <v>0</v>
      </c>
      <c r="K3928" s="217">
        <v>0</v>
      </c>
    </row>
    <row r="3929" spans="10:11" hidden="1" x14ac:dyDescent="0.25">
      <c r="J3929" s="5">
        <v>0</v>
      </c>
      <c r="K3929" s="217">
        <v>0</v>
      </c>
    </row>
    <row r="3930" spans="10:11" hidden="1" x14ac:dyDescent="0.25">
      <c r="J3930" s="5">
        <v>0</v>
      </c>
      <c r="K3930" s="217">
        <v>0</v>
      </c>
    </row>
    <row r="3931" spans="10:11" hidden="1" x14ac:dyDescent="0.25">
      <c r="J3931" s="5">
        <v>0</v>
      </c>
      <c r="K3931" s="217">
        <v>0</v>
      </c>
    </row>
    <row r="3932" spans="10:11" hidden="1" x14ac:dyDescent="0.25">
      <c r="J3932" s="5">
        <v>0</v>
      </c>
      <c r="K3932" s="217">
        <v>0</v>
      </c>
    </row>
    <row r="3933" spans="10:11" hidden="1" x14ac:dyDescent="0.25">
      <c r="J3933" s="5">
        <v>0</v>
      </c>
      <c r="K3933" s="217">
        <v>0</v>
      </c>
    </row>
    <row r="3934" spans="10:11" hidden="1" x14ac:dyDescent="0.25">
      <c r="J3934" s="5">
        <v>0</v>
      </c>
      <c r="K3934" s="217">
        <v>0</v>
      </c>
    </row>
    <row r="3935" spans="10:11" hidden="1" x14ac:dyDescent="0.25">
      <c r="J3935" s="5">
        <v>0</v>
      </c>
      <c r="K3935" s="217">
        <v>0</v>
      </c>
    </row>
    <row r="3936" spans="10:11" hidden="1" x14ac:dyDescent="0.25">
      <c r="J3936" s="5">
        <v>0</v>
      </c>
      <c r="K3936" s="217">
        <v>0</v>
      </c>
    </row>
    <row r="3937" spans="10:11" hidden="1" x14ac:dyDescent="0.25">
      <c r="J3937" s="5">
        <v>0</v>
      </c>
      <c r="K3937" s="217">
        <v>0</v>
      </c>
    </row>
    <row r="3938" spans="10:11" hidden="1" x14ac:dyDescent="0.25">
      <c r="J3938" s="5">
        <v>0</v>
      </c>
      <c r="K3938" s="217">
        <v>0</v>
      </c>
    </row>
    <row r="3939" spans="10:11" hidden="1" x14ac:dyDescent="0.25">
      <c r="J3939" s="5">
        <v>0</v>
      </c>
      <c r="K3939" s="217">
        <v>0</v>
      </c>
    </row>
    <row r="3940" spans="10:11" hidden="1" x14ac:dyDescent="0.25">
      <c r="J3940" s="5">
        <v>0</v>
      </c>
      <c r="K3940" s="217">
        <v>0</v>
      </c>
    </row>
    <row r="3941" spans="10:11" hidden="1" x14ac:dyDescent="0.25">
      <c r="J3941" s="5">
        <v>0</v>
      </c>
      <c r="K3941" s="217">
        <v>0</v>
      </c>
    </row>
    <row r="3942" spans="10:11" hidden="1" x14ac:dyDescent="0.25">
      <c r="J3942" s="5">
        <v>0</v>
      </c>
      <c r="K3942" s="217">
        <v>0</v>
      </c>
    </row>
    <row r="3943" spans="10:11" hidden="1" x14ac:dyDescent="0.25">
      <c r="J3943" s="5">
        <v>0</v>
      </c>
      <c r="K3943" s="217">
        <v>0</v>
      </c>
    </row>
    <row r="3944" spans="10:11" hidden="1" x14ac:dyDescent="0.25">
      <c r="J3944" s="5">
        <v>0</v>
      </c>
      <c r="K3944" s="217">
        <v>0</v>
      </c>
    </row>
    <row r="3945" spans="10:11" hidden="1" x14ac:dyDescent="0.25">
      <c r="J3945" s="5">
        <v>0</v>
      </c>
      <c r="K3945" s="217">
        <v>0</v>
      </c>
    </row>
    <row r="3946" spans="10:11" hidden="1" x14ac:dyDescent="0.25">
      <c r="J3946" s="5">
        <v>0</v>
      </c>
      <c r="K3946" s="217">
        <v>0</v>
      </c>
    </row>
    <row r="3947" spans="10:11" hidden="1" x14ac:dyDescent="0.25">
      <c r="J3947" s="5">
        <v>0</v>
      </c>
      <c r="K3947" s="217">
        <v>0</v>
      </c>
    </row>
    <row r="3948" spans="10:11" hidden="1" x14ac:dyDescent="0.25">
      <c r="J3948" s="5">
        <v>0</v>
      </c>
      <c r="K3948" s="217">
        <v>0</v>
      </c>
    </row>
    <row r="3949" spans="10:11" hidden="1" x14ac:dyDescent="0.25">
      <c r="J3949" s="5">
        <v>0</v>
      </c>
      <c r="K3949" s="217">
        <v>0</v>
      </c>
    </row>
    <row r="3950" spans="10:11" hidden="1" x14ac:dyDescent="0.25">
      <c r="J3950" s="5">
        <v>0</v>
      </c>
      <c r="K3950" s="217">
        <v>0</v>
      </c>
    </row>
    <row r="3951" spans="10:11" hidden="1" x14ac:dyDescent="0.25">
      <c r="J3951" s="5">
        <v>0</v>
      </c>
      <c r="K3951" s="217">
        <v>0</v>
      </c>
    </row>
    <row r="3952" spans="10:11" hidden="1" x14ac:dyDescent="0.25">
      <c r="J3952" s="5">
        <v>0</v>
      </c>
      <c r="K3952" s="217">
        <v>0</v>
      </c>
    </row>
    <row r="3953" spans="10:11" hidden="1" x14ac:dyDescent="0.25">
      <c r="J3953" s="5">
        <v>0</v>
      </c>
      <c r="K3953" s="217">
        <v>0</v>
      </c>
    </row>
    <row r="3954" spans="10:11" hidden="1" x14ac:dyDescent="0.25">
      <c r="J3954" s="5">
        <v>0</v>
      </c>
      <c r="K3954" s="217">
        <v>0</v>
      </c>
    </row>
    <row r="3955" spans="10:11" hidden="1" x14ac:dyDescent="0.25">
      <c r="J3955" s="5">
        <v>0</v>
      </c>
      <c r="K3955" s="217">
        <v>0</v>
      </c>
    </row>
    <row r="3956" spans="10:11" hidden="1" x14ac:dyDescent="0.25">
      <c r="J3956" s="5">
        <v>0</v>
      </c>
      <c r="K3956" s="217">
        <v>0</v>
      </c>
    </row>
    <row r="3957" spans="10:11" hidden="1" x14ac:dyDescent="0.25">
      <c r="J3957" s="5">
        <v>0</v>
      </c>
      <c r="K3957" s="217">
        <v>0</v>
      </c>
    </row>
    <row r="3958" spans="10:11" hidden="1" x14ac:dyDescent="0.25">
      <c r="J3958" s="5">
        <v>0</v>
      </c>
      <c r="K3958" s="217">
        <v>0</v>
      </c>
    </row>
    <row r="3959" spans="10:11" hidden="1" x14ac:dyDescent="0.25">
      <c r="J3959" s="5">
        <v>0</v>
      </c>
      <c r="K3959" s="217">
        <v>0</v>
      </c>
    </row>
    <row r="3960" spans="10:11" hidden="1" x14ac:dyDescent="0.25">
      <c r="J3960" s="5">
        <v>0</v>
      </c>
      <c r="K3960" s="217">
        <v>0</v>
      </c>
    </row>
    <row r="3961" spans="10:11" hidden="1" x14ac:dyDescent="0.25">
      <c r="J3961" s="5">
        <v>0</v>
      </c>
      <c r="K3961" s="217">
        <v>0</v>
      </c>
    </row>
    <row r="3962" spans="10:11" hidden="1" x14ac:dyDescent="0.25">
      <c r="J3962" s="5">
        <v>0</v>
      </c>
      <c r="K3962" s="217">
        <v>0</v>
      </c>
    </row>
    <row r="3963" spans="10:11" hidden="1" x14ac:dyDescent="0.25">
      <c r="J3963" s="5">
        <v>0</v>
      </c>
      <c r="K3963" s="217">
        <v>0</v>
      </c>
    </row>
    <row r="3964" spans="10:11" hidden="1" x14ac:dyDescent="0.25">
      <c r="J3964" s="5">
        <v>0</v>
      </c>
      <c r="K3964" s="217">
        <v>0</v>
      </c>
    </row>
    <row r="3965" spans="10:11" hidden="1" x14ac:dyDescent="0.25">
      <c r="J3965" s="5">
        <v>0</v>
      </c>
      <c r="K3965" s="217">
        <v>0</v>
      </c>
    </row>
    <row r="3966" spans="10:11" hidden="1" x14ac:dyDescent="0.25">
      <c r="J3966" s="5">
        <v>0</v>
      </c>
      <c r="K3966" s="217">
        <v>0</v>
      </c>
    </row>
    <row r="3967" spans="10:11" hidden="1" x14ac:dyDescent="0.25">
      <c r="J3967" s="5">
        <v>0</v>
      </c>
      <c r="K3967" s="217">
        <v>0</v>
      </c>
    </row>
    <row r="3968" spans="10:11" hidden="1" x14ac:dyDescent="0.25">
      <c r="J3968" s="5">
        <v>0</v>
      </c>
      <c r="K3968" s="217">
        <v>0</v>
      </c>
    </row>
    <row r="3969" spans="10:11" hidden="1" x14ac:dyDescent="0.25">
      <c r="J3969" s="5">
        <v>0</v>
      </c>
      <c r="K3969" s="217">
        <v>0</v>
      </c>
    </row>
    <row r="3970" spans="10:11" hidden="1" x14ac:dyDescent="0.25">
      <c r="J3970" s="5">
        <v>0</v>
      </c>
      <c r="K3970" s="217">
        <v>0</v>
      </c>
    </row>
    <row r="3971" spans="10:11" hidden="1" x14ac:dyDescent="0.25">
      <c r="J3971" s="5">
        <v>0</v>
      </c>
      <c r="K3971" s="217">
        <v>0</v>
      </c>
    </row>
    <row r="3972" spans="10:11" hidden="1" x14ac:dyDescent="0.25">
      <c r="J3972" s="5">
        <v>0</v>
      </c>
      <c r="K3972" s="217">
        <v>0</v>
      </c>
    </row>
    <row r="3973" spans="10:11" hidden="1" x14ac:dyDescent="0.25">
      <c r="J3973" s="5">
        <v>0</v>
      </c>
      <c r="K3973" s="217">
        <v>0</v>
      </c>
    </row>
    <row r="3974" spans="10:11" hidden="1" x14ac:dyDescent="0.25">
      <c r="J3974" s="5">
        <v>0</v>
      </c>
      <c r="K3974" s="217">
        <v>0</v>
      </c>
    </row>
    <row r="3975" spans="10:11" hidden="1" x14ac:dyDescent="0.25">
      <c r="J3975" s="5">
        <v>0</v>
      </c>
      <c r="K3975" s="217">
        <v>0</v>
      </c>
    </row>
    <row r="3976" spans="10:11" hidden="1" x14ac:dyDescent="0.25">
      <c r="J3976" s="5">
        <v>0</v>
      </c>
      <c r="K3976" s="217">
        <v>0</v>
      </c>
    </row>
    <row r="3977" spans="10:11" hidden="1" x14ac:dyDescent="0.25">
      <c r="J3977" s="5">
        <v>0</v>
      </c>
      <c r="K3977" s="217">
        <v>0</v>
      </c>
    </row>
    <row r="3978" spans="10:11" hidden="1" x14ac:dyDescent="0.25">
      <c r="J3978" s="5">
        <v>0</v>
      </c>
      <c r="K3978" s="217">
        <v>0</v>
      </c>
    </row>
    <row r="3979" spans="10:11" hidden="1" x14ac:dyDescent="0.25">
      <c r="J3979" s="5">
        <v>0</v>
      </c>
      <c r="K3979" s="217">
        <v>0</v>
      </c>
    </row>
    <row r="3980" spans="10:11" hidden="1" x14ac:dyDescent="0.25">
      <c r="J3980" s="5">
        <v>0</v>
      </c>
      <c r="K3980" s="217">
        <v>0</v>
      </c>
    </row>
    <row r="3981" spans="10:11" hidden="1" x14ac:dyDescent="0.25">
      <c r="J3981" s="5">
        <v>0</v>
      </c>
      <c r="K3981" s="217">
        <v>0</v>
      </c>
    </row>
    <row r="3982" spans="10:11" hidden="1" x14ac:dyDescent="0.25">
      <c r="J3982" s="5">
        <v>0</v>
      </c>
      <c r="K3982" s="217">
        <v>0</v>
      </c>
    </row>
    <row r="3983" spans="10:11" hidden="1" x14ac:dyDescent="0.25">
      <c r="J3983" s="5">
        <v>0</v>
      </c>
      <c r="K3983" s="217">
        <v>0</v>
      </c>
    </row>
    <row r="3984" spans="10:11" hidden="1" x14ac:dyDescent="0.25">
      <c r="J3984" s="5">
        <v>0</v>
      </c>
      <c r="K3984" s="217">
        <v>0</v>
      </c>
    </row>
    <row r="3985" spans="10:11" hidden="1" x14ac:dyDescent="0.25">
      <c r="J3985" s="5">
        <v>0</v>
      </c>
      <c r="K3985" s="217">
        <v>0</v>
      </c>
    </row>
    <row r="3986" spans="10:11" hidden="1" x14ac:dyDescent="0.25">
      <c r="J3986" s="5">
        <v>0</v>
      </c>
      <c r="K3986" s="217">
        <v>0</v>
      </c>
    </row>
    <row r="3987" spans="10:11" hidden="1" x14ac:dyDescent="0.25">
      <c r="J3987" s="5">
        <v>0</v>
      </c>
      <c r="K3987" s="217">
        <v>0</v>
      </c>
    </row>
    <row r="3988" spans="10:11" hidden="1" x14ac:dyDescent="0.25">
      <c r="J3988" s="5">
        <v>0</v>
      </c>
      <c r="K3988" s="217">
        <v>0</v>
      </c>
    </row>
    <row r="3989" spans="10:11" hidden="1" x14ac:dyDescent="0.25">
      <c r="J3989" s="5">
        <v>0</v>
      </c>
      <c r="K3989" s="217">
        <v>0</v>
      </c>
    </row>
    <row r="3990" spans="10:11" hidden="1" x14ac:dyDescent="0.25">
      <c r="J3990" s="5">
        <v>0</v>
      </c>
      <c r="K3990" s="217">
        <v>0</v>
      </c>
    </row>
    <row r="3991" spans="10:11" hidden="1" x14ac:dyDescent="0.25">
      <c r="J3991" s="5">
        <v>0</v>
      </c>
      <c r="K3991" s="217">
        <v>0</v>
      </c>
    </row>
    <row r="3992" spans="10:11" hidden="1" x14ac:dyDescent="0.25">
      <c r="J3992" s="5">
        <v>0</v>
      </c>
      <c r="K3992" s="217">
        <v>0</v>
      </c>
    </row>
    <row r="3993" spans="10:11" hidden="1" x14ac:dyDescent="0.25">
      <c r="J3993" s="5">
        <v>0</v>
      </c>
      <c r="K3993" s="217">
        <v>0</v>
      </c>
    </row>
    <row r="3994" spans="10:11" hidden="1" x14ac:dyDescent="0.25">
      <c r="J3994" s="5">
        <v>0</v>
      </c>
      <c r="K3994" s="217">
        <v>0</v>
      </c>
    </row>
    <row r="3995" spans="10:11" hidden="1" x14ac:dyDescent="0.25">
      <c r="J3995" s="5">
        <v>0</v>
      </c>
      <c r="K3995" s="217">
        <v>0</v>
      </c>
    </row>
    <row r="3996" spans="10:11" hidden="1" x14ac:dyDescent="0.25">
      <c r="J3996" s="5">
        <v>0</v>
      </c>
      <c r="K3996" s="217">
        <v>0</v>
      </c>
    </row>
    <row r="3997" spans="10:11" hidden="1" x14ac:dyDescent="0.25">
      <c r="J3997" s="5">
        <v>0</v>
      </c>
      <c r="K3997" s="217">
        <v>0</v>
      </c>
    </row>
    <row r="3998" spans="10:11" hidden="1" x14ac:dyDescent="0.25">
      <c r="J3998" s="5">
        <v>0</v>
      </c>
      <c r="K3998" s="217">
        <v>0</v>
      </c>
    </row>
    <row r="3999" spans="10:11" hidden="1" x14ac:dyDescent="0.25">
      <c r="J3999" s="5">
        <v>0</v>
      </c>
      <c r="K3999" s="217">
        <v>0</v>
      </c>
    </row>
    <row r="4000" spans="10:11" hidden="1" x14ac:dyDescent="0.25">
      <c r="J4000" s="5">
        <v>0</v>
      </c>
      <c r="K4000" s="217">
        <v>0</v>
      </c>
    </row>
    <row r="4001" spans="10:11" hidden="1" x14ac:dyDescent="0.25">
      <c r="J4001" s="5">
        <v>0</v>
      </c>
      <c r="K4001" s="217">
        <v>0</v>
      </c>
    </row>
    <row r="4002" spans="10:11" hidden="1" x14ac:dyDescent="0.25">
      <c r="J4002" s="5">
        <v>0</v>
      </c>
      <c r="K4002" s="217">
        <v>0</v>
      </c>
    </row>
    <row r="4003" spans="10:11" hidden="1" x14ac:dyDescent="0.25">
      <c r="J4003" s="5">
        <v>0</v>
      </c>
      <c r="K4003" s="217">
        <v>0</v>
      </c>
    </row>
    <row r="4004" spans="10:11" hidden="1" x14ac:dyDescent="0.25">
      <c r="J4004" s="5">
        <v>0</v>
      </c>
      <c r="K4004" s="217">
        <v>0</v>
      </c>
    </row>
    <row r="4005" spans="10:11" hidden="1" x14ac:dyDescent="0.25">
      <c r="J4005" s="5">
        <v>0</v>
      </c>
      <c r="K4005" s="217">
        <v>0</v>
      </c>
    </row>
    <row r="4006" spans="10:11" hidden="1" x14ac:dyDescent="0.25">
      <c r="J4006" s="5">
        <v>0</v>
      </c>
      <c r="K4006" s="217">
        <v>0</v>
      </c>
    </row>
    <row r="4007" spans="10:11" hidden="1" x14ac:dyDescent="0.25">
      <c r="J4007" s="5">
        <v>0</v>
      </c>
      <c r="K4007" s="217">
        <v>0</v>
      </c>
    </row>
    <row r="4008" spans="10:11" hidden="1" x14ac:dyDescent="0.25">
      <c r="J4008" s="5">
        <v>0</v>
      </c>
      <c r="K4008" s="217">
        <v>0</v>
      </c>
    </row>
    <row r="4009" spans="10:11" hidden="1" x14ac:dyDescent="0.25">
      <c r="J4009" s="5">
        <v>0</v>
      </c>
      <c r="K4009" s="217">
        <v>0</v>
      </c>
    </row>
    <row r="4010" spans="10:11" hidden="1" x14ac:dyDescent="0.25">
      <c r="J4010" s="5">
        <v>0</v>
      </c>
      <c r="K4010" s="217">
        <v>0</v>
      </c>
    </row>
    <row r="4011" spans="10:11" hidden="1" x14ac:dyDescent="0.25">
      <c r="J4011" s="5">
        <v>0</v>
      </c>
      <c r="K4011" s="217">
        <v>0</v>
      </c>
    </row>
    <row r="4012" spans="10:11" hidden="1" x14ac:dyDescent="0.25">
      <c r="J4012" s="5">
        <v>0</v>
      </c>
      <c r="K4012" s="217">
        <v>0</v>
      </c>
    </row>
    <row r="4013" spans="10:11" hidden="1" x14ac:dyDescent="0.25">
      <c r="J4013" s="5">
        <v>0</v>
      </c>
      <c r="K4013" s="217">
        <v>0</v>
      </c>
    </row>
    <row r="4014" spans="10:11" hidden="1" x14ac:dyDescent="0.25">
      <c r="J4014" s="5">
        <v>0</v>
      </c>
      <c r="K4014" s="217">
        <v>0</v>
      </c>
    </row>
    <row r="4015" spans="10:11" hidden="1" x14ac:dyDescent="0.25">
      <c r="J4015" s="5">
        <v>0</v>
      </c>
      <c r="K4015" s="217">
        <v>0</v>
      </c>
    </row>
    <row r="4016" spans="10:11" hidden="1" x14ac:dyDescent="0.25">
      <c r="J4016" s="5">
        <v>0</v>
      </c>
      <c r="K4016" s="217">
        <v>0</v>
      </c>
    </row>
    <row r="4017" spans="10:11" hidden="1" x14ac:dyDescent="0.25">
      <c r="J4017" s="5">
        <v>0</v>
      </c>
      <c r="K4017" s="217">
        <v>0</v>
      </c>
    </row>
    <row r="4018" spans="10:11" hidden="1" x14ac:dyDescent="0.25">
      <c r="J4018" s="5">
        <v>0</v>
      </c>
      <c r="K4018" s="217">
        <v>0</v>
      </c>
    </row>
    <row r="4019" spans="10:11" hidden="1" x14ac:dyDescent="0.25">
      <c r="J4019" s="5">
        <v>0</v>
      </c>
      <c r="K4019" s="217">
        <v>0</v>
      </c>
    </row>
    <row r="4020" spans="10:11" hidden="1" x14ac:dyDescent="0.25">
      <c r="J4020" s="5">
        <v>0</v>
      </c>
      <c r="K4020" s="217">
        <v>0</v>
      </c>
    </row>
    <row r="4021" spans="10:11" hidden="1" x14ac:dyDescent="0.25">
      <c r="J4021" s="5">
        <v>0</v>
      </c>
      <c r="K4021" s="217">
        <v>0</v>
      </c>
    </row>
    <row r="4022" spans="10:11" hidden="1" x14ac:dyDescent="0.25">
      <c r="J4022" s="5">
        <v>0</v>
      </c>
      <c r="K4022" s="217">
        <v>0</v>
      </c>
    </row>
    <row r="4023" spans="10:11" hidden="1" x14ac:dyDescent="0.25">
      <c r="J4023" s="5">
        <v>0</v>
      </c>
      <c r="K4023" s="217">
        <v>0</v>
      </c>
    </row>
    <row r="4024" spans="10:11" hidden="1" x14ac:dyDescent="0.25">
      <c r="J4024" s="5">
        <v>0</v>
      </c>
      <c r="K4024" s="217">
        <v>0</v>
      </c>
    </row>
    <row r="4025" spans="10:11" hidden="1" x14ac:dyDescent="0.25">
      <c r="J4025" s="5">
        <v>0</v>
      </c>
      <c r="K4025" s="217">
        <v>0</v>
      </c>
    </row>
    <row r="4026" spans="10:11" hidden="1" x14ac:dyDescent="0.25">
      <c r="J4026" s="5">
        <v>0</v>
      </c>
      <c r="K4026" s="217">
        <v>0</v>
      </c>
    </row>
    <row r="4027" spans="10:11" hidden="1" x14ac:dyDescent="0.25">
      <c r="J4027" s="5">
        <v>0</v>
      </c>
      <c r="K4027" s="217">
        <v>0</v>
      </c>
    </row>
    <row r="4028" spans="10:11" hidden="1" x14ac:dyDescent="0.25">
      <c r="J4028" s="5">
        <v>0</v>
      </c>
      <c r="K4028" s="217">
        <v>0</v>
      </c>
    </row>
    <row r="4029" spans="10:11" hidden="1" x14ac:dyDescent="0.25">
      <c r="J4029" s="5">
        <v>0</v>
      </c>
      <c r="K4029" s="217">
        <v>0</v>
      </c>
    </row>
    <row r="4030" spans="10:11" hidden="1" x14ac:dyDescent="0.25">
      <c r="J4030" s="5">
        <v>0</v>
      </c>
      <c r="K4030" s="217">
        <v>0</v>
      </c>
    </row>
    <row r="4031" spans="10:11" hidden="1" x14ac:dyDescent="0.25">
      <c r="J4031" s="5">
        <v>0</v>
      </c>
      <c r="K4031" s="217">
        <v>0</v>
      </c>
    </row>
    <row r="4032" spans="10:11" hidden="1" x14ac:dyDescent="0.25">
      <c r="J4032" s="5">
        <v>0</v>
      </c>
      <c r="K4032" s="217">
        <v>0</v>
      </c>
    </row>
    <row r="4033" spans="10:11" hidden="1" x14ac:dyDescent="0.25">
      <c r="J4033" s="5">
        <v>0</v>
      </c>
      <c r="K4033" s="217">
        <v>0</v>
      </c>
    </row>
    <row r="4034" spans="10:11" hidden="1" x14ac:dyDescent="0.25">
      <c r="J4034" s="5">
        <v>0</v>
      </c>
      <c r="K4034" s="217">
        <v>0</v>
      </c>
    </row>
    <row r="4035" spans="10:11" hidden="1" x14ac:dyDescent="0.25">
      <c r="J4035" s="5">
        <v>0</v>
      </c>
      <c r="K4035" s="217">
        <v>0</v>
      </c>
    </row>
    <row r="4036" spans="10:11" hidden="1" x14ac:dyDescent="0.25">
      <c r="J4036" s="5">
        <v>0</v>
      </c>
      <c r="K4036" s="217">
        <v>0</v>
      </c>
    </row>
    <row r="4037" spans="10:11" hidden="1" x14ac:dyDescent="0.25">
      <c r="J4037" s="5">
        <v>0</v>
      </c>
      <c r="K4037" s="217">
        <v>0</v>
      </c>
    </row>
    <row r="4038" spans="10:11" hidden="1" x14ac:dyDescent="0.25">
      <c r="J4038" s="5">
        <v>0</v>
      </c>
      <c r="K4038" s="217">
        <v>0</v>
      </c>
    </row>
    <row r="4039" spans="10:11" hidden="1" x14ac:dyDescent="0.25">
      <c r="J4039" s="5">
        <v>0</v>
      </c>
      <c r="K4039" s="217">
        <v>0</v>
      </c>
    </row>
    <row r="4040" spans="10:11" hidden="1" x14ac:dyDescent="0.25">
      <c r="J4040" s="5">
        <v>0</v>
      </c>
      <c r="K4040" s="217">
        <v>0</v>
      </c>
    </row>
    <row r="4041" spans="10:11" hidden="1" x14ac:dyDescent="0.25">
      <c r="J4041" s="5">
        <v>0</v>
      </c>
      <c r="K4041" s="217">
        <v>0</v>
      </c>
    </row>
    <row r="4042" spans="10:11" hidden="1" x14ac:dyDescent="0.25">
      <c r="J4042" s="5">
        <v>0</v>
      </c>
      <c r="K4042" s="217">
        <v>0</v>
      </c>
    </row>
    <row r="4043" spans="10:11" hidden="1" x14ac:dyDescent="0.25">
      <c r="J4043" s="5">
        <v>0</v>
      </c>
      <c r="K4043" s="217">
        <v>0</v>
      </c>
    </row>
    <row r="4044" spans="10:11" hidden="1" x14ac:dyDescent="0.25">
      <c r="J4044" s="5">
        <v>0</v>
      </c>
      <c r="K4044" s="217">
        <v>0</v>
      </c>
    </row>
    <row r="4045" spans="10:11" hidden="1" x14ac:dyDescent="0.25">
      <c r="J4045" s="5">
        <v>0</v>
      </c>
      <c r="K4045" s="217">
        <v>0</v>
      </c>
    </row>
    <row r="4046" spans="10:11" hidden="1" x14ac:dyDescent="0.25">
      <c r="J4046" s="5">
        <v>0</v>
      </c>
      <c r="K4046" s="217">
        <v>0</v>
      </c>
    </row>
    <row r="4047" spans="10:11" hidden="1" x14ac:dyDescent="0.25">
      <c r="J4047" s="5">
        <v>0</v>
      </c>
      <c r="K4047" s="217">
        <v>0</v>
      </c>
    </row>
    <row r="4048" spans="10:11" hidden="1" x14ac:dyDescent="0.25">
      <c r="J4048" s="5">
        <v>0</v>
      </c>
      <c r="K4048" s="217">
        <v>0</v>
      </c>
    </row>
    <row r="4049" spans="10:11" hidden="1" x14ac:dyDescent="0.25">
      <c r="J4049" s="5">
        <v>0</v>
      </c>
      <c r="K4049" s="217">
        <v>0</v>
      </c>
    </row>
    <row r="4050" spans="10:11" hidden="1" x14ac:dyDescent="0.25">
      <c r="J4050" s="5">
        <v>0</v>
      </c>
      <c r="K4050" s="217">
        <v>0</v>
      </c>
    </row>
    <row r="4051" spans="10:11" hidden="1" x14ac:dyDescent="0.25">
      <c r="J4051" s="5">
        <v>0</v>
      </c>
      <c r="K4051" s="217">
        <v>0</v>
      </c>
    </row>
    <row r="4052" spans="10:11" hidden="1" x14ac:dyDescent="0.25">
      <c r="J4052" s="5">
        <v>0</v>
      </c>
      <c r="K4052" s="217">
        <v>0</v>
      </c>
    </row>
    <row r="4053" spans="10:11" hidden="1" x14ac:dyDescent="0.25">
      <c r="J4053" s="5">
        <v>0</v>
      </c>
      <c r="K4053" s="217">
        <v>0</v>
      </c>
    </row>
    <row r="4054" spans="10:11" hidden="1" x14ac:dyDescent="0.25">
      <c r="J4054" s="5">
        <v>0</v>
      </c>
      <c r="K4054" s="217">
        <v>0</v>
      </c>
    </row>
    <row r="4055" spans="10:11" hidden="1" x14ac:dyDescent="0.25">
      <c r="J4055" s="5">
        <v>0</v>
      </c>
      <c r="K4055" s="217">
        <v>0</v>
      </c>
    </row>
    <row r="4056" spans="10:11" hidden="1" x14ac:dyDescent="0.25">
      <c r="J4056" s="5">
        <v>0</v>
      </c>
      <c r="K4056" s="217">
        <v>0</v>
      </c>
    </row>
    <row r="4057" spans="10:11" hidden="1" x14ac:dyDescent="0.25">
      <c r="J4057" s="5">
        <v>0</v>
      </c>
      <c r="K4057" s="217">
        <v>0</v>
      </c>
    </row>
    <row r="4058" spans="10:11" hidden="1" x14ac:dyDescent="0.25">
      <c r="J4058" s="5">
        <v>0</v>
      </c>
      <c r="K4058" s="217">
        <v>0</v>
      </c>
    </row>
    <row r="4059" spans="10:11" hidden="1" x14ac:dyDescent="0.25">
      <c r="J4059" s="5">
        <v>0</v>
      </c>
      <c r="K4059" s="217">
        <v>0</v>
      </c>
    </row>
    <row r="4060" spans="10:11" hidden="1" x14ac:dyDescent="0.25">
      <c r="J4060" s="5">
        <v>0</v>
      </c>
      <c r="K4060" s="217">
        <v>0</v>
      </c>
    </row>
    <row r="4061" spans="10:11" hidden="1" x14ac:dyDescent="0.25">
      <c r="J4061" s="5">
        <v>0</v>
      </c>
      <c r="K4061" s="217">
        <v>0</v>
      </c>
    </row>
    <row r="4062" spans="10:11" hidden="1" x14ac:dyDescent="0.25">
      <c r="J4062" s="5">
        <v>0</v>
      </c>
      <c r="K4062" s="217">
        <v>0</v>
      </c>
    </row>
    <row r="4063" spans="10:11" hidden="1" x14ac:dyDescent="0.25">
      <c r="J4063" s="5">
        <v>0</v>
      </c>
      <c r="K4063" s="217">
        <v>0</v>
      </c>
    </row>
    <row r="4064" spans="10:11" hidden="1" x14ac:dyDescent="0.25">
      <c r="J4064" s="5">
        <v>0</v>
      </c>
      <c r="K4064" s="217">
        <v>0</v>
      </c>
    </row>
    <row r="4065" spans="10:11" hidden="1" x14ac:dyDescent="0.25">
      <c r="J4065" s="5">
        <v>0</v>
      </c>
      <c r="K4065" s="217">
        <v>0</v>
      </c>
    </row>
    <row r="4066" spans="10:11" hidden="1" x14ac:dyDescent="0.25">
      <c r="J4066" s="5">
        <v>0</v>
      </c>
      <c r="K4066" s="217">
        <v>0</v>
      </c>
    </row>
    <row r="4067" spans="10:11" hidden="1" x14ac:dyDescent="0.25">
      <c r="J4067" s="5">
        <v>0</v>
      </c>
      <c r="K4067" s="217">
        <v>0</v>
      </c>
    </row>
    <row r="4068" spans="10:11" hidden="1" x14ac:dyDescent="0.25">
      <c r="J4068" s="5">
        <v>0</v>
      </c>
      <c r="K4068" s="217">
        <v>0</v>
      </c>
    </row>
    <row r="4069" spans="10:11" hidden="1" x14ac:dyDescent="0.25">
      <c r="J4069" s="5">
        <v>0</v>
      </c>
      <c r="K4069" s="217">
        <v>0</v>
      </c>
    </row>
    <row r="4070" spans="10:11" hidden="1" x14ac:dyDescent="0.25">
      <c r="J4070" s="5">
        <v>0</v>
      </c>
      <c r="K4070" s="217">
        <v>0</v>
      </c>
    </row>
    <row r="4071" spans="10:11" hidden="1" x14ac:dyDescent="0.25">
      <c r="J4071" s="5">
        <v>0</v>
      </c>
      <c r="K4071" s="217">
        <v>0</v>
      </c>
    </row>
    <row r="4072" spans="10:11" hidden="1" x14ac:dyDescent="0.25">
      <c r="J4072" s="5">
        <v>0</v>
      </c>
      <c r="K4072" s="217">
        <v>0</v>
      </c>
    </row>
    <row r="4073" spans="10:11" hidden="1" x14ac:dyDescent="0.25">
      <c r="J4073" s="5">
        <v>0</v>
      </c>
      <c r="K4073" s="217">
        <v>0</v>
      </c>
    </row>
    <row r="4074" spans="10:11" hidden="1" x14ac:dyDescent="0.25">
      <c r="J4074" s="5">
        <v>0</v>
      </c>
      <c r="K4074" s="217">
        <v>0</v>
      </c>
    </row>
    <row r="4075" spans="10:11" hidden="1" x14ac:dyDescent="0.25">
      <c r="J4075" s="5">
        <v>0</v>
      </c>
      <c r="K4075" s="217">
        <v>0</v>
      </c>
    </row>
    <row r="4076" spans="10:11" hidden="1" x14ac:dyDescent="0.25">
      <c r="J4076" s="5">
        <v>0</v>
      </c>
      <c r="K4076" s="217">
        <v>0</v>
      </c>
    </row>
    <row r="4077" spans="10:11" hidden="1" x14ac:dyDescent="0.25">
      <c r="J4077" s="5">
        <v>0</v>
      </c>
      <c r="K4077" s="217">
        <v>0</v>
      </c>
    </row>
    <row r="4078" spans="10:11" hidden="1" x14ac:dyDescent="0.25">
      <c r="J4078" s="5">
        <v>0</v>
      </c>
      <c r="K4078" s="217">
        <v>0</v>
      </c>
    </row>
    <row r="4079" spans="10:11" hidden="1" x14ac:dyDescent="0.25">
      <c r="J4079" s="5">
        <v>0</v>
      </c>
      <c r="K4079" s="217">
        <v>0</v>
      </c>
    </row>
    <row r="4080" spans="10:11" hidden="1" x14ac:dyDescent="0.25">
      <c r="J4080" s="5">
        <v>0</v>
      </c>
      <c r="K4080" s="217">
        <v>0</v>
      </c>
    </row>
    <row r="4081" spans="10:11" hidden="1" x14ac:dyDescent="0.25">
      <c r="J4081" s="5">
        <v>0</v>
      </c>
      <c r="K4081" s="217">
        <v>0</v>
      </c>
    </row>
    <row r="4082" spans="10:11" hidden="1" x14ac:dyDescent="0.25">
      <c r="J4082" s="5">
        <v>0</v>
      </c>
      <c r="K4082" s="217">
        <v>0</v>
      </c>
    </row>
    <row r="4083" spans="10:11" hidden="1" x14ac:dyDescent="0.25">
      <c r="J4083" s="5">
        <v>0</v>
      </c>
      <c r="K4083" s="217">
        <v>0</v>
      </c>
    </row>
    <row r="4084" spans="10:11" hidden="1" x14ac:dyDescent="0.25">
      <c r="J4084" s="5">
        <v>0</v>
      </c>
      <c r="K4084" s="217">
        <v>0</v>
      </c>
    </row>
    <row r="4085" spans="10:11" hidden="1" x14ac:dyDescent="0.25">
      <c r="J4085" s="5">
        <v>0</v>
      </c>
      <c r="K4085" s="217">
        <v>0</v>
      </c>
    </row>
    <row r="4086" spans="10:11" hidden="1" x14ac:dyDescent="0.25">
      <c r="J4086" s="5">
        <v>0</v>
      </c>
      <c r="K4086" s="217">
        <v>0</v>
      </c>
    </row>
    <row r="4087" spans="10:11" hidden="1" x14ac:dyDescent="0.25">
      <c r="J4087" s="5">
        <v>0</v>
      </c>
      <c r="K4087" s="217">
        <v>0</v>
      </c>
    </row>
    <row r="4088" spans="10:11" hidden="1" x14ac:dyDescent="0.25">
      <c r="J4088" s="5">
        <v>0</v>
      </c>
      <c r="K4088" s="217">
        <v>0</v>
      </c>
    </row>
    <row r="4089" spans="10:11" hidden="1" x14ac:dyDescent="0.25">
      <c r="J4089" s="5">
        <v>0</v>
      </c>
      <c r="K4089" s="217">
        <v>0</v>
      </c>
    </row>
    <row r="4090" spans="10:11" hidden="1" x14ac:dyDescent="0.25">
      <c r="J4090" s="5">
        <v>0</v>
      </c>
      <c r="K4090" s="217">
        <v>0</v>
      </c>
    </row>
    <row r="4091" spans="10:11" hidden="1" x14ac:dyDescent="0.25">
      <c r="J4091" s="5">
        <v>0</v>
      </c>
      <c r="K4091" s="217">
        <v>0</v>
      </c>
    </row>
    <row r="4092" spans="10:11" hidden="1" x14ac:dyDescent="0.25">
      <c r="J4092" s="5">
        <v>0</v>
      </c>
      <c r="K4092" s="217">
        <v>0</v>
      </c>
    </row>
    <row r="4093" spans="10:11" hidden="1" x14ac:dyDescent="0.25">
      <c r="J4093" s="5">
        <v>0</v>
      </c>
      <c r="K4093" s="217">
        <v>0</v>
      </c>
    </row>
    <row r="4094" spans="10:11" hidden="1" x14ac:dyDescent="0.25">
      <c r="J4094" s="5">
        <v>0</v>
      </c>
      <c r="K4094" s="217">
        <v>0</v>
      </c>
    </row>
    <row r="4095" spans="10:11" hidden="1" x14ac:dyDescent="0.25">
      <c r="J4095" s="5">
        <v>0</v>
      </c>
      <c r="K4095" s="217">
        <v>0</v>
      </c>
    </row>
    <row r="4096" spans="10:11" hidden="1" x14ac:dyDescent="0.25">
      <c r="J4096" s="5">
        <v>0</v>
      </c>
      <c r="K4096" s="217">
        <v>0</v>
      </c>
    </row>
    <row r="4097" spans="10:11" hidden="1" x14ac:dyDescent="0.25">
      <c r="J4097" s="5">
        <v>0</v>
      </c>
      <c r="K4097" s="217">
        <v>0</v>
      </c>
    </row>
    <row r="4098" spans="10:11" hidden="1" x14ac:dyDescent="0.25">
      <c r="J4098" s="5">
        <v>0</v>
      </c>
      <c r="K4098" s="217">
        <v>0</v>
      </c>
    </row>
    <row r="4099" spans="10:11" hidden="1" x14ac:dyDescent="0.25">
      <c r="J4099" s="5">
        <v>0</v>
      </c>
      <c r="K4099" s="217">
        <v>0</v>
      </c>
    </row>
    <row r="4100" spans="10:11" hidden="1" x14ac:dyDescent="0.25">
      <c r="J4100" s="5">
        <v>0</v>
      </c>
      <c r="K4100" s="217">
        <v>0</v>
      </c>
    </row>
    <row r="4101" spans="10:11" hidden="1" x14ac:dyDescent="0.25">
      <c r="J4101" s="5">
        <v>0</v>
      </c>
      <c r="K4101" s="217">
        <v>0</v>
      </c>
    </row>
    <row r="4102" spans="10:11" hidden="1" x14ac:dyDescent="0.25">
      <c r="J4102" s="5">
        <v>0</v>
      </c>
      <c r="K4102" s="217">
        <v>0</v>
      </c>
    </row>
    <row r="4103" spans="10:11" hidden="1" x14ac:dyDescent="0.25">
      <c r="J4103" s="5">
        <v>0</v>
      </c>
      <c r="K4103" s="217">
        <v>0</v>
      </c>
    </row>
    <row r="4104" spans="10:11" hidden="1" x14ac:dyDescent="0.25">
      <c r="J4104" s="5">
        <v>0</v>
      </c>
      <c r="K4104" s="217">
        <v>0</v>
      </c>
    </row>
    <row r="4105" spans="10:11" hidden="1" x14ac:dyDescent="0.25">
      <c r="J4105" s="5">
        <v>0</v>
      </c>
      <c r="K4105" s="217">
        <v>0</v>
      </c>
    </row>
    <row r="4106" spans="10:11" hidden="1" x14ac:dyDescent="0.25">
      <c r="J4106" s="5">
        <v>0</v>
      </c>
      <c r="K4106" s="217">
        <v>0</v>
      </c>
    </row>
    <row r="4107" spans="10:11" hidden="1" x14ac:dyDescent="0.25">
      <c r="J4107" s="5">
        <v>0</v>
      </c>
      <c r="K4107" s="217">
        <v>0</v>
      </c>
    </row>
    <row r="4108" spans="10:11" hidden="1" x14ac:dyDescent="0.25">
      <c r="J4108" s="5">
        <v>0</v>
      </c>
      <c r="K4108" s="217">
        <v>0</v>
      </c>
    </row>
    <row r="4109" spans="10:11" hidden="1" x14ac:dyDescent="0.25">
      <c r="J4109" s="5">
        <v>0</v>
      </c>
      <c r="K4109" s="217">
        <v>0</v>
      </c>
    </row>
    <row r="4110" spans="10:11" hidden="1" x14ac:dyDescent="0.25">
      <c r="J4110" s="5">
        <v>0</v>
      </c>
      <c r="K4110" s="217">
        <v>0</v>
      </c>
    </row>
    <row r="4111" spans="10:11" hidden="1" x14ac:dyDescent="0.25">
      <c r="J4111" s="5">
        <v>0</v>
      </c>
      <c r="K4111" s="217">
        <v>0</v>
      </c>
    </row>
    <row r="4112" spans="10:11" hidden="1" x14ac:dyDescent="0.25">
      <c r="J4112" s="5">
        <v>0</v>
      </c>
      <c r="K4112" s="217">
        <v>0</v>
      </c>
    </row>
    <row r="4113" spans="10:11" hidden="1" x14ac:dyDescent="0.25">
      <c r="J4113" s="5">
        <v>0</v>
      </c>
      <c r="K4113" s="217">
        <v>0</v>
      </c>
    </row>
    <row r="4114" spans="10:11" hidden="1" x14ac:dyDescent="0.25">
      <c r="J4114" s="5">
        <v>0</v>
      </c>
      <c r="K4114" s="217">
        <v>0</v>
      </c>
    </row>
    <row r="4115" spans="10:11" hidden="1" x14ac:dyDescent="0.25">
      <c r="J4115" s="5">
        <v>0</v>
      </c>
      <c r="K4115" s="217">
        <v>0</v>
      </c>
    </row>
    <row r="4116" spans="10:11" hidden="1" x14ac:dyDescent="0.25">
      <c r="J4116" s="5">
        <v>0</v>
      </c>
      <c r="K4116" s="217">
        <v>0</v>
      </c>
    </row>
    <row r="4117" spans="10:11" hidden="1" x14ac:dyDescent="0.25">
      <c r="J4117" s="5">
        <v>0</v>
      </c>
      <c r="K4117" s="217">
        <v>0</v>
      </c>
    </row>
    <row r="4118" spans="10:11" hidden="1" x14ac:dyDescent="0.25">
      <c r="J4118" s="5">
        <v>0</v>
      </c>
      <c r="K4118" s="217">
        <v>0</v>
      </c>
    </row>
    <row r="4119" spans="10:11" hidden="1" x14ac:dyDescent="0.25">
      <c r="J4119" s="5">
        <v>0</v>
      </c>
      <c r="K4119" s="217">
        <v>0</v>
      </c>
    </row>
    <row r="4120" spans="10:11" hidden="1" x14ac:dyDescent="0.25">
      <c r="J4120" s="5">
        <v>0</v>
      </c>
      <c r="K4120" s="217">
        <v>0</v>
      </c>
    </row>
    <row r="4121" spans="10:11" hidden="1" x14ac:dyDescent="0.25">
      <c r="J4121" s="5">
        <v>0</v>
      </c>
      <c r="K4121" s="217">
        <v>0</v>
      </c>
    </row>
    <row r="4122" spans="10:11" hidden="1" x14ac:dyDescent="0.25">
      <c r="J4122" s="5">
        <v>0</v>
      </c>
      <c r="K4122" s="217">
        <v>0</v>
      </c>
    </row>
    <row r="4123" spans="10:11" hidden="1" x14ac:dyDescent="0.25">
      <c r="J4123" s="5">
        <v>0</v>
      </c>
      <c r="K4123" s="217">
        <v>0</v>
      </c>
    </row>
    <row r="4124" spans="10:11" hidden="1" x14ac:dyDescent="0.25">
      <c r="J4124" s="5">
        <v>0</v>
      </c>
      <c r="K4124" s="217">
        <v>0</v>
      </c>
    </row>
    <row r="4125" spans="10:11" hidden="1" x14ac:dyDescent="0.25">
      <c r="J4125" s="5">
        <v>0</v>
      </c>
      <c r="K4125" s="217">
        <v>0</v>
      </c>
    </row>
    <row r="4126" spans="10:11" hidden="1" x14ac:dyDescent="0.25">
      <c r="J4126" s="5">
        <v>0</v>
      </c>
      <c r="K4126" s="217">
        <v>0</v>
      </c>
    </row>
    <row r="4127" spans="10:11" hidden="1" x14ac:dyDescent="0.25">
      <c r="J4127" s="5">
        <v>0</v>
      </c>
      <c r="K4127" s="217">
        <v>0</v>
      </c>
    </row>
    <row r="4128" spans="10:11" hidden="1" x14ac:dyDescent="0.25">
      <c r="J4128" s="5">
        <v>0</v>
      </c>
      <c r="K4128" s="217">
        <v>0</v>
      </c>
    </row>
    <row r="4129" spans="10:11" hidden="1" x14ac:dyDescent="0.25">
      <c r="J4129" s="5">
        <v>0</v>
      </c>
      <c r="K4129" s="217">
        <v>0</v>
      </c>
    </row>
    <row r="4130" spans="10:11" hidden="1" x14ac:dyDescent="0.25">
      <c r="J4130" s="5">
        <v>0</v>
      </c>
      <c r="K4130" s="217">
        <v>0</v>
      </c>
    </row>
    <row r="4131" spans="10:11" hidden="1" x14ac:dyDescent="0.25">
      <c r="J4131" s="5">
        <v>0</v>
      </c>
      <c r="K4131" s="217">
        <v>0</v>
      </c>
    </row>
    <row r="4132" spans="10:11" hidden="1" x14ac:dyDescent="0.25">
      <c r="J4132" s="5">
        <v>0</v>
      </c>
      <c r="K4132" s="217">
        <v>0</v>
      </c>
    </row>
    <row r="4133" spans="10:11" hidden="1" x14ac:dyDescent="0.25">
      <c r="J4133" s="5">
        <v>0</v>
      </c>
      <c r="K4133" s="217">
        <v>0</v>
      </c>
    </row>
    <row r="4134" spans="10:11" hidden="1" x14ac:dyDescent="0.25">
      <c r="J4134" s="5">
        <v>0</v>
      </c>
      <c r="K4134" s="217">
        <v>0</v>
      </c>
    </row>
    <row r="4135" spans="10:11" hidden="1" x14ac:dyDescent="0.25">
      <c r="J4135" s="5">
        <v>0</v>
      </c>
      <c r="K4135" s="217">
        <v>0</v>
      </c>
    </row>
    <row r="4136" spans="10:11" hidden="1" x14ac:dyDescent="0.25">
      <c r="J4136" s="5">
        <v>0</v>
      </c>
      <c r="K4136" s="217">
        <v>0</v>
      </c>
    </row>
    <row r="4137" spans="10:11" hidden="1" x14ac:dyDescent="0.25">
      <c r="J4137" s="5">
        <v>0</v>
      </c>
      <c r="K4137" s="217">
        <v>0</v>
      </c>
    </row>
    <row r="4138" spans="10:11" hidden="1" x14ac:dyDescent="0.25">
      <c r="J4138" s="5">
        <v>0</v>
      </c>
      <c r="K4138" s="217">
        <v>0</v>
      </c>
    </row>
    <row r="4139" spans="10:11" hidden="1" x14ac:dyDescent="0.25">
      <c r="J4139" s="5">
        <v>0</v>
      </c>
      <c r="K4139" s="217">
        <v>0</v>
      </c>
    </row>
    <row r="4140" spans="10:11" hidden="1" x14ac:dyDescent="0.25">
      <c r="J4140" s="5">
        <v>0</v>
      </c>
      <c r="K4140" s="217">
        <v>0</v>
      </c>
    </row>
    <row r="4141" spans="10:11" hidden="1" x14ac:dyDescent="0.25">
      <c r="J4141" s="5">
        <v>0</v>
      </c>
      <c r="K4141" s="217">
        <v>0</v>
      </c>
    </row>
    <row r="4142" spans="10:11" hidden="1" x14ac:dyDescent="0.25">
      <c r="J4142" s="5">
        <v>0</v>
      </c>
      <c r="K4142" s="217">
        <v>0</v>
      </c>
    </row>
    <row r="4143" spans="10:11" hidden="1" x14ac:dyDescent="0.25">
      <c r="J4143" s="5">
        <v>0</v>
      </c>
      <c r="K4143" s="217">
        <v>0</v>
      </c>
    </row>
    <row r="4144" spans="10:11" hidden="1" x14ac:dyDescent="0.25">
      <c r="J4144" s="5">
        <v>0</v>
      </c>
      <c r="K4144" s="217">
        <v>0</v>
      </c>
    </row>
    <row r="4145" spans="10:11" hidden="1" x14ac:dyDescent="0.25">
      <c r="J4145" s="5">
        <v>0</v>
      </c>
      <c r="K4145" s="217">
        <v>0</v>
      </c>
    </row>
    <row r="4146" spans="10:11" hidden="1" x14ac:dyDescent="0.25">
      <c r="J4146" s="5">
        <v>0</v>
      </c>
      <c r="K4146" s="217">
        <v>0</v>
      </c>
    </row>
    <row r="4147" spans="10:11" hidden="1" x14ac:dyDescent="0.25">
      <c r="J4147" s="5">
        <v>0</v>
      </c>
      <c r="K4147" s="217">
        <v>0</v>
      </c>
    </row>
    <row r="4148" spans="10:11" hidden="1" x14ac:dyDescent="0.25">
      <c r="J4148" s="5">
        <v>0</v>
      </c>
      <c r="K4148" s="217">
        <v>0</v>
      </c>
    </row>
    <row r="4149" spans="10:11" hidden="1" x14ac:dyDescent="0.25">
      <c r="J4149" s="5">
        <v>0</v>
      </c>
      <c r="K4149" s="217">
        <v>0</v>
      </c>
    </row>
    <row r="4150" spans="10:11" hidden="1" x14ac:dyDescent="0.25">
      <c r="J4150" s="5">
        <v>0</v>
      </c>
      <c r="K4150" s="217">
        <v>0</v>
      </c>
    </row>
    <row r="4151" spans="10:11" hidden="1" x14ac:dyDescent="0.25">
      <c r="J4151" s="5">
        <v>0</v>
      </c>
      <c r="K4151" s="217">
        <v>0</v>
      </c>
    </row>
    <row r="4152" spans="10:11" hidden="1" x14ac:dyDescent="0.25">
      <c r="J4152" s="5">
        <v>0</v>
      </c>
      <c r="K4152" s="217">
        <v>0</v>
      </c>
    </row>
    <row r="4153" spans="10:11" hidden="1" x14ac:dyDescent="0.25">
      <c r="J4153" s="5">
        <v>0</v>
      </c>
      <c r="K4153" s="217">
        <v>0</v>
      </c>
    </row>
    <row r="4154" spans="10:11" hidden="1" x14ac:dyDescent="0.25">
      <c r="J4154" s="5">
        <v>0</v>
      </c>
      <c r="K4154" s="217">
        <v>0</v>
      </c>
    </row>
    <row r="4155" spans="10:11" hidden="1" x14ac:dyDescent="0.25">
      <c r="J4155" s="5">
        <v>0</v>
      </c>
      <c r="K4155" s="217">
        <v>0</v>
      </c>
    </row>
    <row r="4156" spans="10:11" hidden="1" x14ac:dyDescent="0.25">
      <c r="J4156" s="5">
        <v>0</v>
      </c>
      <c r="K4156" s="217">
        <v>0</v>
      </c>
    </row>
    <row r="4157" spans="10:11" hidden="1" x14ac:dyDescent="0.25">
      <c r="J4157" s="5">
        <v>0</v>
      </c>
      <c r="K4157" s="217">
        <v>0</v>
      </c>
    </row>
    <row r="4158" spans="10:11" hidden="1" x14ac:dyDescent="0.25">
      <c r="J4158" s="5">
        <v>0</v>
      </c>
      <c r="K4158" s="217">
        <v>0</v>
      </c>
    </row>
    <row r="4159" spans="10:11" hidden="1" x14ac:dyDescent="0.25">
      <c r="J4159" s="5">
        <v>0</v>
      </c>
      <c r="K4159" s="217">
        <v>0</v>
      </c>
    </row>
    <row r="4160" spans="10:11" hidden="1" x14ac:dyDescent="0.25">
      <c r="J4160" s="5">
        <v>0</v>
      </c>
      <c r="K4160" s="217">
        <v>0</v>
      </c>
    </row>
    <row r="4161" spans="10:11" hidden="1" x14ac:dyDescent="0.25">
      <c r="J4161" s="5">
        <v>0</v>
      </c>
      <c r="K4161" s="217">
        <v>0</v>
      </c>
    </row>
    <row r="4162" spans="10:11" hidden="1" x14ac:dyDescent="0.25">
      <c r="J4162" s="5">
        <v>0</v>
      </c>
      <c r="K4162" s="217">
        <v>0</v>
      </c>
    </row>
    <row r="4163" spans="10:11" hidden="1" x14ac:dyDescent="0.25">
      <c r="J4163" s="5">
        <v>0</v>
      </c>
      <c r="K4163" s="217">
        <v>0</v>
      </c>
    </row>
    <row r="4164" spans="10:11" hidden="1" x14ac:dyDescent="0.25">
      <c r="J4164" s="5">
        <v>0</v>
      </c>
      <c r="K4164" s="217">
        <v>0</v>
      </c>
    </row>
    <row r="4165" spans="10:11" hidden="1" x14ac:dyDescent="0.25">
      <c r="J4165" s="5">
        <v>0</v>
      </c>
      <c r="K4165" s="217">
        <v>0</v>
      </c>
    </row>
    <row r="4166" spans="10:11" hidden="1" x14ac:dyDescent="0.25">
      <c r="J4166" s="5">
        <v>0</v>
      </c>
      <c r="K4166" s="217">
        <v>0</v>
      </c>
    </row>
    <row r="4167" spans="10:11" hidden="1" x14ac:dyDescent="0.25">
      <c r="J4167" s="5">
        <v>0</v>
      </c>
      <c r="K4167" s="217">
        <v>0</v>
      </c>
    </row>
    <row r="4168" spans="10:11" hidden="1" x14ac:dyDescent="0.25">
      <c r="J4168" s="5">
        <v>0</v>
      </c>
      <c r="K4168" s="217">
        <v>0</v>
      </c>
    </row>
    <row r="4169" spans="10:11" hidden="1" x14ac:dyDescent="0.25">
      <c r="J4169" s="5">
        <v>0</v>
      </c>
      <c r="K4169" s="217">
        <v>0</v>
      </c>
    </row>
    <row r="4170" spans="10:11" hidden="1" x14ac:dyDescent="0.25">
      <c r="J4170" s="5">
        <v>0</v>
      </c>
      <c r="K4170" s="217">
        <v>0</v>
      </c>
    </row>
    <row r="4171" spans="10:11" hidden="1" x14ac:dyDescent="0.25">
      <c r="J4171" s="5">
        <v>0</v>
      </c>
      <c r="K4171" s="217">
        <v>0</v>
      </c>
    </row>
    <row r="4172" spans="10:11" hidden="1" x14ac:dyDescent="0.25">
      <c r="J4172" s="5">
        <v>0</v>
      </c>
      <c r="K4172" s="217">
        <v>0</v>
      </c>
    </row>
    <row r="4173" spans="10:11" hidden="1" x14ac:dyDescent="0.25">
      <c r="J4173" s="5">
        <v>0</v>
      </c>
      <c r="K4173" s="217">
        <v>0</v>
      </c>
    </row>
    <row r="4174" spans="10:11" hidden="1" x14ac:dyDescent="0.25">
      <c r="J4174" s="5">
        <v>0</v>
      </c>
      <c r="K4174" s="217">
        <v>0</v>
      </c>
    </row>
    <row r="4175" spans="10:11" hidden="1" x14ac:dyDescent="0.25">
      <c r="J4175" s="5">
        <v>0</v>
      </c>
      <c r="K4175" s="217">
        <v>0</v>
      </c>
    </row>
    <row r="4176" spans="10:11" hidden="1" x14ac:dyDescent="0.25">
      <c r="J4176" s="5">
        <v>0</v>
      </c>
      <c r="K4176" s="217">
        <v>0</v>
      </c>
    </row>
    <row r="4177" spans="10:11" hidden="1" x14ac:dyDescent="0.25">
      <c r="J4177" s="5">
        <v>0</v>
      </c>
      <c r="K4177" s="217">
        <v>0</v>
      </c>
    </row>
    <row r="4178" spans="10:11" hidden="1" x14ac:dyDescent="0.25">
      <c r="J4178" s="5">
        <v>0</v>
      </c>
      <c r="K4178" s="217">
        <v>0</v>
      </c>
    </row>
    <row r="4179" spans="10:11" hidden="1" x14ac:dyDescent="0.25">
      <c r="J4179" s="5">
        <v>0</v>
      </c>
      <c r="K4179" s="217">
        <v>0</v>
      </c>
    </row>
    <row r="4180" spans="10:11" hidden="1" x14ac:dyDescent="0.25">
      <c r="J4180" s="5">
        <v>0</v>
      </c>
      <c r="K4180" s="217">
        <v>0</v>
      </c>
    </row>
    <row r="4181" spans="10:11" hidden="1" x14ac:dyDescent="0.25">
      <c r="J4181" s="5">
        <v>0</v>
      </c>
      <c r="K4181" s="217">
        <v>0</v>
      </c>
    </row>
    <row r="4182" spans="10:11" hidden="1" x14ac:dyDescent="0.25">
      <c r="J4182" s="5">
        <v>0</v>
      </c>
      <c r="K4182" s="217">
        <v>0</v>
      </c>
    </row>
    <row r="4183" spans="10:11" hidden="1" x14ac:dyDescent="0.25">
      <c r="J4183" s="5">
        <v>0</v>
      </c>
      <c r="K4183" s="217">
        <v>0</v>
      </c>
    </row>
    <row r="4184" spans="10:11" hidden="1" x14ac:dyDescent="0.25">
      <c r="J4184" s="5">
        <v>0</v>
      </c>
      <c r="K4184" s="217">
        <v>0</v>
      </c>
    </row>
    <row r="4185" spans="10:11" hidden="1" x14ac:dyDescent="0.25">
      <c r="J4185" s="5">
        <v>0</v>
      </c>
      <c r="K4185" s="217">
        <v>0</v>
      </c>
    </row>
    <row r="4186" spans="10:11" hidden="1" x14ac:dyDescent="0.25">
      <c r="J4186" s="5">
        <v>0</v>
      </c>
      <c r="K4186" s="217">
        <v>0</v>
      </c>
    </row>
    <row r="4187" spans="10:11" hidden="1" x14ac:dyDescent="0.25">
      <c r="J4187" s="5">
        <v>0</v>
      </c>
      <c r="K4187" s="217">
        <v>0</v>
      </c>
    </row>
    <row r="4188" spans="10:11" hidden="1" x14ac:dyDescent="0.25">
      <c r="J4188" s="5">
        <v>0</v>
      </c>
      <c r="K4188" s="217">
        <v>0</v>
      </c>
    </row>
    <row r="4189" spans="10:11" hidden="1" x14ac:dyDescent="0.25">
      <c r="J4189" s="5">
        <v>0</v>
      </c>
      <c r="K4189" s="217">
        <v>0</v>
      </c>
    </row>
    <row r="4190" spans="10:11" hidden="1" x14ac:dyDescent="0.25">
      <c r="J4190" s="5">
        <v>0</v>
      </c>
      <c r="K4190" s="217">
        <v>0</v>
      </c>
    </row>
    <row r="4191" spans="10:11" hidden="1" x14ac:dyDescent="0.25">
      <c r="J4191" s="5">
        <v>0</v>
      </c>
      <c r="K4191" s="217">
        <v>0</v>
      </c>
    </row>
    <row r="4192" spans="10:11" hidden="1" x14ac:dyDescent="0.25">
      <c r="J4192" s="5">
        <v>0</v>
      </c>
      <c r="K4192" s="217">
        <v>0</v>
      </c>
    </row>
    <row r="4193" spans="10:11" hidden="1" x14ac:dyDescent="0.25">
      <c r="J4193" s="5">
        <v>0</v>
      </c>
      <c r="K4193" s="217">
        <v>0</v>
      </c>
    </row>
    <row r="4194" spans="10:11" hidden="1" x14ac:dyDescent="0.25">
      <c r="J4194" s="5">
        <v>0</v>
      </c>
      <c r="K4194" s="217">
        <v>0</v>
      </c>
    </row>
    <row r="4195" spans="10:11" hidden="1" x14ac:dyDescent="0.25">
      <c r="J4195" s="5">
        <v>0</v>
      </c>
      <c r="K4195" s="217">
        <v>0</v>
      </c>
    </row>
    <row r="4196" spans="10:11" hidden="1" x14ac:dyDescent="0.25">
      <c r="J4196" s="5">
        <v>0</v>
      </c>
      <c r="K4196" s="217">
        <v>0</v>
      </c>
    </row>
    <row r="4197" spans="10:11" hidden="1" x14ac:dyDescent="0.25">
      <c r="J4197" s="5">
        <v>0</v>
      </c>
      <c r="K4197" s="217">
        <v>0</v>
      </c>
    </row>
    <row r="4198" spans="10:11" hidden="1" x14ac:dyDescent="0.25">
      <c r="J4198" s="5">
        <v>0</v>
      </c>
      <c r="K4198" s="217">
        <v>0</v>
      </c>
    </row>
    <row r="4199" spans="10:11" hidden="1" x14ac:dyDescent="0.25">
      <c r="J4199" s="5">
        <v>0</v>
      </c>
      <c r="K4199" s="217">
        <v>0</v>
      </c>
    </row>
    <row r="4200" spans="10:11" hidden="1" x14ac:dyDescent="0.25">
      <c r="J4200" s="5">
        <v>0</v>
      </c>
      <c r="K4200" s="217">
        <v>0</v>
      </c>
    </row>
    <row r="4201" spans="10:11" hidden="1" x14ac:dyDescent="0.25">
      <c r="J4201" s="5">
        <v>0</v>
      </c>
      <c r="K4201" s="217">
        <v>0</v>
      </c>
    </row>
    <row r="4202" spans="10:11" hidden="1" x14ac:dyDescent="0.25">
      <c r="J4202" s="5">
        <v>0</v>
      </c>
      <c r="K4202" s="217">
        <v>0</v>
      </c>
    </row>
    <row r="4203" spans="10:11" hidden="1" x14ac:dyDescent="0.25">
      <c r="J4203" s="5">
        <v>0</v>
      </c>
      <c r="K4203" s="217">
        <v>0</v>
      </c>
    </row>
    <row r="4204" spans="10:11" hidden="1" x14ac:dyDescent="0.25">
      <c r="J4204" s="5">
        <v>0</v>
      </c>
      <c r="K4204" s="217">
        <v>0</v>
      </c>
    </row>
    <row r="4205" spans="10:11" hidden="1" x14ac:dyDescent="0.25">
      <c r="J4205" s="5">
        <v>0</v>
      </c>
      <c r="K4205" s="217">
        <v>0</v>
      </c>
    </row>
    <row r="4206" spans="10:11" hidden="1" x14ac:dyDescent="0.25">
      <c r="J4206" s="5">
        <v>0</v>
      </c>
      <c r="K4206" s="217">
        <v>0</v>
      </c>
    </row>
    <row r="4207" spans="10:11" hidden="1" x14ac:dyDescent="0.25">
      <c r="J4207" s="5">
        <v>0</v>
      </c>
      <c r="K4207" s="217">
        <v>0</v>
      </c>
    </row>
    <row r="4208" spans="10:11" hidden="1" x14ac:dyDescent="0.25">
      <c r="J4208" s="5">
        <v>0</v>
      </c>
      <c r="K4208" s="217">
        <v>0</v>
      </c>
    </row>
    <row r="4209" spans="10:11" hidden="1" x14ac:dyDescent="0.25">
      <c r="J4209" s="5">
        <v>0</v>
      </c>
      <c r="K4209" s="217">
        <v>0</v>
      </c>
    </row>
    <row r="4210" spans="10:11" hidden="1" x14ac:dyDescent="0.25">
      <c r="J4210" s="5">
        <v>0</v>
      </c>
      <c r="K4210" s="217">
        <v>0</v>
      </c>
    </row>
    <row r="4211" spans="10:11" hidden="1" x14ac:dyDescent="0.25">
      <c r="J4211" s="5">
        <v>0</v>
      </c>
      <c r="K4211" s="217">
        <v>0</v>
      </c>
    </row>
    <row r="4212" spans="10:11" hidden="1" x14ac:dyDescent="0.25">
      <c r="J4212" s="5">
        <v>0</v>
      </c>
      <c r="K4212" s="217">
        <v>0</v>
      </c>
    </row>
    <row r="4213" spans="10:11" hidden="1" x14ac:dyDescent="0.25">
      <c r="J4213" s="5">
        <v>0</v>
      </c>
      <c r="K4213" s="217">
        <v>0</v>
      </c>
    </row>
    <row r="4214" spans="10:11" hidden="1" x14ac:dyDescent="0.25">
      <c r="J4214" s="5">
        <v>0</v>
      </c>
      <c r="K4214" s="217">
        <v>0</v>
      </c>
    </row>
    <row r="4215" spans="10:11" hidden="1" x14ac:dyDescent="0.25">
      <c r="J4215" s="5">
        <v>0</v>
      </c>
      <c r="K4215" s="217">
        <v>0</v>
      </c>
    </row>
    <row r="4216" spans="10:11" hidden="1" x14ac:dyDescent="0.25">
      <c r="J4216" s="5">
        <v>0</v>
      </c>
      <c r="K4216" s="217">
        <v>0</v>
      </c>
    </row>
    <row r="4217" spans="10:11" hidden="1" x14ac:dyDescent="0.25">
      <c r="J4217" s="5">
        <v>0</v>
      </c>
      <c r="K4217" s="217">
        <v>0</v>
      </c>
    </row>
    <row r="4218" spans="10:11" hidden="1" x14ac:dyDescent="0.25">
      <c r="J4218" s="5">
        <v>0</v>
      </c>
      <c r="K4218" s="217">
        <v>0</v>
      </c>
    </row>
    <row r="4219" spans="10:11" hidden="1" x14ac:dyDescent="0.25">
      <c r="J4219" s="5">
        <v>0</v>
      </c>
      <c r="K4219" s="217">
        <v>0</v>
      </c>
    </row>
    <row r="4220" spans="10:11" hidden="1" x14ac:dyDescent="0.25">
      <c r="J4220" s="5">
        <v>0</v>
      </c>
      <c r="K4220" s="217">
        <v>0</v>
      </c>
    </row>
    <row r="4221" spans="10:11" hidden="1" x14ac:dyDescent="0.25">
      <c r="J4221" s="5">
        <v>0</v>
      </c>
      <c r="K4221" s="217">
        <v>0</v>
      </c>
    </row>
    <row r="4222" spans="10:11" hidden="1" x14ac:dyDescent="0.25">
      <c r="J4222" s="5">
        <v>0</v>
      </c>
      <c r="K4222" s="217">
        <v>0</v>
      </c>
    </row>
    <row r="4223" spans="10:11" hidden="1" x14ac:dyDescent="0.25">
      <c r="J4223" s="5">
        <v>0</v>
      </c>
      <c r="K4223" s="217">
        <v>0</v>
      </c>
    </row>
    <row r="4224" spans="10:11" hidden="1" x14ac:dyDescent="0.25">
      <c r="J4224" s="5">
        <v>0</v>
      </c>
      <c r="K4224" s="217">
        <v>0</v>
      </c>
    </row>
    <row r="4225" spans="10:11" hidden="1" x14ac:dyDescent="0.25">
      <c r="J4225" s="5">
        <v>0</v>
      </c>
      <c r="K4225" s="217">
        <v>0</v>
      </c>
    </row>
    <row r="4226" spans="10:11" hidden="1" x14ac:dyDescent="0.25">
      <c r="J4226" s="5">
        <v>0</v>
      </c>
      <c r="K4226" s="217">
        <v>0</v>
      </c>
    </row>
    <row r="4227" spans="10:11" hidden="1" x14ac:dyDescent="0.25">
      <c r="J4227" s="5">
        <v>0</v>
      </c>
      <c r="K4227" s="217">
        <v>0</v>
      </c>
    </row>
    <row r="4228" spans="10:11" hidden="1" x14ac:dyDescent="0.25">
      <c r="J4228" s="5">
        <v>0</v>
      </c>
      <c r="K4228" s="217">
        <v>0</v>
      </c>
    </row>
    <row r="4229" spans="10:11" hidden="1" x14ac:dyDescent="0.25">
      <c r="J4229" s="5">
        <v>0</v>
      </c>
      <c r="K4229" s="217">
        <v>0</v>
      </c>
    </row>
    <row r="4230" spans="10:11" hidden="1" x14ac:dyDescent="0.25">
      <c r="J4230" s="5">
        <v>0</v>
      </c>
      <c r="K4230" s="217">
        <v>0</v>
      </c>
    </row>
    <row r="4231" spans="10:11" hidden="1" x14ac:dyDescent="0.25">
      <c r="J4231" s="5">
        <v>0</v>
      </c>
      <c r="K4231" s="217">
        <v>0</v>
      </c>
    </row>
    <row r="4232" spans="10:11" hidden="1" x14ac:dyDescent="0.25">
      <c r="J4232" s="5">
        <v>0</v>
      </c>
      <c r="K4232" s="217">
        <v>0</v>
      </c>
    </row>
    <row r="4233" spans="10:11" hidden="1" x14ac:dyDescent="0.25">
      <c r="J4233" s="5">
        <v>0</v>
      </c>
      <c r="K4233" s="217">
        <v>0</v>
      </c>
    </row>
    <row r="4234" spans="10:11" hidden="1" x14ac:dyDescent="0.25">
      <c r="J4234" s="5">
        <v>0</v>
      </c>
      <c r="K4234" s="217">
        <v>0</v>
      </c>
    </row>
    <row r="4235" spans="10:11" hidden="1" x14ac:dyDescent="0.25">
      <c r="J4235" s="5">
        <v>0</v>
      </c>
      <c r="K4235" s="217">
        <v>0</v>
      </c>
    </row>
    <row r="4236" spans="10:11" hidden="1" x14ac:dyDescent="0.25">
      <c r="J4236" s="5">
        <v>0</v>
      </c>
      <c r="K4236" s="217">
        <v>0</v>
      </c>
    </row>
    <row r="4237" spans="10:11" hidden="1" x14ac:dyDescent="0.25">
      <c r="J4237" s="5">
        <v>0</v>
      </c>
      <c r="K4237" s="217">
        <v>0</v>
      </c>
    </row>
    <row r="4238" spans="10:11" hidden="1" x14ac:dyDescent="0.25">
      <c r="J4238" s="5">
        <v>0</v>
      </c>
      <c r="K4238" s="217">
        <v>0</v>
      </c>
    </row>
    <row r="4239" spans="10:11" hidden="1" x14ac:dyDescent="0.25">
      <c r="J4239" s="5">
        <v>0</v>
      </c>
      <c r="K4239" s="217">
        <v>0</v>
      </c>
    </row>
    <row r="4240" spans="10:11" hidden="1" x14ac:dyDescent="0.25">
      <c r="J4240" s="5">
        <v>0</v>
      </c>
      <c r="K4240" s="217">
        <v>0</v>
      </c>
    </row>
    <row r="4241" spans="10:11" hidden="1" x14ac:dyDescent="0.25">
      <c r="J4241" s="5">
        <v>0</v>
      </c>
      <c r="K4241" s="217">
        <v>0</v>
      </c>
    </row>
    <row r="4242" spans="10:11" hidden="1" x14ac:dyDescent="0.25">
      <c r="J4242" s="5">
        <v>0</v>
      </c>
      <c r="K4242" s="217">
        <v>0</v>
      </c>
    </row>
    <row r="4243" spans="10:11" hidden="1" x14ac:dyDescent="0.25">
      <c r="J4243" s="5">
        <v>0</v>
      </c>
      <c r="K4243" s="217">
        <v>0</v>
      </c>
    </row>
    <row r="4244" spans="10:11" hidden="1" x14ac:dyDescent="0.25">
      <c r="J4244" s="5">
        <v>0</v>
      </c>
      <c r="K4244" s="217">
        <v>0</v>
      </c>
    </row>
    <row r="4245" spans="10:11" hidden="1" x14ac:dyDescent="0.25">
      <c r="J4245" s="5">
        <v>0</v>
      </c>
      <c r="K4245" s="217">
        <v>0</v>
      </c>
    </row>
    <row r="4246" spans="10:11" hidden="1" x14ac:dyDescent="0.25">
      <c r="J4246" s="5">
        <v>0</v>
      </c>
      <c r="K4246" s="217">
        <v>0</v>
      </c>
    </row>
    <row r="4247" spans="10:11" hidden="1" x14ac:dyDescent="0.25">
      <c r="J4247" s="5">
        <v>0</v>
      </c>
      <c r="K4247" s="217">
        <v>0</v>
      </c>
    </row>
    <row r="4248" spans="10:11" hidden="1" x14ac:dyDescent="0.25">
      <c r="J4248" s="5">
        <v>0</v>
      </c>
      <c r="K4248" s="217">
        <v>0</v>
      </c>
    </row>
    <row r="4249" spans="10:11" hidden="1" x14ac:dyDescent="0.25">
      <c r="J4249" s="5">
        <v>0</v>
      </c>
      <c r="K4249" s="217">
        <v>0</v>
      </c>
    </row>
    <row r="4250" spans="10:11" hidden="1" x14ac:dyDescent="0.25">
      <c r="J4250" s="5">
        <v>0</v>
      </c>
      <c r="K4250" s="217">
        <v>0</v>
      </c>
    </row>
    <row r="4251" spans="10:11" hidden="1" x14ac:dyDescent="0.25">
      <c r="J4251" s="5">
        <v>0</v>
      </c>
      <c r="K4251" s="217">
        <v>0</v>
      </c>
    </row>
    <row r="4252" spans="10:11" hidden="1" x14ac:dyDescent="0.25">
      <c r="J4252" s="5">
        <v>0</v>
      </c>
      <c r="K4252" s="217">
        <v>0</v>
      </c>
    </row>
    <row r="4253" spans="10:11" hidden="1" x14ac:dyDescent="0.25">
      <c r="J4253" s="5">
        <v>0</v>
      </c>
      <c r="K4253" s="217">
        <v>0</v>
      </c>
    </row>
    <row r="4254" spans="10:11" hidden="1" x14ac:dyDescent="0.25">
      <c r="J4254" s="5">
        <v>0</v>
      </c>
      <c r="K4254" s="217">
        <v>0</v>
      </c>
    </row>
    <row r="4255" spans="10:11" hidden="1" x14ac:dyDescent="0.25">
      <c r="J4255" s="5">
        <v>0</v>
      </c>
      <c r="K4255" s="217">
        <v>0</v>
      </c>
    </row>
    <row r="4256" spans="10:11" hidden="1" x14ac:dyDescent="0.25">
      <c r="J4256" s="5">
        <v>0</v>
      </c>
      <c r="K4256" s="217">
        <v>0</v>
      </c>
    </row>
    <row r="4257" spans="10:11" hidden="1" x14ac:dyDescent="0.25">
      <c r="J4257" s="5">
        <v>0</v>
      </c>
      <c r="K4257" s="217">
        <v>0</v>
      </c>
    </row>
    <row r="4258" spans="10:11" hidden="1" x14ac:dyDescent="0.25">
      <c r="J4258" s="5">
        <v>0</v>
      </c>
      <c r="K4258" s="217">
        <v>0</v>
      </c>
    </row>
    <row r="4259" spans="10:11" hidden="1" x14ac:dyDescent="0.25">
      <c r="J4259" s="5">
        <v>0</v>
      </c>
      <c r="K4259" s="217">
        <v>0</v>
      </c>
    </row>
    <row r="4260" spans="10:11" hidden="1" x14ac:dyDescent="0.25">
      <c r="J4260" s="5">
        <v>0</v>
      </c>
      <c r="K4260" s="217">
        <v>0</v>
      </c>
    </row>
    <row r="4261" spans="10:11" hidden="1" x14ac:dyDescent="0.25">
      <c r="J4261" s="5">
        <v>0</v>
      </c>
      <c r="K4261" s="217">
        <v>0</v>
      </c>
    </row>
    <row r="4262" spans="10:11" hidden="1" x14ac:dyDescent="0.25">
      <c r="J4262" s="5">
        <v>0</v>
      </c>
      <c r="K4262" s="217">
        <v>0</v>
      </c>
    </row>
    <row r="4263" spans="10:11" hidden="1" x14ac:dyDescent="0.25">
      <c r="J4263" s="5">
        <v>0</v>
      </c>
      <c r="K4263" s="217">
        <v>0</v>
      </c>
    </row>
    <row r="4264" spans="10:11" hidden="1" x14ac:dyDescent="0.25">
      <c r="J4264" s="5">
        <v>0</v>
      </c>
      <c r="K4264" s="217">
        <v>0</v>
      </c>
    </row>
    <row r="4265" spans="10:11" hidden="1" x14ac:dyDescent="0.25">
      <c r="J4265" s="5">
        <v>0</v>
      </c>
      <c r="K4265" s="217">
        <v>0</v>
      </c>
    </row>
    <row r="4266" spans="10:11" hidden="1" x14ac:dyDescent="0.25">
      <c r="J4266" s="5">
        <v>0</v>
      </c>
      <c r="K4266" s="217">
        <v>0</v>
      </c>
    </row>
    <row r="4267" spans="10:11" hidden="1" x14ac:dyDescent="0.25">
      <c r="J4267" s="5">
        <v>0</v>
      </c>
      <c r="K4267" s="217">
        <v>0</v>
      </c>
    </row>
    <row r="4268" spans="10:11" hidden="1" x14ac:dyDescent="0.25">
      <c r="J4268" s="5">
        <v>0</v>
      </c>
      <c r="K4268" s="217">
        <v>0</v>
      </c>
    </row>
    <row r="4269" spans="10:11" hidden="1" x14ac:dyDescent="0.25">
      <c r="J4269" s="5">
        <v>0</v>
      </c>
      <c r="K4269" s="217">
        <v>0</v>
      </c>
    </row>
    <row r="4270" spans="10:11" hidden="1" x14ac:dyDescent="0.25">
      <c r="J4270" s="5">
        <v>0</v>
      </c>
      <c r="K4270" s="217">
        <v>0</v>
      </c>
    </row>
    <row r="4271" spans="10:11" hidden="1" x14ac:dyDescent="0.25">
      <c r="J4271" s="5">
        <v>0</v>
      </c>
      <c r="K4271" s="217">
        <v>0</v>
      </c>
    </row>
    <row r="4272" spans="10:11" hidden="1" x14ac:dyDescent="0.25">
      <c r="J4272" s="5">
        <v>0</v>
      </c>
      <c r="K4272" s="217">
        <v>0</v>
      </c>
    </row>
    <row r="4273" spans="10:11" hidden="1" x14ac:dyDescent="0.25">
      <c r="J4273" s="5">
        <v>0</v>
      </c>
      <c r="K4273" s="217">
        <v>0</v>
      </c>
    </row>
    <row r="4274" spans="10:11" hidden="1" x14ac:dyDescent="0.25">
      <c r="J4274" s="5">
        <v>0</v>
      </c>
      <c r="K4274" s="217">
        <v>0</v>
      </c>
    </row>
    <row r="4275" spans="10:11" hidden="1" x14ac:dyDescent="0.25">
      <c r="J4275" s="5">
        <v>0</v>
      </c>
      <c r="K4275" s="217">
        <v>0</v>
      </c>
    </row>
    <row r="4276" spans="10:11" hidden="1" x14ac:dyDescent="0.25">
      <c r="J4276" s="5">
        <v>0</v>
      </c>
      <c r="K4276" s="217">
        <v>0</v>
      </c>
    </row>
    <row r="4277" spans="10:11" hidden="1" x14ac:dyDescent="0.25">
      <c r="J4277" s="5">
        <v>0</v>
      </c>
      <c r="K4277" s="217">
        <v>0</v>
      </c>
    </row>
    <row r="4278" spans="10:11" hidden="1" x14ac:dyDescent="0.25">
      <c r="J4278" s="5">
        <v>0</v>
      </c>
      <c r="K4278" s="217">
        <v>0</v>
      </c>
    </row>
    <row r="4279" spans="10:11" hidden="1" x14ac:dyDescent="0.25">
      <c r="J4279" s="5">
        <v>0</v>
      </c>
      <c r="K4279" s="217">
        <v>0</v>
      </c>
    </row>
    <row r="4280" spans="10:11" hidden="1" x14ac:dyDescent="0.25">
      <c r="J4280" s="5">
        <v>0</v>
      </c>
      <c r="K4280" s="217">
        <v>0</v>
      </c>
    </row>
    <row r="4281" spans="10:11" hidden="1" x14ac:dyDescent="0.25">
      <c r="J4281" s="5">
        <v>0</v>
      </c>
      <c r="K4281" s="217">
        <v>0</v>
      </c>
    </row>
    <row r="4282" spans="10:11" hidden="1" x14ac:dyDescent="0.25">
      <c r="J4282" s="5">
        <v>0</v>
      </c>
      <c r="K4282" s="217">
        <v>0</v>
      </c>
    </row>
    <row r="4283" spans="10:11" hidden="1" x14ac:dyDescent="0.25">
      <c r="J4283" s="5">
        <v>0</v>
      </c>
      <c r="K4283" s="217">
        <v>0</v>
      </c>
    </row>
    <row r="4284" spans="10:11" hidden="1" x14ac:dyDescent="0.25">
      <c r="J4284" s="5">
        <v>0</v>
      </c>
      <c r="K4284" s="217">
        <v>0</v>
      </c>
    </row>
    <row r="4285" spans="10:11" hidden="1" x14ac:dyDescent="0.25">
      <c r="J4285" s="5">
        <v>0</v>
      </c>
      <c r="K4285" s="217">
        <v>0</v>
      </c>
    </row>
    <row r="4286" spans="10:11" hidden="1" x14ac:dyDescent="0.25">
      <c r="J4286" s="5">
        <v>0</v>
      </c>
      <c r="K4286" s="217">
        <v>0</v>
      </c>
    </row>
    <row r="4287" spans="10:11" hidden="1" x14ac:dyDescent="0.25">
      <c r="J4287" s="5">
        <v>0</v>
      </c>
      <c r="K4287" s="217">
        <v>0</v>
      </c>
    </row>
    <row r="4288" spans="10:11" hidden="1" x14ac:dyDescent="0.25">
      <c r="J4288" s="5">
        <v>0</v>
      </c>
      <c r="K4288" s="217">
        <v>0</v>
      </c>
    </row>
    <row r="4289" spans="10:11" hidden="1" x14ac:dyDescent="0.25">
      <c r="J4289" s="5">
        <v>0</v>
      </c>
      <c r="K4289" s="217">
        <v>0</v>
      </c>
    </row>
    <row r="4290" spans="10:11" hidden="1" x14ac:dyDescent="0.25">
      <c r="J4290" s="5">
        <v>0</v>
      </c>
      <c r="K4290" s="217">
        <v>0</v>
      </c>
    </row>
    <row r="4291" spans="10:11" hidden="1" x14ac:dyDescent="0.25">
      <c r="J4291" s="5">
        <v>0</v>
      </c>
      <c r="K4291" s="217">
        <v>0</v>
      </c>
    </row>
    <row r="4292" spans="10:11" hidden="1" x14ac:dyDescent="0.25">
      <c r="J4292" s="5">
        <v>0</v>
      </c>
      <c r="K4292" s="217">
        <v>0</v>
      </c>
    </row>
    <row r="4293" spans="10:11" hidden="1" x14ac:dyDescent="0.25">
      <c r="J4293" s="5">
        <v>0</v>
      </c>
      <c r="K4293" s="217">
        <v>0</v>
      </c>
    </row>
    <row r="4294" spans="10:11" hidden="1" x14ac:dyDescent="0.25">
      <c r="J4294" s="5">
        <v>0</v>
      </c>
      <c r="K4294" s="217">
        <v>0</v>
      </c>
    </row>
    <row r="4295" spans="10:11" hidden="1" x14ac:dyDescent="0.25">
      <c r="J4295" s="5">
        <v>0</v>
      </c>
      <c r="K4295" s="217">
        <v>0</v>
      </c>
    </row>
    <row r="4296" spans="10:11" hidden="1" x14ac:dyDescent="0.25">
      <c r="J4296" s="5">
        <v>0</v>
      </c>
      <c r="K4296" s="217">
        <v>0</v>
      </c>
    </row>
    <row r="4297" spans="10:11" hidden="1" x14ac:dyDescent="0.25">
      <c r="J4297" s="5">
        <v>0</v>
      </c>
      <c r="K4297" s="217">
        <v>0</v>
      </c>
    </row>
    <row r="4298" spans="10:11" hidden="1" x14ac:dyDescent="0.25">
      <c r="J4298" s="5">
        <v>0</v>
      </c>
      <c r="K4298" s="217">
        <v>0</v>
      </c>
    </row>
    <row r="4299" spans="10:11" hidden="1" x14ac:dyDescent="0.25">
      <c r="J4299" s="5">
        <v>0</v>
      </c>
      <c r="K4299" s="217">
        <v>0</v>
      </c>
    </row>
    <row r="4300" spans="10:11" hidden="1" x14ac:dyDescent="0.25">
      <c r="J4300" s="5">
        <v>0</v>
      </c>
      <c r="K4300" s="217">
        <v>0</v>
      </c>
    </row>
    <row r="4301" spans="10:11" hidden="1" x14ac:dyDescent="0.25">
      <c r="J4301" s="5">
        <v>0</v>
      </c>
      <c r="K4301" s="217">
        <v>0</v>
      </c>
    </row>
    <row r="4302" spans="10:11" hidden="1" x14ac:dyDescent="0.25">
      <c r="J4302" s="5">
        <v>0</v>
      </c>
      <c r="K4302" s="217">
        <v>0</v>
      </c>
    </row>
    <row r="4303" spans="10:11" hidden="1" x14ac:dyDescent="0.25">
      <c r="J4303" s="5">
        <v>0</v>
      </c>
      <c r="K4303" s="217">
        <v>0</v>
      </c>
    </row>
    <row r="4304" spans="10:11" hidden="1" x14ac:dyDescent="0.25">
      <c r="J4304" s="5">
        <v>0</v>
      </c>
      <c r="K4304" s="217">
        <v>0</v>
      </c>
    </row>
    <row r="4305" spans="10:11" hidden="1" x14ac:dyDescent="0.25">
      <c r="J4305" s="5">
        <v>0</v>
      </c>
      <c r="K4305" s="217">
        <v>0</v>
      </c>
    </row>
    <row r="4306" spans="10:11" hidden="1" x14ac:dyDescent="0.25">
      <c r="J4306" s="5">
        <v>0</v>
      </c>
      <c r="K4306" s="217">
        <v>0</v>
      </c>
    </row>
    <row r="4307" spans="10:11" hidden="1" x14ac:dyDescent="0.25">
      <c r="J4307" s="5">
        <v>0</v>
      </c>
      <c r="K4307" s="217">
        <v>0</v>
      </c>
    </row>
    <row r="4308" spans="10:11" hidden="1" x14ac:dyDescent="0.25">
      <c r="J4308" s="5">
        <v>0</v>
      </c>
      <c r="K4308" s="217">
        <v>0</v>
      </c>
    </row>
    <row r="4309" spans="10:11" hidden="1" x14ac:dyDescent="0.25">
      <c r="J4309" s="5">
        <v>0</v>
      </c>
      <c r="K4309" s="217">
        <v>0</v>
      </c>
    </row>
    <row r="4310" spans="10:11" hidden="1" x14ac:dyDescent="0.25">
      <c r="J4310" s="5">
        <v>0</v>
      </c>
      <c r="K4310" s="217">
        <v>0</v>
      </c>
    </row>
    <row r="4311" spans="10:11" hidden="1" x14ac:dyDescent="0.25">
      <c r="J4311" s="5">
        <v>0</v>
      </c>
      <c r="K4311" s="217">
        <v>0</v>
      </c>
    </row>
    <row r="4312" spans="10:11" hidden="1" x14ac:dyDescent="0.25">
      <c r="J4312" s="5">
        <v>0</v>
      </c>
      <c r="K4312" s="217">
        <v>0</v>
      </c>
    </row>
    <row r="4313" spans="10:11" hidden="1" x14ac:dyDescent="0.25">
      <c r="J4313" s="5">
        <v>0</v>
      </c>
      <c r="K4313" s="217">
        <v>0</v>
      </c>
    </row>
    <row r="4314" spans="10:11" hidden="1" x14ac:dyDescent="0.25">
      <c r="J4314" s="5">
        <v>0</v>
      </c>
      <c r="K4314" s="217">
        <v>0</v>
      </c>
    </row>
    <row r="4315" spans="10:11" hidden="1" x14ac:dyDescent="0.25">
      <c r="J4315" s="5">
        <v>0</v>
      </c>
      <c r="K4315" s="217">
        <v>0</v>
      </c>
    </row>
    <row r="4316" spans="10:11" hidden="1" x14ac:dyDescent="0.25">
      <c r="J4316" s="5">
        <v>0</v>
      </c>
      <c r="K4316" s="217">
        <v>0</v>
      </c>
    </row>
    <row r="4317" spans="10:11" hidden="1" x14ac:dyDescent="0.25">
      <c r="J4317" s="5">
        <v>0</v>
      </c>
      <c r="K4317" s="217">
        <v>0</v>
      </c>
    </row>
    <row r="4318" spans="10:11" hidden="1" x14ac:dyDescent="0.25">
      <c r="J4318" s="5">
        <v>0</v>
      </c>
      <c r="K4318" s="217">
        <v>0</v>
      </c>
    </row>
    <row r="4319" spans="10:11" hidden="1" x14ac:dyDescent="0.25">
      <c r="J4319" s="5">
        <v>0</v>
      </c>
      <c r="K4319" s="217">
        <v>0</v>
      </c>
    </row>
    <row r="4320" spans="10:11" hidden="1" x14ac:dyDescent="0.25">
      <c r="J4320" s="5">
        <v>0</v>
      </c>
      <c r="K4320" s="217">
        <v>0</v>
      </c>
    </row>
    <row r="4321" spans="10:11" hidden="1" x14ac:dyDescent="0.25">
      <c r="J4321" s="5">
        <v>0</v>
      </c>
      <c r="K4321" s="217">
        <v>0</v>
      </c>
    </row>
    <row r="4322" spans="10:11" hidden="1" x14ac:dyDescent="0.25">
      <c r="J4322" s="5">
        <v>0</v>
      </c>
      <c r="K4322" s="217">
        <v>0</v>
      </c>
    </row>
    <row r="4323" spans="10:11" hidden="1" x14ac:dyDescent="0.25">
      <c r="J4323" s="5">
        <v>0</v>
      </c>
      <c r="K4323" s="217">
        <v>0</v>
      </c>
    </row>
    <row r="4324" spans="10:11" hidden="1" x14ac:dyDescent="0.25">
      <c r="J4324" s="5">
        <v>0</v>
      </c>
      <c r="K4324" s="217">
        <v>0</v>
      </c>
    </row>
    <row r="4325" spans="10:11" hidden="1" x14ac:dyDescent="0.25">
      <c r="J4325" s="5">
        <v>0</v>
      </c>
      <c r="K4325" s="217">
        <v>0</v>
      </c>
    </row>
    <row r="4326" spans="10:11" hidden="1" x14ac:dyDescent="0.25">
      <c r="J4326" s="5">
        <v>0</v>
      </c>
      <c r="K4326" s="217">
        <v>0</v>
      </c>
    </row>
    <row r="4327" spans="10:11" hidden="1" x14ac:dyDescent="0.25">
      <c r="J4327" s="5">
        <v>0</v>
      </c>
      <c r="K4327" s="217">
        <v>0</v>
      </c>
    </row>
    <row r="4328" spans="10:11" hidden="1" x14ac:dyDescent="0.25">
      <c r="J4328" s="5">
        <v>0</v>
      </c>
      <c r="K4328" s="217">
        <v>0</v>
      </c>
    </row>
    <row r="4329" spans="10:11" hidden="1" x14ac:dyDescent="0.25">
      <c r="J4329" s="5">
        <v>0</v>
      </c>
      <c r="K4329" s="217">
        <v>0</v>
      </c>
    </row>
    <row r="4330" spans="10:11" hidden="1" x14ac:dyDescent="0.25">
      <c r="J4330" s="5">
        <v>0</v>
      </c>
      <c r="K4330" s="217">
        <v>0</v>
      </c>
    </row>
    <row r="4331" spans="10:11" hidden="1" x14ac:dyDescent="0.25">
      <c r="J4331" s="5">
        <v>0</v>
      </c>
      <c r="K4331" s="217">
        <v>0</v>
      </c>
    </row>
    <row r="4332" spans="10:11" hidden="1" x14ac:dyDescent="0.25">
      <c r="J4332" s="5">
        <v>0</v>
      </c>
      <c r="K4332" s="217">
        <v>0</v>
      </c>
    </row>
    <row r="4333" spans="10:11" hidden="1" x14ac:dyDescent="0.25">
      <c r="J4333" s="5">
        <v>0</v>
      </c>
      <c r="K4333" s="217">
        <v>0</v>
      </c>
    </row>
    <row r="4334" spans="10:11" hidden="1" x14ac:dyDescent="0.25">
      <c r="J4334" s="5">
        <v>0</v>
      </c>
      <c r="K4334" s="217">
        <v>0</v>
      </c>
    </row>
    <row r="4335" spans="10:11" hidden="1" x14ac:dyDescent="0.25">
      <c r="J4335" s="5">
        <v>0</v>
      </c>
      <c r="K4335" s="217">
        <v>0</v>
      </c>
    </row>
    <row r="4336" spans="10:11" hidden="1" x14ac:dyDescent="0.25">
      <c r="J4336" s="5">
        <v>0</v>
      </c>
      <c r="K4336" s="217">
        <v>0</v>
      </c>
    </row>
    <row r="4337" spans="10:11" hidden="1" x14ac:dyDescent="0.25">
      <c r="J4337" s="5">
        <v>0</v>
      </c>
      <c r="K4337" s="217">
        <v>0</v>
      </c>
    </row>
    <row r="4338" spans="10:11" hidden="1" x14ac:dyDescent="0.25">
      <c r="J4338" s="5">
        <v>0</v>
      </c>
      <c r="K4338" s="217">
        <v>0</v>
      </c>
    </row>
    <row r="4339" spans="10:11" hidden="1" x14ac:dyDescent="0.25">
      <c r="J4339" s="5">
        <v>0</v>
      </c>
      <c r="K4339" s="217">
        <v>0</v>
      </c>
    </row>
    <row r="4340" spans="10:11" hidden="1" x14ac:dyDescent="0.25">
      <c r="J4340" s="5">
        <v>0</v>
      </c>
      <c r="K4340" s="217">
        <v>0</v>
      </c>
    </row>
    <row r="4341" spans="10:11" hidden="1" x14ac:dyDescent="0.25">
      <c r="J4341" s="5">
        <v>0</v>
      </c>
      <c r="K4341" s="217">
        <v>0</v>
      </c>
    </row>
    <row r="4342" spans="10:11" hidden="1" x14ac:dyDescent="0.25">
      <c r="J4342" s="5">
        <v>0</v>
      </c>
      <c r="K4342" s="217">
        <v>0</v>
      </c>
    </row>
    <row r="4343" spans="10:11" hidden="1" x14ac:dyDescent="0.25">
      <c r="J4343" s="5">
        <v>0</v>
      </c>
      <c r="K4343" s="217">
        <v>0</v>
      </c>
    </row>
    <row r="4344" spans="10:11" hidden="1" x14ac:dyDescent="0.25">
      <c r="J4344" s="5">
        <v>0</v>
      </c>
      <c r="K4344" s="217">
        <v>0</v>
      </c>
    </row>
    <row r="4345" spans="10:11" hidden="1" x14ac:dyDescent="0.25">
      <c r="J4345" s="5">
        <v>0</v>
      </c>
      <c r="K4345" s="217">
        <v>0</v>
      </c>
    </row>
    <row r="4346" spans="10:11" hidden="1" x14ac:dyDescent="0.25">
      <c r="J4346" s="5">
        <v>0</v>
      </c>
      <c r="K4346" s="217">
        <v>0</v>
      </c>
    </row>
    <row r="4347" spans="10:11" hidden="1" x14ac:dyDescent="0.25">
      <c r="J4347" s="5">
        <v>0</v>
      </c>
      <c r="K4347" s="217">
        <v>0</v>
      </c>
    </row>
    <row r="4348" spans="10:11" hidden="1" x14ac:dyDescent="0.25">
      <c r="J4348" s="5">
        <v>0</v>
      </c>
      <c r="K4348" s="217">
        <v>0</v>
      </c>
    </row>
    <row r="4349" spans="10:11" hidden="1" x14ac:dyDescent="0.25">
      <c r="J4349" s="5">
        <v>0</v>
      </c>
      <c r="K4349" s="217">
        <v>0</v>
      </c>
    </row>
    <row r="4350" spans="10:11" hidden="1" x14ac:dyDescent="0.25">
      <c r="J4350" s="5">
        <v>0</v>
      </c>
      <c r="K4350" s="217">
        <v>0</v>
      </c>
    </row>
    <row r="4351" spans="10:11" hidden="1" x14ac:dyDescent="0.25">
      <c r="J4351" s="5">
        <v>0</v>
      </c>
      <c r="K4351" s="217">
        <v>0</v>
      </c>
    </row>
    <row r="4352" spans="10:11" hidden="1" x14ac:dyDescent="0.25">
      <c r="J4352" s="5">
        <v>0</v>
      </c>
      <c r="K4352" s="217">
        <v>0</v>
      </c>
    </row>
    <row r="4353" spans="10:11" hidden="1" x14ac:dyDescent="0.25">
      <c r="J4353" s="5">
        <v>0</v>
      </c>
      <c r="K4353" s="217">
        <v>0</v>
      </c>
    </row>
    <row r="4354" spans="10:11" hidden="1" x14ac:dyDescent="0.25">
      <c r="J4354" s="5">
        <v>0</v>
      </c>
      <c r="K4354" s="217">
        <v>0</v>
      </c>
    </row>
    <row r="4355" spans="10:11" hidden="1" x14ac:dyDescent="0.25">
      <c r="J4355" s="5">
        <v>0</v>
      </c>
      <c r="K4355" s="217">
        <v>0</v>
      </c>
    </row>
    <row r="4356" spans="10:11" hidden="1" x14ac:dyDescent="0.25">
      <c r="J4356" s="5">
        <v>0</v>
      </c>
      <c r="K4356" s="217">
        <v>0</v>
      </c>
    </row>
    <row r="4357" spans="10:11" hidden="1" x14ac:dyDescent="0.25">
      <c r="J4357" s="5">
        <v>0</v>
      </c>
      <c r="K4357" s="217">
        <v>0</v>
      </c>
    </row>
    <row r="4358" spans="10:11" hidden="1" x14ac:dyDescent="0.25">
      <c r="J4358" s="5">
        <v>0</v>
      </c>
      <c r="K4358" s="217">
        <v>0</v>
      </c>
    </row>
    <row r="4359" spans="10:11" hidden="1" x14ac:dyDescent="0.25">
      <c r="J4359" s="5">
        <v>0</v>
      </c>
      <c r="K4359" s="217">
        <v>0</v>
      </c>
    </row>
    <row r="4360" spans="10:11" hidden="1" x14ac:dyDescent="0.25">
      <c r="J4360" s="5">
        <v>0</v>
      </c>
      <c r="K4360" s="217">
        <v>0</v>
      </c>
    </row>
    <row r="4361" spans="10:11" hidden="1" x14ac:dyDescent="0.25">
      <c r="J4361" s="5">
        <v>0</v>
      </c>
      <c r="K4361" s="217">
        <v>0</v>
      </c>
    </row>
    <row r="4362" spans="10:11" hidden="1" x14ac:dyDescent="0.25">
      <c r="J4362" s="5">
        <v>0</v>
      </c>
      <c r="K4362" s="217">
        <v>0</v>
      </c>
    </row>
    <row r="4363" spans="10:11" hidden="1" x14ac:dyDescent="0.25">
      <c r="J4363" s="5">
        <v>0</v>
      </c>
      <c r="K4363" s="217">
        <v>0</v>
      </c>
    </row>
    <row r="4364" spans="10:11" hidden="1" x14ac:dyDescent="0.25">
      <c r="J4364" s="5">
        <v>0</v>
      </c>
      <c r="K4364" s="217">
        <v>0</v>
      </c>
    </row>
    <row r="4365" spans="10:11" hidden="1" x14ac:dyDescent="0.25">
      <c r="J4365" s="5">
        <v>0</v>
      </c>
      <c r="K4365" s="217">
        <v>0</v>
      </c>
    </row>
    <row r="4366" spans="10:11" hidden="1" x14ac:dyDescent="0.25">
      <c r="J4366" s="5">
        <v>0</v>
      </c>
      <c r="K4366" s="217">
        <v>0</v>
      </c>
    </row>
    <row r="4367" spans="10:11" hidden="1" x14ac:dyDescent="0.25">
      <c r="J4367" s="5">
        <v>0</v>
      </c>
      <c r="K4367" s="217">
        <v>0</v>
      </c>
    </row>
    <row r="4368" spans="10:11" hidden="1" x14ac:dyDescent="0.25">
      <c r="J4368" s="5">
        <v>0</v>
      </c>
      <c r="K4368" s="217">
        <v>0</v>
      </c>
    </row>
    <row r="4369" spans="10:11" hidden="1" x14ac:dyDescent="0.25">
      <c r="J4369" s="5">
        <v>0</v>
      </c>
      <c r="K4369" s="217">
        <v>0</v>
      </c>
    </row>
    <row r="4370" spans="10:11" hidden="1" x14ac:dyDescent="0.25">
      <c r="J4370" s="5">
        <v>0</v>
      </c>
      <c r="K4370" s="217">
        <v>0</v>
      </c>
    </row>
    <row r="4371" spans="10:11" hidden="1" x14ac:dyDescent="0.25">
      <c r="J4371" s="5">
        <v>0</v>
      </c>
      <c r="K4371" s="217">
        <v>0</v>
      </c>
    </row>
    <row r="4372" spans="10:11" hidden="1" x14ac:dyDescent="0.25">
      <c r="J4372" s="5">
        <v>0</v>
      </c>
      <c r="K4372" s="217">
        <v>0</v>
      </c>
    </row>
    <row r="4373" spans="10:11" hidden="1" x14ac:dyDescent="0.25">
      <c r="J4373" s="5">
        <v>0</v>
      </c>
      <c r="K4373" s="217">
        <v>0</v>
      </c>
    </row>
    <row r="4374" spans="10:11" hidden="1" x14ac:dyDescent="0.25">
      <c r="J4374" s="5">
        <v>0</v>
      </c>
      <c r="K4374" s="217">
        <v>0</v>
      </c>
    </row>
    <row r="4375" spans="10:11" hidden="1" x14ac:dyDescent="0.25">
      <c r="J4375" s="5">
        <v>0</v>
      </c>
      <c r="K4375" s="217">
        <v>0</v>
      </c>
    </row>
    <row r="4376" spans="10:11" hidden="1" x14ac:dyDescent="0.25">
      <c r="J4376" s="5">
        <v>0</v>
      </c>
      <c r="K4376" s="217">
        <v>0</v>
      </c>
    </row>
    <row r="4377" spans="10:11" hidden="1" x14ac:dyDescent="0.25">
      <c r="J4377" s="5">
        <v>0</v>
      </c>
      <c r="K4377" s="217">
        <v>0</v>
      </c>
    </row>
    <row r="4378" spans="10:11" hidden="1" x14ac:dyDescent="0.25">
      <c r="J4378" s="5">
        <v>0</v>
      </c>
      <c r="K4378" s="217">
        <v>0</v>
      </c>
    </row>
    <row r="4379" spans="10:11" hidden="1" x14ac:dyDescent="0.25">
      <c r="J4379" s="5">
        <v>0</v>
      </c>
      <c r="K4379" s="217">
        <v>0</v>
      </c>
    </row>
    <row r="4380" spans="10:11" hidden="1" x14ac:dyDescent="0.25">
      <c r="J4380" s="5">
        <v>0</v>
      </c>
      <c r="K4380" s="217">
        <v>0</v>
      </c>
    </row>
    <row r="4381" spans="10:11" hidden="1" x14ac:dyDescent="0.25">
      <c r="J4381" s="5">
        <v>0</v>
      </c>
      <c r="K4381" s="217">
        <v>0</v>
      </c>
    </row>
    <row r="4382" spans="10:11" hidden="1" x14ac:dyDescent="0.25">
      <c r="J4382" s="5">
        <v>0</v>
      </c>
      <c r="K4382" s="217">
        <v>0</v>
      </c>
    </row>
    <row r="4383" spans="10:11" hidden="1" x14ac:dyDescent="0.25">
      <c r="J4383" s="5">
        <v>0</v>
      </c>
      <c r="K4383" s="217">
        <v>0</v>
      </c>
    </row>
    <row r="4384" spans="10:11" hidden="1" x14ac:dyDescent="0.25">
      <c r="J4384" s="5">
        <v>0</v>
      </c>
      <c r="K4384" s="217">
        <v>0</v>
      </c>
    </row>
    <row r="4385" spans="10:11" hidden="1" x14ac:dyDescent="0.25">
      <c r="J4385" s="5">
        <v>0</v>
      </c>
      <c r="K4385" s="217">
        <v>0</v>
      </c>
    </row>
    <row r="4386" spans="10:11" hidden="1" x14ac:dyDescent="0.25">
      <c r="J4386" s="5">
        <v>0</v>
      </c>
      <c r="K4386" s="217">
        <v>0</v>
      </c>
    </row>
    <row r="4387" spans="10:11" hidden="1" x14ac:dyDescent="0.25">
      <c r="J4387" s="5">
        <v>0</v>
      </c>
      <c r="K4387" s="217">
        <v>0</v>
      </c>
    </row>
    <row r="4388" spans="10:11" hidden="1" x14ac:dyDescent="0.25">
      <c r="J4388" s="5">
        <v>0</v>
      </c>
      <c r="K4388" s="217">
        <v>0</v>
      </c>
    </row>
    <row r="4389" spans="10:11" hidden="1" x14ac:dyDescent="0.25">
      <c r="J4389" s="5">
        <v>0</v>
      </c>
      <c r="K4389" s="217">
        <v>0</v>
      </c>
    </row>
    <row r="4390" spans="10:11" hidden="1" x14ac:dyDescent="0.25">
      <c r="J4390" s="5">
        <v>0</v>
      </c>
      <c r="K4390" s="217">
        <v>0</v>
      </c>
    </row>
    <row r="4391" spans="10:11" hidden="1" x14ac:dyDescent="0.25">
      <c r="J4391" s="5">
        <v>0</v>
      </c>
      <c r="K4391" s="217">
        <v>0</v>
      </c>
    </row>
    <row r="4392" spans="10:11" hidden="1" x14ac:dyDescent="0.25">
      <c r="J4392" s="5">
        <v>0</v>
      </c>
      <c r="K4392" s="217">
        <v>0</v>
      </c>
    </row>
    <row r="4393" spans="10:11" hidden="1" x14ac:dyDescent="0.25">
      <c r="J4393" s="5">
        <v>0</v>
      </c>
      <c r="K4393" s="217">
        <v>0</v>
      </c>
    </row>
    <row r="4394" spans="10:11" hidden="1" x14ac:dyDescent="0.25">
      <c r="J4394" s="5">
        <v>0</v>
      </c>
      <c r="K4394" s="217">
        <v>0</v>
      </c>
    </row>
    <row r="4395" spans="10:11" hidden="1" x14ac:dyDescent="0.25">
      <c r="J4395" s="5">
        <v>0</v>
      </c>
      <c r="K4395" s="217">
        <v>0</v>
      </c>
    </row>
    <row r="4396" spans="10:11" hidden="1" x14ac:dyDescent="0.25">
      <c r="J4396" s="5">
        <v>0</v>
      </c>
      <c r="K4396" s="217">
        <v>0</v>
      </c>
    </row>
    <row r="4397" spans="10:11" hidden="1" x14ac:dyDescent="0.25">
      <c r="J4397" s="5">
        <v>0</v>
      </c>
      <c r="K4397" s="217">
        <v>0</v>
      </c>
    </row>
    <row r="4398" spans="10:11" hidden="1" x14ac:dyDescent="0.25">
      <c r="J4398" s="5">
        <v>0</v>
      </c>
      <c r="K4398" s="217">
        <v>0</v>
      </c>
    </row>
    <row r="4399" spans="10:11" hidden="1" x14ac:dyDescent="0.25">
      <c r="J4399" s="5">
        <v>0</v>
      </c>
      <c r="K4399" s="217">
        <v>0</v>
      </c>
    </row>
    <row r="4400" spans="10:11" hidden="1" x14ac:dyDescent="0.25">
      <c r="J4400" s="5">
        <v>0</v>
      </c>
      <c r="K4400" s="217">
        <v>0</v>
      </c>
    </row>
    <row r="4401" spans="10:11" hidden="1" x14ac:dyDescent="0.25">
      <c r="J4401" s="5">
        <v>0</v>
      </c>
      <c r="K4401" s="217">
        <v>0</v>
      </c>
    </row>
    <row r="4402" spans="10:11" hidden="1" x14ac:dyDescent="0.25">
      <c r="J4402" s="5">
        <v>0</v>
      </c>
      <c r="K4402" s="217">
        <v>0</v>
      </c>
    </row>
    <row r="4403" spans="10:11" hidden="1" x14ac:dyDescent="0.25">
      <c r="J4403" s="5">
        <v>0</v>
      </c>
      <c r="K4403" s="217">
        <v>0</v>
      </c>
    </row>
    <row r="4404" spans="10:11" hidden="1" x14ac:dyDescent="0.25">
      <c r="J4404" s="5">
        <v>0</v>
      </c>
      <c r="K4404" s="217">
        <v>0</v>
      </c>
    </row>
    <row r="4405" spans="10:11" hidden="1" x14ac:dyDescent="0.25">
      <c r="J4405" s="5">
        <v>0</v>
      </c>
      <c r="K4405" s="217">
        <v>0</v>
      </c>
    </row>
    <row r="4406" spans="10:11" hidden="1" x14ac:dyDescent="0.25">
      <c r="J4406" s="5">
        <v>0</v>
      </c>
      <c r="K4406" s="217">
        <v>0</v>
      </c>
    </row>
    <row r="4407" spans="10:11" hidden="1" x14ac:dyDescent="0.25">
      <c r="J4407" s="5">
        <v>0</v>
      </c>
      <c r="K4407" s="217">
        <v>0</v>
      </c>
    </row>
    <row r="4408" spans="10:11" hidden="1" x14ac:dyDescent="0.25">
      <c r="J4408" s="5">
        <v>0</v>
      </c>
      <c r="K4408" s="217">
        <v>0</v>
      </c>
    </row>
    <row r="4409" spans="10:11" hidden="1" x14ac:dyDescent="0.25">
      <c r="J4409" s="5">
        <v>0</v>
      </c>
      <c r="K4409" s="217">
        <v>0</v>
      </c>
    </row>
    <row r="4410" spans="10:11" hidden="1" x14ac:dyDescent="0.25">
      <c r="J4410" s="5">
        <v>0</v>
      </c>
      <c r="K4410" s="217">
        <v>0</v>
      </c>
    </row>
    <row r="4411" spans="10:11" hidden="1" x14ac:dyDescent="0.25">
      <c r="J4411" s="5">
        <v>0</v>
      </c>
      <c r="K4411" s="217">
        <v>0</v>
      </c>
    </row>
    <row r="4412" spans="10:11" hidden="1" x14ac:dyDescent="0.25">
      <c r="J4412" s="5">
        <v>0</v>
      </c>
      <c r="K4412" s="217">
        <v>0</v>
      </c>
    </row>
    <row r="4413" spans="10:11" hidden="1" x14ac:dyDescent="0.25">
      <c r="J4413" s="5">
        <v>0</v>
      </c>
      <c r="K4413" s="217">
        <v>0</v>
      </c>
    </row>
    <row r="4414" spans="10:11" hidden="1" x14ac:dyDescent="0.25">
      <c r="J4414" s="5">
        <v>0</v>
      </c>
      <c r="K4414" s="217">
        <v>0</v>
      </c>
    </row>
    <row r="4415" spans="10:11" hidden="1" x14ac:dyDescent="0.25">
      <c r="J4415" s="5">
        <v>0</v>
      </c>
      <c r="K4415" s="217">
        <v>0</v>
      </c>
    </row>
    <row r="4416" spans="10:11" hidden="1" x14ac:dyDescent="0.25">
      <c r="J4416" s="5">
        <v>0</v>
      </c>
      <c r="K4416" s="217">
        <v>0</v>
      </c>
    </row>
    <row r="4417" spans="10:11" hidden="1" x14ac:dyDescent="0.25">
      <c r="J4417" s="5">
        <v>0</v>
      </c>
      <c r="K4417" s="217">
        <v>0</v>
      </c>
    </row>
    <row r="4418" spans="10:11" hidden="1" x14ac:dyDescent="0.25">
      <c r="J4418" s="5">
        <v>0</v>
      </c>
      <c r="K4418" s="217">
        <v>0</v>
      </c>
    </row>
    <row r="4419" spans="10:11" hidden="1" x14ac:dyDescent="0.25">
      <c r="J4419" s="5">
        <v>0</v>
      </c>
      <c r="K4419" s="217">
        <v>0</v>
      </c>
    </row>
    <row r="4420" spans="10:11" hidden="1" x14ac:dyDescent="0.25">
      <c r="J4420" s="5">
        <v>0</v>
      </c>
      <c r="K4420" s="217">
        <v>0</v>
      </c>
    </row>
    <row r="4421" spans="10:11" hidden="1" x14ac:dyDescent="0.25">
      <c r="J4421" s="5">
        <v>0</v>
      </c>
      <c r="K4421" s="217">
        <v>0</v>
      </c>
    </row>
    <row r="4422" spans="10:11" hidden="1" x14ac:dyDescent="0.25">
      <c r="J4422" s="5">
        <v>0</v>
      </c>
      <c r="K4422" s="217">
        <v>0</v>
      </c>
    </row>
    <row r="4423" spans="10:11" hidden="1" x14ac:dyDescent="0.25">
      <c r="J4423" s="5">
        <v>0</v>
      </c>
      <c r="K4423" s="217">
        <v>0</v>
      </c>
    </row>
    <row r="4424" spans="10:11" hidden="1" x14ac:dyDescent="0.25">
      <c r="J4424" s="5">
        <v>0</v>
      </c>
      <c r="K4424" s="217">
        <v>0</v>
      </c>
    </row>
    <row r="4425" spans="10:11" hidden="1" x14ac:dyDescent="0.25">
      <c r="J4425" s="5">
        <v>0</v>
      </c>
      <c r="K4425" s="217">
        <v>0</v>
      </c>
    </row>
    <row r="4426" spans="10:11" hidden="1" x14ac:dyDescent="0.25">
      <c r="J4426" s="5">
        <v>0</v>
      </c>
      <c r="K4426" s="217">
        <v>0</v>
      </c>
    </row>
    <row r="4427" spans="10:11" hidden="1" x14ac:dyDescent="0.25">
      <c r="J4427" s="5">
        <v>0</v>
      </c>
      <c r="K4427" s="217">
        <v>0</v>
      </c>
    </row>
    <row r="4428" spans="10:11" hidden="1" x14ac:dyDescent="0.25">
      <c r="J4428" s="5">
        <v>0</v>
      </c>
      <c r="K4428" s="217">
        <v>0</v>
      </c>
    </row>
    <row r="4429" spans="10:11" hidden="1" x14ac:dyDescent="0.25">
      <c r="J4429" s="5">
        <v>0</v>
      </c>
      <c r="K4429" s="217">
        <v>0</v>
      </c>
    </row>
    <row r="4430" spans="10:11" hidden="1" x14ac:dyDescent="0.25">
      <c r="J4430" s="5">
        <v>0</v>
      </c>
      <c r="K4430" s="217">
        <v>0</v>
      </c>
    </row>
    <row r="4431" spans="10:11" hidden="1" x14ac:dyDescent="0.25">
      <c r="J4431" s="5">
        <v>0</v>
      </c>
      <c r="K4431" s="217">
        <v>0</v>
      </c>
    </row>
    <row r="4432" spans="10:11" hidden="1" x14ac:dyDescent="0.25">
      <c r="J4432" s="5">
        <v>0</v>
      </c>
      <c r="K4432" s="217">
        <v>0</v>
      </c>
    </row>
    <row r="4433" spans="10:11" hidden="1" x14ac:dyDescent="0.25">
      <c r="J4433" s="5">
        <v>0</v>
      </c>
      <c r="K4433" s="217">
        <v>0</v>
      </c>
    </row>
    <row r="4434" spans="10:11" hidden="1" x14ac:dyDescent="0.25">
      <c r="J4434" s="5">
        <v>0</v>
      </c>
      <c r="K4434" s="217">
        <v>0</v>
      </c>
    </row>
    <row r="4435" spans="10:11" hidden="1" x14ac:dyDescent="0.25">
      <c r="J4435" s="5">
        <v>0</v>
      </c>
      <c r="K4435" s="217">
        <v>0</v>
      </c>
    </row>
    <row r="4436" spans="10:11" hidden="1" x14ac:dyDescent="0.25">
      <c r="J4436" s="5">
        <v>0</v>
      </c>
      <c r="K4436" s="217">
        <v>0</v>
      </c>
    </row>
    <row r="4437" spans="10:11" hidden="1" x14ac:dyDescent="0.25">
      <c r="J4437" s="5">
        <v>0</v>
      </c>
      <c r="K4437" s="217">
        <v>0</v>
      </c>
    </row>
    <row r="4438" spans="10:11" hidden="1" x14ac:dyDescent="0.25">
      <c r="J4438" s="5">
        <v>0</v>
      </c>
      <c r="K4438" s="217">
        <v>0</v>
      </c>
    </row>
    <row r="4439" spans="10:11" hidden="1" x14ac:dyDescent="0.25">
      <c r="J4439" s="5">
        <v>0</v>
      </c>
      <c r="K4439" s="217">
        <v>0</v>
      </c>
    </row>
    <row r="4440" spans="10:11" hidden="1" x14ac:dyDescent="0.25">
      <c r="J4440" s="5">
        <v>0</v>
      </c>
      <c r="K4440" s="217">
        <v>0</v>
      </c>
    </row>
    <row r="4441" spans="10:11" hidden="1" x14ac:dyDescent="0.25">
      <c r="J4441" s="5">
        <v>0</v>
      </c>
      <c r="K4441" s="217">
        <v>0</v>
      </c>
    </row>
    <row r="4442" spans="10:11" hidden="1" x14ac:dyDescent="0.25">
      <c r="J4442" s="5">
        <v>0</v>
      </c>
      <c r="K4442" s="217">
        <v>0</v>
      </c>
    </row>
    <row r="4443" spans="10:11" hidden="1" x14ac:dyDescent="0.25">
      <c r="J4443" s="5">
        <v>0</v>
      </c>
      <c r="K4443" s="217">
        <v>0</v>
      </c>
    </row>
    <row r="4444" spans="10:11" hidden="1" x14ac:dyDescent="0.25">
      <c r="J4444" s="5">
        <v>0</v>
      </c>
      <c r="K4444" s="217">
        <v>0</v>
      </c>
    </row>
    <row r="4445" spans="10:11" hidden="1" x14ac:dyDescent="0.25">
      <c r="J4445" s="5">
        <v>0</v>
      </c>
      <c r="K4445" s="217">
        <v>0</v>
      </c>
    </row>
    <row r="4446" spans="10:11" hidden="1" x14ac:dyDescent="0.25">
      <c r="J4446" s="5">
        <v>0</v>
      </c>
      <c r="K4446" s="217">
        <v>0</v>
      </c>
    </row>
    <row r="4447" spans="10:11" hidden="1" x14ac:dyDescent="0.25">
      <c r="J4447" s="5">
        <v>0</v>
      </c>
      <c r="K4447" s="217">
        <v>0</v>
      </c>
    </row>
    <row r="4448" spans="10:11" hidden="1" x14ac:dyDescent="0.25">
      <c r="J4448" s="5">
        <v>0</v>
      </c>
      <c r="K4448" s="217">
        <v>0</v>
      </c>
    </row>
    <row r="4449" spans="10:11" hidden="1" x14ac:dyDescent="0.25">
      <c r="J4449" s="5">
        <v>0</v>
      </c>
      <c r="K4449" s="217">
        <v>0</v>
      </c>
    </row>
    <row r="4450" spans="10:11" hidden="1" x14ac:dyDescent="0.25">
      <c r="J4450" s="5">
        <v>0</v>
      </c>
      <c r="K4450" s="217">
        <v>0</v>
      </c>
    </row>
    <row r="4451" spans="10:11" hidden="1" x14ac:dyDescent="0.25">
      <c r="J4451" s="5">
        <v>0</v>
      </c>
      <c r="K4451" s="217">
        <v>0</v>
      </c>
    </row>
    <row r="4452" spans="10:11" hidden="1" x14ac:dyDescent="0.25">
      <c r="J4452" s="5">
        <v>0</v>
      </c>
      <c r="K4452" s="217">
        <v>0</v>
      </c>
    </row>
    <row r="4453" spans="10:11" hidden="1" x14ac:dyDescent="0.25">
      <c r="J4453" s="5">
        <v>0</v>
      </c>
      <c r="K4453" s="217">
        <v>0</v>
      </c>
    </row>
    <row r="4454" spans="10:11" hidden="1" x14ac:dyDescent="0.25">
      <c r="J4454" s="5">
        <v>0</v>
      </c>
      <c r="K4454" s="217">
        <v>0</v>
      </c>
    </row>
    <row r="4455" spans="10:11" hidden="1" x14ac:dyDescent="0.25">
      <c r="J4455" s="5">
        <v>0</v>
      </c>
      <c r="K4455" s="217">
        <v>0</v>
      </c>
    </row>
    <row r="4456" spans="10:11" hidden="1" x14ac:dyDescent="0.25">
      <c r="J4456" s="5">
        <v>0</v>
      </c>
      <c r="K4456" s="217">
        <v>0</v>
      </c>
    </row>
    <row r="4457" spans="10:11" hidden="1" x14ac:dyDescent="0.25">
      <c r="J4457" s="5">
        <v>0</v>
      </c>
      <c r="K4457" s="217">
        <v>0</v>
      </c>
    </row>
    <row r="4458" spans="10:11" hidden="1" x14ac:dyDescent="0.25">
      <c r="J4458" s="5">
        <v>0</v>
      </c>
      <c r="K4458" s="217">
        <v>0</v>
      </c>
    </row>
    <row r="4459" spans="10:11" hidden="1" x14ac:dyDescent="0.25">
      <c r="J4459" s="5">
        <v>0</v>
      </c>
      <c r="K4459" s="217">
        <v>0</v>
      </c>
    </row>
    <row r="4460" spans="10:11" hidden="1" x14ac:dyDescent="0.25">
      <c r="J4460" s="5">
        <v>0</v>
      </c>
      <c r="K4460" s="217">
        <v>0</v>
      </c>
    </row>
    <row r="4461" spans="10:11" hidden="1" x14ac:dyDescent="0.25">
      <c r="J4461" s="5">
        <v>0</v>
      </c>
      <c r="K4461" s="217">
        <v>0</v>
      </c>
    </row>
    <row r="4462" spans="10:11" hidden="1" x14ac:dyDescent="0.25">
      <c r="J4462" s="5">
        <v>0</v>
      </c>
      <c r="K4462" s="217">
        <v>0</v>
      </c>
    </row>
    <row r="4463" spans="10:11" hidden="1" x14ac:dyDescent="0.25">
      <c r="J4463" s="5">
        <v>0</v>
      </c>
      <c r="K4463" s="217">
        <v>0</v>
      </c>
    </row>
    <row r="4464" spans="10:11" hidden="1" x14ac:dyDescent="0.25">
      <c r="J4464" s="5">
        <v>0</v>
      </c>
      <c r="K4464" s="217">
        <v>0</v>
      </c>
    </row>
    <row r="4465" spans="10:11" hidden="1" x14ac:dyDescent="0.25">
      <c r="J4465" s="5">
        <v>0</v>
      </c>
      <c r="K4465" s="217">
        <v>0</v>
      </c>
    </row>
    <row r="4466" spans="10:11" hidden="1" x14ac:dyDescent="0.25">
      <c r="J4466" s="5">
        <v>0</v>
      </c>
      <c r="K4466" s="217">
        <v>0</v>
      </c>
    </row>
    <row r="4467" spans="10:11" hidden="1" x14ac:dyDescent="0.25">
      <c r="J4467" s="5">
        <v>0</v>
      </c>
      <c r="K4467" s="217">
        <v>0</v>
      </c>
    </row>
    <row r="4468" spans="10:11" hidden="1" x14ac:dyDescent="0.25">
      <c r="J4468" s="5">
        <v>0</v>
      </c>
      <c r="K4468" s="217">
        <v>0</v>
      </c>
    </row>
    <row r="4469" spans="10:11" hidden="1" x14ac:dyDescent="0.25">
      <c r="J4469" s="5">
        <v>0</v>
      </c>
      <c r="K4469" s="217">
        <v>0</v>
      </c>
    </row>
    <row r="4470" spans="10:11" hidden="1" x14ac:dyDescent="0.25">
      <c r="J4470" s="5">
        <v>0</v>
      </c>
      <c r="K4470" s="217">
        <v>0</v>
      </c>
    </row>
    <row r="4471" spans="10:11" hidden="1" x14ac:dyDescent="0.25">
      <c r="J4471" s="5">
        <v>0</v>
      </c>
      <c r="K4471" s="217">
        <v>0</v>
      </c>
    </row>
    <row r="4472" spans="10:11" hidden="1" x14ac:dyDescent="0.25">
      <c r="J4472" s="5">
        <v>0</v>
      </c>
      <c r="K4472" s="217">
        <v>0</v>
      </c>
    </row>
    <row r="4473" spans="10:11" hidden="1" x14ac:dyDescent="0.25">
      <c r="J4473" s="5">
        <v>0</v>
      </c>
      <c r="K4473" s="217">
        <v>0</v>
      </c>
    </row>
    <row r="4474" spans="10:11" hidden="1" x14ac:dyDescent="0.25">
      <c r="J4474" s="5">
        <v>0</v>
      </c>
      <c r="K4474" s="217">
        <v>0</v>
      </c>
    </row>
    <row r="4475" spans="10:11" hidden="1" x14ac:dyDescent="0.25">
      <c r="J4475" s="5">
        <v>0</v>
      </c>
      <c r="K4475" s="217">
        <v>0</v>
      </c>
    </row>
    <row r="4476" spans="10:11" hidden="1" x14ac:dyDescent="0.25">
      <c r="J4476" s="5">
        <v>0</v>
      </c>
      <c r="K4476" s="217">
        <v>0</v>
      </c>
    </row>
    <row r="4477" spans="10:11" hidden="1" x14ac:dyDescent="0.25">
      <c r="J4477" s="5">
        <v>0</v>
      </c>
      <c r="K4477" s="217">
        <v>0</v>
      </c>
    </row>
    <row r="4478" spans="10:11" hidden="1" x14ac:dyDescent="0.25">
      <c r="J4478" s="5">
        <v>0</v>
      </c>
      <c r="K4478" s="217">
        <v>0</v>
      </c>
    </row>
    <row r="4479" spans="10:11" hidden="1" x14ac:dyDescent="0.25">
      <c r="J4479" s="5">
        <v>0</v>
      </c>
      <c r="K4479" s="217">
        <v>0</v>
      </c>
    </row>
    <row r="4480" spans="10:11" hidden="1" x14ac:dyDescent="0.25">
      <c r="J4480" s="5">
        <v>0</v>
      </c>
      <c r="K4480" s="217">
        <v>0</v>
      </c>
    </row>
    <row r="4481" spans="10:11" hidden="1" x14ac:dyDescent="0.25">
      <c r="J4481" s="5">
        <v>0</v>
      </c>
      <c r="K4481" s="217">
        <v>0</v>
      </c>
    </row>
    <row r="4482" spans="10:11" hidden="1" x14ac:dyDescent="0.25">
      <c r="J4482" s="5">
        <v>0</v>
      </c>
      <c r="K4482" s="217">
        <v>0</v>
      </c>
    </row>
    <row r="4483" spans="10:11" hidden="1" x14ac:dyDescent="0.25">
      <c r="J4483" s="5">
        <v>0</v>
      </c>
      <c r="K4483" s="217">
        <v>0</v>
      </c>
    </row>
    <row r="4484" spans="10:11" hidden="1" x14ac:dyDescent="0.25">
      <c r="J4484" s="5">
        <v>0</v>
      </c>
      <c r="K4484" s="217">
        <v>0</v>
      </c>
    </row>
    <row r="4485" spans="10:11" hidden="1" x14ac:dyDescent="0.25">
      <c r="J4485" s="5">
        <v>0</v>
      </c>
      <c r="K4485" s="217">
        <v>0</v>
      </c>
    </row>
    <row r="4486" spans="10:11" hidden="1" x14ac:dyDescent="0.25">
      <c r="J4486" s="5">
        <v>0</v>
      </c>
      <c r="K4486" s="217">
        <v>0</v>
      </c>
    </row>
    <row r="4487" spans="10:11" hidden="1" x14ac:dyDescent="0.25">
      <c r="J4487" s="5">
        <v>0</v>
      </c>
      <c r="K4487" s="217">
        <v>0</v>
      </c>
    </row>
    <row r="4488" spans="10:11" hidden="1" x14ac:dyDescent="0.25">
      <c r="J4488" s="5">
        <v>0</v>
      </c>
      <c r="K4488" s="217">
        <v>0</v>
      </c>
    </row>
    <row r="4489" spans="10:11" hidden="1" x14ac:dyDescent="0.25">
      <c r="J4489" s="5">
        <v>0</v>
      </c>
      <c r="K4489" s="217">
        <v>0</v>
      </c>
    </row>
    <row r="4490" spans="10:11" hidden="1" x14ac:dyDescent="0.25">
      <c r="J4490" s="5">
        <v>0</v>
      </c>
      <c r="K4490" s="217">
        <v>0</v>
      </c>
    </row>
    <row r="4491" spans="10:11" hidden="1" x14ac:dyDescent="0.25">
      <c r="J4491" s="5">
        <v>0</v>
      </c>
      <c r="K4491" s="217">
        <v>0</v>
      </c>
    </row>
    <row r="4492" spans="10:11" hidden="1" x14ac:dyDescent="0.25">
      <c r="J4492" s="5">
        <v>0</v>
      </c>
      <c r="K4492" s="217">
        <v>0</v>
      </c>
    </row>
    <row r="4493" spans="10:11" hidden="1" x14ac:dyDescent="0.25">
      <c r="J4493" s="5">
        <v>0</v>
      </c>
      <c r="K4493" s="217">
        <v>0</v>
      </c>
    </row>
    <row r="4494" spans="10:11" hidden="1" x14ac:dyDescent="0.25">
      <c r="J4494" s="5">
        <v>0</v>
      </c>
      <c r="K4494" s="217">
        <v>0</v>
      </c>
    </row>
    <row r="4495" spans="10:11" hidden="1" x14ac:dyDescent="0.25">
      <c r="J4495" s="5">
        <v>0</v>
      </c>
      <c r="K4495" s="217">
        <v>0</v>
      </c>
    </row>
    <row r="4496" spans="10:11" hidden="1" x14ac:dyDescent="0.25">
      <c r="J4496" s="5">
        <v>0</v>
      </c>
      <c r="K4496" s="217">
        <v>0</v>
      </c>
    </row>
    <row r="4497" spans="10:11" hidden="1" x14ac:dyDescent="0.25">
      <c r="J4497" s="5">
        <v>0</v>
      </c>
      <c r="K4497" s="217">
        <v>0</v>
      </c>
    </row>
    <row r="4498" spans="10:11" hidden="1" x14ac:dyDescent="0.25">
      <c r="J4498" s="5">
        <v>0</v>
      </c>
      <c r="K4498" s="217">
        <v>0</v>
      </c>
    </row>
    <row r="4499" spans="10:11" hidden="1" x14ac:dyDescent="0.25">
      <c r="J4499" s="5">
        <v>0</v>
      </c>
      <c r="K4499" s="217">
        <v>0</v>
      </c>
    </row>
    <row r="4500" spans="10:11" hidden="1" x14ac:dyDescent="0.25">
      <c r="J4500" s="5">
        <v>0</v>
      </c>
      <c r="K4500" s="217">
        <v>0</v>
      </c>
    </row>
    <row r="4501" spans="10:11" hidden="1" x14ac:dyDescent="0.25">
      <c r="J4501" s="5">
        <v>0</v>
      </c>
      <c r="K4501" s="217">
        <v>0</v>
      </c>
    </row>
    <row r="4502" spans="10:11" hidden="1" x14ac:dyDescent="0.25">
      <c r="J4502" s="5">
        <v>0</v>
      </c>
      <c r="K4502" s="217">
        <v>0</v>
      </c>
    </row>
    <row r="4503" spans="10:11" hidden="1" x14ac:dyDescent="0.25">
      <c r="J4503" s="5">
        <v>0</v>
      </c>
      <c r="K4503" s="217">
        <v>0</v>
      </c>
    </row>
    <row r="4504" spans="10:11" hidden="1" x14ac:dyDescent="0.25">
      <c r="J4504" s="5">
        <v>0</v>
      </c>
      <c r="K4504" s="217">
        <v>0</v>
      </c>
    </row>
    <row r="4505" spans="10:11" hidden="1" x14ac:dyDescent="0.25">
      <c r="J4505" s="5">
        <v>0</v>
      </c>
      <c r="K4505" s="217">
        <v>0</v>
      </c>
    </row>
    <row r="4506" spans="10:11" hidden="1" x14ac:dyDescent="0.25">
      <c r="J4506" s="5">
        <v>0</v>
      </c>
      <c r="K4506" s="217">
        <v>0</v>
      </c>
    </row>
    <row r="4507" spans="10:11" hidden="1" x14ac:dyDescent="0.25">
      <c r="J4507" s="5">
        <v>0</v>
      </c>
      <c r="K4507" s="217">
        <v>0</v>
      </c>
    </row>
    <row r="4508" spans="10:11" hidden="1" x14ac:dyDescent="0.25">
      <c r="J4508" s="5">
        <v>0</v>
      </c>
      <c r="K4508" s="217">
        <v>0</v>
      </c>
    </row>
    <row r="4509" spans="10:11" hidden="1" x14ac:dyDescent="0.25">
      <c r="J4509" s="5">
        <v>0</v>
      </c>
      <c r="K4509" s="217">
        <v>0</v>
      </c>
    </row>
    <row r="4510" spans="10:11" hidden="1" x14ac:dyDescent="0.25">
      <c r="J4510" s="5">
        <v>0</v>
      </c>
      <c r="K4510" s="217">
        <v>0</v>
      </c>
    </row>
    <row r="4511" spans="10:11" hidden="1" x14ac:dyDescent="0.25">
      <c r="J4511" s="5">
        <v>0</v>
      </c>
      <c r="K4511" s="217">
        <v>0</v>
      </c>
    </row>
    <row r="4512" spans="10:11" hidden="1" x14ac:dyDescent="0.25">
      <c r="J4512" s="5">
        <v>0</v>
      </c>
      <c r="K4512" s="217">
        <v>0</v>
      </c>
    </row>
    <row r="4513" spans="10:11" hidden="1" x14ac:dyDescent="0.25">
      <c r="J4513" s="5">
        <v>0</v>
      </c>
      <c r="K4513" s="217">
        <v>0</v>
      </c>
    </row>
    <row r="4514" spans="10:11" hidden="1" x14ac:dyDescent="0.25">
      <c r="J4514" s="5">
        <v>0</v>
      </c>
      <c r="K4514" s="217">
        <v>0</v>
      </c>
    </row>
    <row r="4515" spans="10:11" hidden="1" x14ac:dyDescent="0.25">
      <c r="J4515" s="5">
        <v>0</v>
      </c>
      <c r="K4515" s="217">
        <v>0</v>
      </c>
    </row>
    <row r="4516" spans="10:11" hidden="1" x14ac:dyDescent="0.25">
      <c r="J4516" s="5">
        <v>0</v>
      </c>
      <c r="K4516" s="217">
        <v>0</v>
      </c>
    </row>
    <row r="4517" spans="10:11" hidden="1" x14ac:dyDescent="0.25">
      <c r="J4517" s="5">
        <v>0</v>
      </c>
      <c r="K4517" s="217">
        <v>0</v>
      </c>
    </row>
    <row r="4518" spans="10:11" hidden="1" x14ac:dyDescent="0.25">
      <c r="J4518" s="5">
        <v>0</v>
      </c>
      <c r="K4518" s="217">
        <v>0</v>
      </c>
    </row>
    <row r="4519" spans="10:11" hidden="1" x14ac:dyDescent="0.25">
      <c r="J4519" s="5">
        <v>0</v>
      </c>
      <c r="K4519" s="217">
        <v>0</v>
      </c>
    </row>
    <row r="4520" spans="10:11" hidden="1" x14ac:dyDescent="0.25">
      <c r="J4520" s="5">
        <v>0</v>
      </c>
      <c r="K4520" s="217">
        <v>0</v>
      </c>
    </row>
    <row r="4521" spans="10:11" hidden="1" x14ac:dyDescent="0.25">
      <c r="J4521" s="5">
        <v>0</v>
      </c>
      <c r="K4521" s="217">
        <v>0</v>
      </c>
    </row>
    <row r="4522" spans="10:11" hidden="1" x14ac:dyDescent="0.25">
      <c r="J4522" s="5">
        <v>0</v>
      </c>
      <c r="K4522" s="217">
        <v>0</v>
      </c>
    </row>
    <row r="4523" spans="10:11" hidden="1" x14ac:dyDescent="0.25">
      <c r="J4523" s="5">
        <v>0</v>
      </c>
      <c r="K4523" s="217">
        <v>0</v>
      </c>
    </row>
    <row r="4524" spans="10:11" hidden="1" x14ac:dyDescent="0.25">
      <c r="J4524" s="5">
        <v>0</v>
      </c>
      <c r="K4524" s="217">
        <v>0</v>
      </c>
    </row>
    <row r="4525" spans="10:11" hidden="1" x14ac:dyDescent="0.25">
      <c r="J4525" s="5">
        <v>0</v>
      </c>
      <c r="K4525" s="217">
        <v>0</v>
      </c>
    </row>
    <row r="4526" spans="10:11" hidden="1" x14ac:dyDescent="0.25">
      <c r="J4526" s="5">
        <v>0</v>
      </c>
      <c r="K4526" s="217">
        <v>0</v>
      </c>
    </row>
    <row r="4527" spans="10:11" hidden="1" x14ac:dyDescent="0.25">
      <c r="J4527" s="5">
        <v>0</v>
      </c>
      <c r="K4527" s="217">
        <v>0</v>
      </c>
    </row>
    <row r="4528" spans="10:11" hidden="1" x14ac:dyDescent="0.25">
      <c r="J4528" s="5">
        <v>0</v>
      </c>
      <c r="K4528" s="217">
        <v>0</v>
      </c>
    </row>
    <row r="4529" spans="10:11" hidden="1" x14ac:dyDescent="0.25">
      <c r="J4529" s="5">
        <v>0</v>
      </c>
      <c r="K4529" s="217">
        <v>0</v>
      </c>
    </row>
    <row r="4530" spans="10:11" hidden="1" x14ac:dyDescent="0.25">
      <c r="J4530" s="5">
        <v>0</v>
      </c>
      <c r="K4530" s="217">
        <v>0</v>
      </c>
    </row>
    <row r="4531" spans="10:11" hidden="1" x14ac:dyDescent="0.25">
      <c r="J4531" s="5">
        <v>0</v>
      </c>
      <c r="K4531" s="217">
        <v>0</v>
      </c>
    </row>
    <row r="4532" spans="10:11" hidden="1" x14ac:dyDescent="0.25">
      <c r="J4532" s="5">
        <v>0</v>
      </c>
      <c r="K4532" s="217">
        <v>0</v>
      </c>
    </row>
    <row r="4533" spans="10:11" hidden="1" x14ac:dyDescent="0.25">
      <c r="J4533" s="5">
        <v>0</v>
      </c>
      <c r="K4533" s="217">
        <v>0</v>
      </c>
    </row>
    <row r="4534" spans="10:11" hidden="1" x14ac:dyDescent="0.25">
      <c r="J4534" s="5">
        <v>0</v>
      </c>
      <c r="K4534" s="217">
        <v>0</v>
      </c>
    </row>
    <row r="4535" spans="10:11" hidden="1" x14ac:dyDescent="0.25">
      <c r="J4535" s="5">
        <v>0</v>
      </c>
      <c r="K4535" s="217">
        <v>0</v>
      </c>
    </row>
    <row r="4536" spans="10:11" hidden="1" x14ac:dyDescent="0.25">
      <c r="J4536" s="5">
        <v>0</v>
      </c>
      <c r="K4536" s="217">
        <v>0</v>
      </c>
    </row>
    <row r="4537" spans="10:11" hidden="1" x14ac:dyDescent="0.25">
      <c r="J4537" s="5">
        <v>0</v>
      </c>
      <c r="K4537" s="217">
        <v>0</v>
      </c>
    </row>
    <row r="4538" spans="10:11" hidden="1" x14ac:dyDescent="0.25">
      <c r="J4538" s="5">
        <v>0</v>
      </c>
      <c r="K4538" s="217">
        <v>0</v>
      </c>
    </row>
    <row r="4539" spans="10:11" hidden="1" x14ac:dyDescent="0.25">
      <c r="J4539" s="5">
        <v>0</v>
      </c>
      <c r="K4539" s="217">
        <v>0</v>
      </c>
    </row>
    <row r="4540" spans="10:11" hidden="1" x14ac:dyDescent="0.25">
      <c r="J4540" s="5">
        <v>0</v>
      </c>
      <c r="K4540" s="217">
        <v>0</v>
      </c>
    </row>
    <row r="4541" spans="10:11" hidden="1" x14ac:dyDescent="0.25">
      <c r="J4541" s="5">
        <v>0</v>
      </c>
      <c r="K4541" s="217">
        <v>0</v>
      </c>
    </row>
    <row r="4542" spans="10:11" hidden="1" x14ac:dyDescent="0.25">
      <c r="J4542" s="5">
        <v>0</v>
      </c>
      <c r="K4542" s="217">
        <v>0</v>
      </c>
    </row>
    <row r="4543" spans="10:11" hidden="1" x14ac:dyDescent="0.25">
      <c r="J4543" s="5">
        <v>0</v>
      </c>
      <c r="K4543" s="217">
        <v>0</v>
      </c>
    </row>
    <row r="4544" spans="10:11" hidden="1" x14ac:dyDescent="0.25">
      <c r="J4544" s="5">
        <v>0</v>
      </c>
      <c r="K4544" s="217">
        <v>0</v>
      </c>
    </row>
    <row r="4545" spans="10:11" hidden="1" x14ac:dyDescent="0.25">
      <c r="J4545" s="5">
        <v>0</v>
      </c>
      <c r="K4545" s="217">
        <v>0</v>
      </c>
    </row>
    <row r="4546" spans="10:11" hidden="1" x14ac:dyDescent="0.25">
      <c r="J4546" s="5">
        <v>0</v>
      </c>
      <c r="K4546" s="217">
        <v>0</v>
      </c>
    </row>
    <row r="4547" spans="10:11" hidden="1" x14ac:dyDescent="0.25">
      <c r="J4547" s="5">
        <v>0</v>
      </c>
      <c r="K4547" s="217">
        <v>0</v>
      </c>
    </row>
    <row r="4548" spans="10:11" hidden="1" x14ac:dyDescent="0.25">
      <c r="J4548" s="5">
        <v>0</v>
      </c>
      <c r="K4548" s="217">
        <v>0</v>
      </c>
    </row>
    <row r="4549" spans="10:11" hidden="1" x14ac:dyDescent="0.25">
      <c r="J4549" s="5">
        <v>0</v>
      </c>
      <c r="K4549" s="217">
        <v>0</v>
      </c>
    </row>
    <row r="4550" spans="10:11" hidden="1" x14ac:dyDescent="0.25">
      <c r="J4550" s="5">
        <v>0</v>
      </c>
      <c r="K4550" s="217">
        <v>0</v>
      </c>
    </row>
    <row r="4551" spans="10:11" hidden="1" x14ac:dyDescent="0.25">
      <c r="J4551" s="5">
        <v>0</v>
      </c>
      <c r="K4551" s="217">
        <v>0</v>
      </c>
    </row>
    <row r="4552" spans="10:11" hidden="1" x14ac:dyDescent="0.25">
      <c r="J4552" s="5">
        <v>0</v>
      </c>
      <c r="K4552" s="217">
        <v>0</v>
      </c>
    </row>
    <row r="4553" spans="10:11" hidden="1" x14ac:dyDescent="0.25">
      <c r="J4553" s="5">
        <v>0</v>
      </c>
      <c r="K4553" s="217">
        <v>0</v>
      </c>
    </row>
    <row r="4554" spans="10:11" hidden="1" x14ac:dyDescent="0.25">
      <c r="J4554" s="5">
        <v>0</v>
      </c>
      <c r="K4554" s="217">
        <v>0</v>
      </c>
    </row>
    <row r="4555" spans="10:11" hidden="1" x14ac:dyDescent="0.25">
      <c r="J4555" s="5">
        <v>0</v>
      </c>
      <c r="K4555" s="217">
        <v>0</v>
      </c>
    </row>
    <row r="4556" spans="10:11" hidden="1" x14ac:dyDescent="0.25">
      <c r="J4556" s="5">
        <v>0</v>
      </c>
      <c r="K4556" s="217">
        <v>0</v>
      </c>
    </row>
    <row r="4557" spans="10:11" hidden="1" x14ac:dyDescent="0.25">
      <c r="J4557" s="5">
        <v>0</v>
      </c>
      <c r="K4557" s="217">
        <v>0</v>
      </c>
    </row>
    <row r="4558" spans="10:11" hidden="1" x14ac:dyDescent="0.25">
      <c r="J4558" s="5">
        <v>0</v>
      </c>
      <c r="K4558" s="217">
        <v>0</v>
      </c>
    </row>
    <row r="4559" spans="10:11" hidden="1" x14ac:dyDescent="0.25">
      <c r="J4559" s="5">
        <v>0</v>
      </c>
      <c r="K4559" s="217">
        <v>0</v>
      </c>
    </row>
    <row r="4560" spans="10:11" hidden="1" x14ac:dyDescent="0.25">
      <c r="J4560" s="5">
        <v>0</v>
      </c>
      <c r="K4560" s="217">
        <v>0</v>
      </c>
    </row>
    <row r="4561" spans="10:11" hidden="1" x14ac:dyDescent="0.25">
      <c r="J4561" s="5">
        <v>0</v>
      </c>
      <c r="K4561" s="217">
        <v>0</v>
      </c>
    </row>
    <row r="4562" spans="10:11" hidden="1" x14ac:dyDescent="0.25">
      <c r="J4562" s="5">
        <v>0</v>
      </c>
      <c r="K4562" s="217">
        <v>0</v>
      </c>
    </row>
    <row r="4563" spans="10:11" hidden="1" x14ac:dyDescent="0.25">
      <c r="J4563" s="5">
        <v>0</v>
      </c>
      <c r="K4563" s="217">
        <v>0</v>
      </c>
    </row>
    <row r="4564" spans="10:11" hidden="1" x14ac:dyDescent="0.25">
      <c r="J4564" s="5">
        <v>0</v>
      </c>
      <c r="K4564" s="217">
        <v>0</v>
      </c>
    </row>
    <row r="4565" spans="10:11" hidden="1" x14ac:dyDescent="0.25">
      <c r="J4565" s="5">
        <v>0</v>
      </c>
      <c r="K4565" s="217">
        <v>0</v>
      </c>
    </row>
    <row r="4566" spans="10:11" hidden="1" x14ac:dyDescent="0.25">
      <c r="J4566" s="5">
        <v>0</v>
      </c>
      <c r="K4566" s="217">
        <v>0</v>
      </c>
    </row>
    <row r="4567" spans="10:11" hidden="1" x14ac:dyDescent="0.25">
      <c r="J4567" s="5">
        <v>0</v>
      </c>
      <c r="K4567" s="217">
        <v>0</v>
      </c>
    </row>
    <row r="4568" spans="10:11" hidden="1" x14ac:dyDescent="0.25">
      <c r="J4568" s="5">
        <v>0</v>
      </c>
      <c r="K4568" s="217">
        <v>0</v>
      </c>
    </row>
    <row r="4569" spans="10:11" hidden="1" x14ac:dyDescent="0.25">
      <c r="J4569" s="5">
        <v>0</v>
      </c>
      <c r="K4569" s="217">
        <v>0</v>
      </c>
    </row>
    <row r="4570" spans="10:11" hidden="1" x14ac:dyDescent="0.25">
      <c r="J4570" s="5">
        <v>0</v>
      </c>
      <c r="K4570" s="217">
        <v>0</v>
      </c>
    </row>
    <row r="4571" spans="10:11" hidden="1" x14ac:dyDescent="0.25">
      <c r="J4571" s="5">
        <v>0</v>
      </c>
      <c r="K4571" s="217">
        <v>0</v>
      </c>
    </row>
    <row r="4572" spans="10:11" hidden="1" x14ac:dyDescent="0.25">
      <c r="J4572" s="5">
        <v>0</v>
      </c>
      <c r="K4572" s="217">
        <v>0</v>
      </c>
    </row>
    <row r="4573" spans="10:11" hidden="1" x14ac:dyDescent="0.25">
      <c r="J4573" s="5">
        <v>0</v>
      </c>
      <c r="K4573" s="217">
        <v>0</v>
      </c>
    </row>
    <row r="4574" spans="10:11" hidden="1" x14ac:dyDescent="0.25">
      <c r="J4574" s="5">
        <v>0</v>
      </c>
      <c r="K4574" s="217">
        <v>0</v>
      </c>
    </row>
    <row r="4575" spans="10:11" hidden="1" x14ac:dyDescent="0.25">
      <c r="J4575" s="5">
        <v>0</v>
      </c>
      <c r="K4575" s="217">
        <v>0</v>
      </c>
    </row>
    <row r="4576" spans="10:11" hidden="1" x14ac:dyDescent="0.25">
      <c r="J4576" s="5">
        <v>0</v>
      </c>
      <c r="K4576" s="217">
        <v>0</v>
      </c>
    </row>
    <row r="4577" spans="10:11" hidden="1" x14ac:dyDescent="0.25">
      <c r="J4577" s="5">
        <v>0</v>
      </c>
      <c r="K4577" s="217">
        <v>0</v>
      </c>
    </row>
    <row r="4578" spans="10:11" hidden="1" x14ac:dyDescent="0.25">
      <c r="J4578" s="5">
        <v>0</v>
      </c>
      <c r="K4578" s="217">
        <v>0</v>
      </c>
    </row>
    <row r="4579" spans="10:11" hidden="1" x14ac:dyDescent="0.25">
      <c r="J4579" s="5">
        <v>0</v>
      </c>
      <c r="K4579" s="217">
        <v>0</v>
      </c>
    </row>
    <row r="4580" spans="10:11" hidden="1" x14ac:dyDescent="0.25">
      <c r="J4580" s="5">
        <v>0</v>
      </c>
      <c r="K4580" s="217">
        <v>0</v>
      </c>
    </row>
    <row r="4581" spans="10:11" hidden="1" x14ac:dyDescent="0.25">
      <c r="J4581" s="5">
        <v>0</v>
      </c>
      <c r="K4581" s="217">
        <v>0</v>
      </c>
    </row>
    <row r="4582" spans="10:11" hidden="1" x14ac:dyDescent="0.25">
      <c r="J4582" s="5">
        <v>0</v>
      </c>
      <c r="K4582" s="217">
        <v>0</v>
      </c>
    </row>
    <row r="4583" spans="10:11" hidden="1" x14ac:dyDescent="0.25">
      <c r="J4583" s="5">
        <v>0</v>
      </c>
      <c r="K4583" s="217">
        <v>0</v>
      </c>
    </row>
    <row r="4584" spans="10:11" hidden="1" x14ac:dyDescent="0.25">
      <c r="J4584" s="5">
        <v>0</v>
      </c>
      <c r="K4584" s="217">
        <v>0</v>
      </c>
    </row>
    <row r="4585" spans="10:11" hidden="1" x14ac:dyDescent="0.25">
      <c r="J4585" s="5">
        <v>0</v>
      </c>
      <c r="K4585" s="217">
        <v>0</v>
      </c>
    </row>
    <row r="4586" spans="10:11" hidden="1" x14ac:dyDescent="0.25">
      <c r="J4586" s="5">
        <v>0</v>
      </c>
      <c r="K4586" s="217">
        <v>0</v>
      </c>
    </row>
    <row r="4587" spans="10:11" hidden="1" x14ac:dyDescent="0.25">
      <c r="J4587" s="5">
        <v>0</v>
      </c>
      <c r="K4587" s="217">
        <v>0</v>
      </c>
    </row>
    <row r="4588" spans="10:11" hidden="1" x14ac:dyDescent="0.25">
      <c r="J4588" s="5">
        <v>0</v>
      </c>
      <c r="K4588" s="217">
        <v>0</v>
      </c>
    </row>
    <row r="4589" spans="10:11" hidden="1" x14ac:dyDescent="0.25">
      <c r="J4589" s="5">
        <v>0</v>
      </c>
      <c r="K4589" s="217">
        <v>0</v>
      </c>
    </row>
    <row r="4590" spans="10:11" hidden="1" x14ac:dyDescent="0.25">
      <c r="J4590" s="5">
        <v>0</v>
      </c>
      <c r="K4590" s="217">
        <v>0</v>
      </c>
    </row>
    <row r="4591" spans="10:11" hidden="1" x14ac:dyDescent="0.25">
      <c r="J4591" s="5">
        <v>0</v>
      </c>
      <c r="K4591" s="217">
        <v>0</v>
      </c>
    </row>
    <row r="4592" spans="10:11" hidden="1" x14ac:dyDescent="0.25">
      <c r="J4592" s="5">
        <v>0</v>
      </c>
      <c r="K4592" s="217">
        <v>0</v>
      </c>
    </row>
    <row r="4593" spans="10:11" hidden="1" x14ac:dyDescent="0.25">
      <c r="J4593" s="5">
        <v>0</v>
      </c>
      <c r="K4593" s="217">
        <v>0</v>
      </c>
    </row>
    <row r="4594" spans="10:11" hidden="1" x14ac:dyDescent="0.25">
      <c r="J4594" s="5">
        <v>0</v>
      </c>
      <c r="K4594" s="217">
        <v>0</v>
      </c>
    </row>
    <row r="4595" spans="10:11" hidden="1" x14ac:dyDescent="0.25">
      <c r="J4595" s="5">
        <v>0</v>
      </c>
      <c r="K4595" s="217">
        <v>0</v>
      </c>
    </row>
    <row r="4596" spans="10:11" hidden="1" x14ac:dyDescent="0.25">
      <c r="J4596" s="5">
        <v>0</v>
      </c>
      <c r="K4596" s="217">
        <v>0</v>
      </c>
    </row>
    <row r="4597" spans="10:11" hidden="1" x14ac:dyDescent="0.25">
      <c r="J4597" s="5">
        <v>0</v>
      </c>
      <c r="K4597" s="217">
        <v>0</v>
      </c>
    </row>
    <row r="4598" spans="10:11" hidden="1" x14ac:dyDescent="0.25">
      <c r="J4598" s="5">
        <v>0</v>
      </c>
      <c r="K4598" s="217">
        <v>0</v>
      </c>
    </row>
    <row r="4599" spans="10:11" hidden="1" x14ac:dyDescent="0.25">
      <c r="J4599" s="5">
        <v>0</v>
      </c>
      <c r="K4599" s="217">
        <v>0</v>
      </c>
    </row>
    <row r="4600" spans="10:11" hidden="1" x14ac:dyDescent="0.25">
      <c r="J4600" s="5">
        <v>0</v>
      </c>
      <c r="K4600" s="217">
        <v>0</v>
      </c>
    </row>
    <row r="4601" spans="10:11" hidden="1" x14ac:dyDescent="0.25">
      <c r="J4601" s="5">
        <v>0</v>
      </c>
      <c r="K4601" s="217">
        <v>0</v>
      </c>
    </row>
    <row r="4602" spans="10:11" hidden="1" x14ac:dyDescent="0.25">
      <c r="J4602" s="5">
        <v>0</v>
      </c>
      <c r="K4602" s="217">
        <v>0</v>
      </c>
    </row>
    <row r="4603" spans="10:11" hidden="1" x14ac:dyDescent="0.25">
      <c r="J4603" s="5">
        <v>0</v>
      </c>
      <c r="K4603" s="217">
        <v>0</v>
      </c>
    </row>
    <row r="4604" spans="10:11" hidden="1" x14ac:dyDescent="0.25">
      <c r="J4604" s="5">
        <v>0</v>
      </c>
      <c r="K4604" s="217">
        <v>0</v>
      </c>
    </row>
    <row r="4605" spans="10:11" hidden="1" x14ac:dyDescent="0.25">
      <c r="J4605" s="5">
        <v>0</v>
      </c>
      <c r="K4605" s="217">
        <v>0</v>
      </c>
    </row>
    <row r="4606" spans="10:11" hidden="1" x14ac:dyDescent="0.25">
      <c r="J4606" s="5">
        <v>0</v>
      </c>
      <c r="K4606" s="217">
        <v>0</v>
      </c>
    </row>
    <row r="4607" spans="10:11" hidden="1" x14ac:dyDescent="0.25">
      <c r="J4607" s="5">
        <v>0</v>
      </c>
      <c r="K4607" s="217">
        <v>0</v>
      </c>
    </row>
    <row r="4608" spans="10:11" hidden="1" x14ac:dyDescent="0.25">
      <c r="J4608" s="5">
        <v>0</v>
      </c>
      <c r="K4608" s="217">
        <v>0</v>
      </c>
    </row>
    <row r="4609" spans="10:11" hidden="1" x14ac:dyDescent="0.25">
      <c r="J4609" s="5">
        <v>0</v>
      </c>
      <c r="K4609" s="217">
        <v>0</v>
      </c>
    </row>
    <row r="4610" spans="10:11" hidden="1" x14ac:dyDescent="0.25">
      <c r="J4610" s="5">
        <v>0</v>
      </c>
      <c r="K4610" s="217">
        <v>0</v>
      </c>
    </row>
    <row r="4611" spans="10:11" hidden="1" x14ac:dyDescent="0.25">
      <c r="J4611" s="5">
        <v>0</v>
      </c>
      <c r="K4611" s="217">
        <v>0</v>
      </c>
    </row>
    <row r="4612" spans="10:11" hidden="1" x14ac:dyDescent="0.25">
      <c r="J4612" s="5">
        <v>0</v>
      </c>
      <c r="K4612" s="217">
        <v>0</v>
      </c>
    </row>
    <row r="4613" spans="10:11" hidden="1" x14ac:dyDescent="0.25">
      <c r="J4613" s="5">
        <v>0</v>
      </c>
      <c r="K4613" s="217">
        <v>0</v>
      </c>
    </row>
    <row r="4614" spans="10:11" hidden="1" x14ac:dyDescent="0.25">
      <c r="J4614" s="5">
        <v>0</v>
      </c>
      <c r="K4614" s="217">
        <v>0</v>
      </c>
    </row>
    <row r="4615" spans="10:11" hidden="1" x14ac:dyDescent="0.25">
      <c r="J4615" s="5">
        <v>0</v>
      </c>
      <c r="K4615" s="217">
        <v>0</v>
      </c>
    </row>
    <row r="4616" spans="10:11" hidden="1" x14ac:dyDescent="0.25">
      <c r="J4616" s="5">
        <v>0</v>
      </c>
      <c r="K4616" s="217">
        <v>0</v>
      </c>
    </row>
    <row r="4617" spans="10:11" hidden="1" x14ac:dyDescent="0.25">
      <c r="J4617" s="5">
        <v>0</v>
      </c>
      <c r="K4617" s="217">
        <v>0</v>
      </c>
    </row>
    <row r="4618" spans="10:11" hidden="1" x14ac:dyDescent="0.25">
      <c r="J4618" s="5">
        <v>0</v>
      </c>
      <c r="K4618" s="217">
        <v>0</v>
      </c>
    </row>
    <row r="4619" spans="10:11" hidden="1" x14ac:dyDescent="0.25">
      <c r="J4619" s="5">
        <v>0</v>
      </c>
      <c r="K4619" s="217">
        <v>0</v>
      </c>
    </row>
    <row r="4620" spans="10:11" hidden="1" x14ac:dyDescent="0.25">
      <c r="J4620" s="5">
        <v>0</v>
      </c>
      <c r="K4620" s="217">
        <v>0</v>
      </c>
    </row>
    <row r="4621" spans="10:11" hidden="1" x14ac:dyDescent="0.25">
      <c r="J4621" s="5">
        <v>0</v>
      </c>
      <c r="K4621" s="217">
        <v>0</v>
      </c>
    </row>
    <row r="4622" spans="10:11" hidden="1" x14ac:dyDescent="0.25">
      <c r="J4622" s="5">
        <v>0</v>
      </c>
      <c r="K4622" s="217">
        <v>0</v>
      </c>
    </row>
    <row r="4623" spans="10:11" hidden="1" x14ac:dyDescent="0.25">
      <c r="J4623" s="5">
        <v>0</v>
      </c>
      <c r="K4623" s="217">
        <v>0</v>
      </c>
    </row>
    <row r="4624" spans="10:11" hidden="1" x14ac:dyDescent="0.25">
      <c r="J4624" s="5">
        <v>0</v>
      </c>
      <c r="K4624" s="217">
        <v>0</v>
      </c>
    </row>
    <row r="4625" spans="10:11" hidden="1" x14ac:dyDescent="0.25">
      <c r="J4625" s="5">
        <v>0</v>
      </c>
      <c r="K4625" s="217">
        <v>0</v>
      </c>
    </row>
    <row r="4626" spans="10:11" hidden="1" x14ac:dyDescent="0.25">
      <c r="J4626" s="5">
        <v>0</v>
      </c>
      <c r="K4626" s="217">
        <v>0</v>
      </c>
    </row>
    <row r="4627" spans="10:11" hidden="1" x14ac:dyDescent="0.25">
      <c r="J4627" s="5">
        <v>0</v>
      </c>
      <c r="K4627" s="217">
        <v>0</v>
      </c>
    </row>
    <row r="4628" spans="10:11" hidden="1" x14ac:dyDescent="0.25">
      <c r="J4628" s="5">
        <v>0</v>
      </c>
      <c r="K4628" s="217">
        <v>0</v>
      </c>
    </row>
    <row r="4629" spans="10:11" hidden="1" x14ac:dyDescent="0.25">
      <c r="J4629" s="5">
        <v>0</v>
      </c>
      <c r="K4629" s="217">
        <v>0</v>
      </c>
    </row>
    <row r="4630" spans="10:11" hidden="1" x14ac:dyDescent="0.25">
      <c r="J4630" s="5">
        <v>0</v>
      </c>
      <c r="K4630" s="217">
        <v>0</v>
      </c>
    </row>
    <row r="4631" spans="10:11" hidden="1" x14ac:dyDescent="0.25">
      <c r="J4631" s="5">
        <v>0</v>
      </c>
      <c r="K4631" s="217">
        <v>0</v>
      </c>
    </row>
    <row r="4632" spans="10:11" hidden="1" x14ac:dyDescent="0.25">
      <c r="J4632" s="5">
        <v>0</v>
      </c>
      <c r="K4632" s="217">
        <v>0</v>
      </c>
    </row>
    <row r="4633" spans="10:11" hidden="1" x14ac:dyDescent="0.25">
      <c r="J4633" s="5">
        <v>0</v>
      </c>
      <c r="K4633" s="217">
        <v>0</v>
      </c>
    </row>
    <row r="4634" spans="10:11" hidden="1" x14ac:dyDescent="0.25">
      <c r="J4634" s="5">
        <v>0</v>
      </c>
      <c r="K4634" s="217">
        <v>0</v>
      </c>
    </row>
    <row r="4635" spans="10:11" hidden="1" x14ac:dyDescent="0.25">
      <c r="J4635" s="5">
        <v>0</v>
      </c>
      <c r="K4635" s="217">
        <v>0</v>
      </c>
    </row>
    <row r="4636" spans="10:11" hidden="1" x14ac:dyDescent="0.25">
      <c r="J4636" s="5">
        <v>0</v>
      </c>
      <c r="K4636" s="217">
        <v>0</v>
      </c>
    </row>
    <row r="4637" spans="10:11" hidden="1" x14ac:dyDescent="0.25">
      <c r="J4637" s="5">
        <v>0</v>
      </c>
      <c r="K4637" s="217">
        <v>0</v>
      </c>
    </row>
    <row r="4638" spans="10:11" hidden="1" x14ac:dyDescent="0.25">
      <c r="J4638" s="5">
        <v>0</v>
      </c>
      <c r="K4638" s="217">
        <v>0</v>
      </c>
    </row>
    <row r="4639" spans="10:11" hidden="1" x14ac:dyDescent="0.25">
      <c r="J4639" s="5">
        <v>0</v>
      </c>
      <c r="K4639" s="217">
        <v>0</v>
      </c>
    </row>
    <row r="4640" spans="10:11" hidden="1" x14ac:dyDescent="0.25">
      <c r="J4640" s="5">
        <v>0</v>
      </c>
      <c r="K4640" s="217">
        <v>0</v>
      </c>
    </row>
    <row r="4641" spans="10:11" hidden="1" x14ac:dyDescent="0.25">
      <c r="J4641" s="5">
        <v>0</v>
      </c>
      <c r="K4641" s="217">
        <v>0</v>
      </c>
    </row>
    <row r="4642" spans="10:11" hidden="1" x14ac:dyDescent="0.25">
      <c r="J4642" s="5">
        <v>0</v>
      </c>
      <c r="K4642" s="217">
        <v>0</v>
      </c>
    </row>
    <row r="4643" spans="10:11" hidden="1" x14ac:dyDescent="0.25">
      <c r="J4643" s="5">
        <v>0</v>
      </c>
      <c r="K4643" s="217">
        <v>0</v>
      </c>
    </row>
    <row r="4644" spans="10:11" hidden="1" x14ac:dyDescent="0.25">
      <c r="J4644" s="5">
        <v>0</v>
      </c>
      <c r="K4644" s="217">
        <v>0</v>
      </c>
    </row>
    <row r="4645" spans="10:11" hidden="1" x14ac:dyDescent="0.25">
      <c r="J4645" s="5">
        <v>0</v>
      </c>
      <c r="K4645" s="217">
        <v>0</v>
      </c>
    </row>
    <row r="4646" spans="10:11" hidden="1" x14ac:dyDescent="0.25">
      <c r="J4646" s="5">
        <v>0</v>
      </c>
      <c r="K4646" s="217">
        <v>0</v>
      </c>
    </row>
    <row r="4647" spans="10:11" hidden="1" x14ac:dyDescent="0.25">
      <c r="J4647" s="5">
        <v>0</v>
      </c>
      <c r="K4647" s="217">
        <v>0</v>
      </c>
    </row>
    <row r="4648" spans="10:11" hidden="1" x14ac:dyDescent="0.25">
      <c r="J4648" s="5">
        <v>0</v>
      </c>
      <c r="K4648" s="217">
        <v>0</v>
      </c>
    </row>
    <row r="4649" spans="10:11" hidden="1" x14ac:dyDescent="0.25">
      <c r="J4649" s="5">
        <v>0</v>
      </c>
      <c r="K4649" s="217">
        <v>0</v>
      </c>
    </row>
    <row r="4650" spans="10:11" hidden="1" x14ac:dyDescent="0.25">
      <c r="J4650" s="5">
        <v>0</v>
      </c>
      <c r="K4650" s="217">
        <v>0</v>
      </c>
    </row>
    <row r="4651" spans="10:11" hidden="1" x14ac:dyDescent="0.25">
      <c r="J4651" s="5">
        <v>0</v>
      </c>
      <c r="K4651" s="217">
        <v>0</v>
      </c>
    </row>
    <row r="4652" spans="10:11" hidden="1" x14ac:dyDescent="0.25">
      <c r="J4652" s="5">
        <v>0</v>
      </c>
      <c r="K4652" s="217">
        <v>0</v>
      </c>
    </row>
    <row r="4653" spans="10:11" hidden="1" x14ac:dyDescent="0.25">
      <c r="J4653" s="5">
        <v>0</v>
      </c>
      <c r="K4653" s="217">
        <v>0</v>
      </c>
    </row>
    <row r="4654" spans="10:11" hidden="1" x14ac:dyDescent="0.25">
      <c r="J4654" s="5">
        <v>0</v>
      </c>
      <c r="K4654" s="217">
        <v>0</v>
      </c>
    </row>
    <row r="4655" spans="10:11" hidden="1" x14ac:dyDescent="0.25">
      <c r="J4655" s="5">
        <v>0</v>
      </c>
      <c r="K4655" s="217">
        <v>0</v>
      </c>
    </row>
    <row r="4656" spans="10:11" hidden="1" x14ac:dyDescent="0.25">
      <c r="J4656" s="5">
        <v>0</v>
      </c>
      <c r="K4656" s="217">
        <v>0</v>
      </c>
    </row>
    <row r="4657" spans="10:11" hidden="1" x14ac:dyDescent="0.25">
      <c r="J4657" s="5">
        <v>0</v>
      </c>
      <c r="K4657" s="217">
        <v>0</v>
      </c>
    </row>
    <row r="4658" spans="10:11" hidden="1" x14ac:dyDescent="0.25">
      <c r="J4658" s="5">
        <v>0</v>
      </c>
      <c r="K4658" s="217">
        <v>0</v>
      </c>
    </row>
    <row r="4659" spans="10:11" hidden="1" x14ac:dyDescent="0.25">
      <c r="J4659" s="5">
        <v>0</v>
      </c>
      <c r="K4659" s="217">
        <v>0</v>
      </c>
    </row>
    <row r="4660" spans="10:11" hidden="1" x14ac:dyDescent="0.25">
      <c r="J4660" s="5">
        <v>0</v>
      </c>
      <c r="K4660" s="217">
        <v>0</v>
      </c>
    </row>
    <row r="4661" spans="10:11" hidden="1" x14ac:dyDescent="0.25">
      <c r="J4661" s="5">
        <v>0</v>
      </c>
      <c r="K4661" s="217">
        <v>0</v>
      </c>
    </row>
    <row r="4662" spans="10:11" hidden="1" x14ac:dyDescent="0.25">
      <c r="J4662" s="5">
        <v>0</v>
      </c>
      <c r="K4662" s="217">
        <v>0</v>
      </c>
    </row>
    <row r="4663" spans="10:11" hidden="1" x14ac:dyDescent="0.25">
      <c r="J4663" s="5">
        <v>0</v>
      </c>
      <c r="K4663" s="217">
        <v>0</v>
      </c>
    </row>
    <row r="4664" spans="10:11" hidden="1" x14ac:dyDescent="0.25">
      <c r="J4664" s="5">
        <v>0</v>
      </c>
      <c r="K4664" s="217">
        <v>0</v>
      </c>
    </row>
    <row r="4665" spans="10:11" hidden="1" x14ac:dyDescent="0.25">
      <c r="J4665" s="5">
        <v>0</v>
      </c>
      <c r="K4665" s="217">
        <v>0</v>
      </c>
    </row>
    <row r="4666" spans="10:11" hidden="1" x14ac:dyDescent="0.25">
      <c r="J4666" s="5">
        <v>0</v>
      </c>
      <c r="K4666" s="217">
        <v>0</v>
      </c>
    </row>
    <row r="4667" spans="10:11" hidden="1" x14ac:dyDescent="0.25">
      <c r="J4667" s="5">
        <v>0</v>
      </c>
      <c r="K4667" s="217">
        <v>0</v>
      </c>
    </row>
    <row r="4668" spans="10:11" hidden="1" x14ac:dyDescent="0.25">
      <c r="J4668" s="5">
        <v>0</v>
      </c>
      <c r="K4668" s="217">
        <v>0</v>
      </c>
    </row>
    <row r="4669" spans="10:11" hidden="1" x14ac:dyDescent="0.25">
      <c r="J4669" s="5">
        <v>0</v>
      </c>
      <c r="K4669" s="217">
        <v>0</v>
      </c>
    </row>
    <row r="4670" spans="10:11" hidden="1" x14ac:dyDescent="0.25">
      <c r="J4670" s="5">
        <v>0</v>
      </c>
      <c r="K4670" s="217">
        <v>0</v>
      </c>
    </row>
    <row r="4671" spans="10:11" hidden="1" x14ac:dyDescent="0.25">
      <c r="J4671" s="5">
        <v>0</v>
      </c>
      <c r="K4671" s="217">
        <v>0</v>
      </c>
    </row>
    <row r="4672" spans="10:11" hidden="1" x14ac:dyDescent="0.25">
      <c r="J4672" s="5">
        <v>0</v>
      </c>
      <c r="K4672" s="217">
        <v>0</v>
      </c>
    </row>
    <row r="4673" spans="10:11" hidden="1" x14ac:dyDescent="0.25">
      <c r="J4673" s="5">
        <v>0</v>
      </c>
      <c r="K4673" s="217">
        <v>0</v>
      </c>
    </row>
    <row r="4674" spans="10:11" hidden="1" x14ac:dyDescent="0.25">
      <c r="J4674" s="5">
        <v>0</v>
      </c>
      <c r="K4674" s="217">
        <v>0</v>
      </c>
    </row>
    <row r="4675" spans="10:11" hidden="1" x14ac:dyDescent="0.25">
      <c r="J4675" s="5">
        <v>0</v>
      </c>
      <c r="K4675" s="217">
        <v>0</v>
      </c>
    </row>
    <row r="4676" spans="10:11" hidden="1" x14ac:dyDescent="0.25">
      <c r="J4676" s="5">
        <v>0</v>
      </c>
      <c r="K4676" s="217">
        <v>0</v>
      </c>
    </row>
    <row r="4677" spans="10:11" hidden="1" x14ac:dyDescent="0.25">
      <c r="J4677" s="5">
        <v>0</v>
      </c>
      <c r="K4677" s="217">
        <v>0</v>
      </c>
    </row>
    <row r="4678" spans="10:11" hidden="1" x14ac:dyDescent="0.25">
      <c r="J4678" s="5">
        <v>0</v>
      </c>
      <c r="K4678" s="217">
        <v>0</v>
      </c>
    </row>
    <row r="4679" spans="10:11" hidden="1" x14ac:dyDescent="0.25">
      <c r="J4679" s="5">
        <v>0</v>
      </c>
      <c r="K4679" s="217">
        <v>0</v>
      </c>
    </row>
    <row r="4680" spans="10:11" hidden="1" x14ac:dyDescent="0.25">
      <c r="J4680" s="5">
        <v>0</v>
      </c>
      <c r="K4680" s="217">
        <v>0</v>
      </c>
    </row>
    <row r="4681" spans="10:11" hidden="1" x14ac:dyDescent="0.25">
      <c r="J4681" s="5">
        <v>0</v>
      </c>
      <c r="K4681" s="217">
        <v>0</v>
      </c>
    </row>
    <row r="4682" spans="10:11" hidden="1" x14ac:dyDescent="0.25">
      <c r="J4682" s="5">
        <v>0</v>
      </c>
      <c r="K4682" s="217">
        <v>0</v>
      </c>
    </row>
    <row r="4683" spans="10:11" hidden="1" x14ac:dyDescent="0.25">
      <c r="J4683" s="5">
        <v>0</v>
      </c>
      <c r="K4683" s="217">
        <v>0</v>
      </c>
    </row>
    <row r="4684" spans="10:11" hidden="1" x14ac:dyDescent="0.25">
      <c r="J4684" s="5">
        <v>0</v>
      </c>
      <c r="K4684" s="217">
        <v>0</v>
      </c>
    </row>
    <row r="4685" spans="10:11" hidden="1" x14ac:dyDescent="0.25">
      <c r="J4685" s="5">
        <v>0</v>
      </c>
      <c r="K4685" s="217">
        <v>0</v>
      </c>
    </row>
    <row r="4686" spans="10:11" hidden="1" x14ac:dyDescent="0.25">
      <c r="J4686" s="5">
        <v>0</v>
      </c>
      <c r="K4686" s="217">
        <v>0</v>
      </c>
    </row>
    <row r="4687" spans="10:11" hidden="1" x14ac:dyDescent="0.25">
      <c r="J4687" s="5">
        <v>0</v>
      </c>
      <c r="K4687" s="217">
        <v>0</v>
      </c>
    </row>
    <row r="4688" spans="10:11" hidden="1" x14ac:dyDescent="0.25">
      <c r="J4688" s="5">
        <v>0</v>
      </c>
      <c r="K4688" s="217">
        <v>0</v>
      </c>
    </row>
    <row r="4689" spans="10:11" hidden="1" x14ac:dyDescent="0.25">
      <c r="J4689" s="5">
        <v>0</v>
      </c>
      <c r="K4689" s="217">
        <v>0</v>
      </c>
    </row>
    <row r="4690" spans="10:11" hidden="1" x14ac:dyDescent="0.25">
      <c r="J4690" s="5">
        <v>0</v>
      </c>
      <c r="K4690" s="217">
        <v>0</v>
      </c>
    </row>
    <row r="4691" spans="10:11" hidden="1" x14ac:dyDescent="0.25">
      <c r="J4691" s="5">
        <v>0</v>
      </c>
      <c r="K4691" s="217">
        <v>0</v>
      </c>
    </row>
    <row r="4692" spans="10:11" hidden="1" x14ac:dyDescent="0.25">
      <c r="J4692" s="5">
        <v>0</v>
      </c>
      <c r="K4692" s="217">
        <v>0</v>
      </c>
    </row>
    <row r="4693" spans="10:11" hidden="1" x14ac:dyDescent="0.25">
      <c r="J4693" s="5">
        <v>0</v>
      </c>
      <c r="K4693" s="217">
        <v>0</v>
      </c>
    </row>
    <row r="4694" spans="10:11" hidden="1" x14ac:dyDescent="0.25">
      <c r="J4694" s="5">
        <v>0</v>
      </c>
      <c r="K4694" s="217">
        <v>0</v>
      </c>
    </row>
    <row r="4695" spans="10:11" hidden="1" x14ac:dyDescent="0.25">
      <c r="J4695" s="5">
        <v>0</v>
      </c>
      <c r="K4695" s="217">
        <v>0</v>
      </c>
    </row>
    <row r="4696" spans="10:11" hidden="1" x14ac:dyDescent="0.25">
      <c r="J4696" s="5">
        <v>0</v>
      </c>
      <c r="K4696" s="217">
        <v>0</v>
      </c>
    </row>
    <row r="4697" spans="10:11" hidden="1" x14ac:dyDescent="0.25">
      <c r="J4697" s="5">
        <v>0</v>
      </c>
      <c r="K4697" s="217">
        <v>0</v>
      </c>
    </row>
    <row r="4698" spans="10:11" hidden="1" x14ac:dyDescent="0.25">
      <c r="J4698" s="5">
        <v>0</v>
      </c>
      <c r="K4698" s="217">
        <v>0</v>
      </c>
    </row>
    <row r="4699" spans="10:11" hidden="1" x14ac:dyDescent="0.25">
      <c r="J4699" s="5">
        <v>0</v>
      </c>
      <c r="K4699" s="217">
        <v>0</v>
      </c>
    </row>
    <row r="4700" spans="10:11" hidden="1" x14ac:dyDescent="0.25">
      <c r="J4700" s="5">
        <v>0</v>
      </c>
      <c r="K4700" s="217">
        <v>0</v>
      </c>
    </row>
    <row r="4701" spans="10:11" hidden="1" x14ac:dyDescent="0.25">
      <c r="J4701" s="5">
        <v>0</v>
      </c>
      <c r="K4701" s="217">
        <v>0</v>
      </c>
    </row>
    <row r="4702" spans="10:11" hidden="1" x14ac:dyDescent="0.25">
      <c r="J4702" s="5">
        <v>0</v>
      </c>
      <c r="K4702" s="217">
        <v>0</v>
      </c>
    </row>
    <row r="4703" spans="10:11" hidden="1" x14ac:dyDescent="0.25">
      <c r="J4703" s="5">
        <v>0</v>
      </c>
      <c r="K4703" s="217">
        <v>0</v>
      </c>
    </row>
    <row r="4704" spans="10:11" hidden="1" x14ac:dyDescent="0.25">
      <c r="J4704" s="5">
        <v>0</v>
      </c>
      <c r="K4704" s="217">
        <v>0</v>
      </c>
    </row>
    <row r="4705" spans="10:11" hidden="1" x14ac:dyDescent="0.25">
      <c r="J4705" s="5">
        <v>0</v>
      </c>
      <c r="K4705" s="217">
        <v>0</v>
      </c>
    </row>
    <row r="4706" spans="10:11" hidden="1" x14ac:dyDescent="0.25">
      <c r="J4706" s="5">
        <v>0</v>
      </c>
      <c r="K4706" s="217">
        <v>0</v>
      </c>
    </row>
    <row r="4707" spans="10:11" hidden="1" x14ac:dyDescent="0.25">
      <c r="J4707" s="5">
        <v>0</v>
      </c>
      <c r="K4707" s="217">
        <v>0</v>
      </c>
    </row>
    <row r="4708" spans="10:11" hidden="1" x14ac:dyDescent="0.25">
      <c r="J4708" s="5">
        <v>0</v>
      </c>
      <c r="K4708" s="217">
        <v>0</v>
      </c>
    </row>
    <row r="4709" spans="10:11" hidden="1" x14ac:dyDescent="0.25">
      <c r="J4709" s="5">
        <v>0</v>
      </c>
      <c r="K4709" s="217">
        <v>0</v>
      </c>
    </row>
    <row r="4710" spans="10:11" hidden="1" x14ac:dyDescent="0.25">
      <c r="J4710" s="5">
        <v>0</v>
      </c>
      <c r="K4710" s="217">
        <v>0</v>
      </c>
    </row>
    <row r="4711" spans="10:11" hidden="1" x14ac:dyDescent="0.25">
      <c r="J4711" s="5">
        <v>0</v>
      </c>
      <c r="K4711" s="217">
        <v>0</v>
      </c>
    </row>
    <row r="4712" spans="10:11" hidden="1" x14ac:dyDescent="0.25">
      <c r="J4712" s="5">
        <v>0</v>
      </c>
      <c r="K4712" s="217">
        <v>0</v>
      </c>
    </row>
    <row r="4713" spans="10:11" hidden="1" x14ac:dyDescent="0.25">
      <c r="J4713" s="5">
        <v>0</v>
      </c>
      <c r="K4713" s="217">
        <v>0</v>
      </c>
    </row>
    <row r="4714" spans="10:11" hidden="1" x14ac:dyDescent="0.25">
      <c r="J4714" s="5">
        <v>0</v>
      </c>
      <c r="K4714" s="217">
        <v>0</v>
      </c>
    </row>
    <row r="4715" spans="10:11" hidden="1" x14ac:dyDescent="0.25">
      <c r="J4715" s="5">
        <v>0</v>
      </c>
      <c r="K4715" s="217">
        <v>0</v>
      </c>
    </row>
    <row r="4716" spans="10:11" hidden="1" x14ac:dyDescent="0.25">
      <c r="J4716" s="5">
        <v>0</v>
      </c>
      <c r="K4716" s="217">
        <v>0</v>
      </c>
    </row>
    <row r="4717" spans="10:11" hidden="1" x14ac:dyDescent="0.25">
      <c r="J4717" s="5">
        <v>0</v>
      </c>
      <c r="K4717" s="217">
        <v>0</v>
      </c>
    </row>
    <row r="4718" spans="10:11" hidden="1" x14ac:dyDescent="0.25">
      <c r="J4718" s="5">
        <v>0</v>
      </c>
      <c r="K4718" s="217">
        <v>0</v>
      </c>
    </row>
    <row r="4719" spans="10:11" hidden="1" x14ac:dyDescent="0.25">
      <c r="J4719" s="5">
        <v>0</v>
      </c>
      <c r="K4719" s="217">
        <v>0</v>
      </c>
    </row>
    <row r="4720" spans="10:11" hidden="1" x14ac:dyDescent="0.25">
      <c r="J4720" s="5">
        <v>0</v>
      </c>
      <c r="K4720" s="217">
        <v>0</v>
      </c>
    </row>
    <row r="4721" spans="10:11" hidden="1" x14ac:dyDescent="0.25">
      <c r="J4721" s="5">
        <v>0</v>
      </c>
      <c r="K4721" s="217">
        <v>0</v>
      </c>
    </row>
    <row r="4722" spans="10:11" hidden="1" x14ac:dyDescent="0.25">
      <c r="J4722" s="5">
        <v>0</v>
      </c>
      <c r="K4722" s="217">
        <v>0</v>
      </c>
    </row>
    <row r="4723" spans="10:11" hidden="1" x14ac:dyDescent="0.25">
      <c r="J4723" s="5">
        <v>0</v>
      </c>
      <c r="K4723" s="217">
        <v>0</v>
      </c>
    </row>
    <row r="4724" spans="10:11" hidden="1" x14ac:dyDescent="0.25">
      <c r="J4724" s="5">
        <v>0</v>
      </c>
      <c r="K4724" s="217">
        <v>0</v>
      </c>
    </row>
    <row r="4725" spans="10:11" hidden="1" x14ac:dyDescent="0.25">
      <c r="J4725" s="5">
        <v>0</v>
      </c>
      <c r="K4725" s="217">
        <v>0</v>
      </c>
    </row>
    <row r="4726" spans="10:11" hidden="1" x14ac:dyDescent="0.25">
      <c r="J4726" s="5">
        <v>0</v>
      </c>
      <c r="K4726" s="217">
        <v>0</v>
      </c>
    </row>
    <row r="4727" spans="10:11" hidden="1" x14ac:dyDescent="0.25">
      <c r="J4727" s="5">
        <v>0</v>
      </c>
      <c r="K4727" s="217">
        <v>0</v>
      </c>
    </row>
    <row r="4728" spans="10:11" hidden="1" x14ac:dyDescent="0.25">
      <c r="J4728" s="5">
        <v>0</v>
      </c>
      <c r="K4728" s="217">
        <v>0</v>
      </c>
    </row>
    <row r="4729" spans="10:11" hidden="1" x14ac:dyDescent="0.25">
      <c r="J4729" s="5">
        <v>0</v>
      </c>
      <c r="K4729" s="217">
        <v>0</v>
      </c>
    </row>
    <row r="4730" spans="10:11" hidden="1" x14ac:dyDescent="0.25">
      <c r="J4730" s="5">
        <v>0</v>
      </c>
      <c r="K4730" s="217">
        <v>0</v>
      </c>
    </row>
    <row r="4731" spans="10:11" hidden="1" x14ac:dyDescent="0.25">
      <c r="J4731" s="5">
        <v>0</v>
      </c>
      <c r="K4731" s="217">
        <v>0</v>
      </c>
    </row>
    <row r="4732" spans="10:11" hidden="1" x14ac:dyDescent="0.25">
      <c r="J4732" s="5">
        <v>0</v>
      </c>
      <c r="K4732" s="217">
        <v>0</v>
      </c>
    </row>
    <row r="4733" spans="10:11" hidden="1" x14ac:dyDescent="0.25">
      <c r="J4733" s="5">
        <v>0</v>
      </c>
      <c r="K4733" s="217">
        <v>0</v>
      </c>
    </row>
    <row r="4734" spans="10:11" hidden="1" x14ac:dyDescent="0.25">
      <c r="J4734" s="5">
        <v>0</v>
      </c>
      <c r="K4734" s="217">
        <v>0</v>
      </c>
    </row>
    <row r="4735" spans="10:11" hidden="1" x14ac:dyDescent="0.25">
      <c r="J4735" s="5">
        <v>0</v>
      </c>
      <c r="K4735" s="217">
        <v>0</v>
      </c>
    </row>
    <row r="4736" spans="10:11" hidden="1" x14ac:dyDescent="0.25">
      <c r="J4736" s="5">
        <v>0</v>
      </c>
      <c r="K4736" s="217">
        <v>0</v>
      </c>
    </row>
    <row r="4737" spans="10:11" hidden="1" x14ac:dyDescent="0.25">
      <c r="J4737" s="5">
        <v>0</v>
      </c>
      <c r="K4737" s="217">
        <v>0</v>
      </c>
    </row>
    <row r="4738" spans="10:11" hidden="1" x14ac:dyDescent="0.25">
      <c r="J4738" s="5">
        <v>0</v>
      </c>
      <c r="K4738" s="217">
        <v>0</v>
      </c>
    </row>
    <row r="4739" spans="10:11" hidden="1" x14ac:dyDescent="0.25">
      <c r="J4739" s="5">
        <v>0</v>
      </c>
      <c r="K4739" s="217">
        <v>0</v>
      </c>
    </row>
    <row r="4740" spans="10:11" hidden="1" x14ac:dyDescent="0.25">
      <c r="J4740" s="5">
        <v>0</v>
      </c>
      <c r="K4740" s="217">
        <v>0</v>
      </c>
    </row>
    <row r="4741" spans="10:11" hidden="1" x14ac:dyDescent="0.25">
      <c r="J4741" s="5">
        <v>0</v>
      </c>
      <c r="K4741" s="217">
        <v>0</v>
      </c>
    </row>
    <row r="4742" spans="10:11" hidden="1" x14ac:dyDescent="0.25">
      <c r="J4742" s="5">
        <v>0</v>
      </c>
      <c r="K4742" s="217">
        <v>0</v>
      </c>
    </row>
    <row r="4743" spans="10:11" hidden="1" x14ac:dyDescent="0.25">
      <c r="J4743" s="5">
        <v>0</v>
      </c>
      <c r="K4743" s="217">
        <v>0</v>
      </c>
    </row>
    <row r="4744" spans="10:11" hidden="1" x14ac:dyDescent="0.25">
      <c r="J4744" s="5">
        <v>0</v>
      </c>
      <c r="K4744" s="217">
        <v>0</v>
      </c>
    </row>
    <row r="4745" spans="10:11" hidden="1" x14ac:dyDescent="0.25">
      <c r="J4745" s="5">
        <v>0</v>
      </c>
      <c r="K4745" s="217">
        <v>0</v>
      </c>
    </row>
    <row r="4746" spans="10:11" hidden="1" x14ac:dyDescent="0.25">
      <c r="J4746" s="5">
        <v>0</v>
      </c>
      <c r="K4746" s="217">
        <v>0</v>
      </c>
    </row>
    <row r="4747" spans="10:11" hidden="1" x14ac:dyDescent="0.25">
      <c r="J4747" s="5">
        <v>0</v>
      </c>
      <c r="K4747" s="217">
        <v>0</v>
      </c>
    </row>
    <row r="4748" spans="10:11" hidden="1" x14ac:dyDescent="0.25">
      <c r="J4748" s="5">
        <v>0</v>
      </c>
      <c r="K4748" s="217">
        <v>0</v>
      </c>
    </row>
    <row r="4749" spans="10:11" hidden="1" x14ac:dyDescent="0.25">
      <c r="J4749" s="5">
        <v>0</v>
      </c>
      <c r="K4749" s="217">
        <v>0</v>
      </c>
    </row>
    <row r="4750" spans="10:11" hidden="1" x14ac:dyDescent="0.25">
      <c r="J4750" s="5">
        <v>0</v>
      </c>
      <c r="K4750" s="217">
        <v>0</v>
      </c>
    </row>
    <row r="4751" spans="10:11" hidden="1" x14ac:dyDescent="0.25">
      <c r="J4751" s="5">
        <v>0</v>
      </c>
      <c r="K4751" s="217">
        <v>0</v>
      </c>
    </row>
    <row r="4752" spans="10:11" hidden="1" x14ac:dyDescent="0.25">
      <c r="J4752" s="5">
        <v>0</v>
      </c>
      <c r="K4752" s="217">
        <v>0</v>
      </c>
    </row>
    <row r="4753" spans="10:11" hidden="1" x14ac:dyDescent="0.25">
      <c r="J4753" s="5">
        <v>0</v>
      </c>
      <c r="K4753" s="217">
        <v>0</v>
      </c>
    </row>
    <row r="4754" spans="10:11" hidden="1" x14ac:dyDescent="0.25">
      <c r="J4754" s="5">
        <v>0</v>
      </c>
      <c r="K4754" s="217">
        <v>0</v>
      </c>
    </row>
    <row r="4755" spans="10:11" hidden="1" x14ac:dyDescent="0.25">
      <c r="J4755" s="5">
        <v>0</v>
      </c>
      <c r="K4755" s="217">
        <v>0</v>
      </c>
    </row>
    <row r="4756" spans="10:11" hidden="1" x14ac:dyDescent="0.25">
      <c r="J4756" s="5">
        <v>0</v>
      </c>
      <c r="K4756" s="217">
        <v>0</v>
      </c>
    </row>
    <row r="4757" spans="10:11" hidden="1" x14ac:dyDescent="0.25">
      <c r="J4757" s="5">
        <v>0</v>
      </c>
      <c r="K4757" s="217">
        <v>0</v>
      </c>
    </row>
    <row r="4758" spans="10:11" hidden="1" x14ac:dyDescent="0.25">
      <c r="J4758" s="5">
        <v>0</v>
      </c>
      <c r="K4758" s="217">
        <v>0</v>
      </c>
    </row>
    <row r="4759" spans="10:11" hidden="1" x14ac:dyDescent="0.25">
      <c r="J4759" s="5">
        <v>0</v>
      </c>
      <c r="K4759" s="217">
        <v>0</v>
      </c>
    </row>
    <row r="4760" spans="10:11" hidden="1" x14ac:dyDescent="0.25">
      <c r="J4760" s="5">
        <v>0</v>
      </c>
      <c r="K4760" s="217">
        <v>0</v>
      </c>
    </row>
    <row r="4761" spans="10:11" hidden="1" x14ac:dyDescent="0.25">
      <c r="J4761" s="5">
        <v>0</v>
      </c>
      <c r="K4761" s="217">
        <v>0</v>
      </c>
    </row>
    <row r="4762" spans="10:11" hidden="1" x14ac:dyDescent="0.25">
      <c r="J4762" s="5">
        <v>0</v>
      </c>
      <c r="K4762" s="217">
        <v>0</v>
      </c>
    </row>
    <row r="4763" spans="10:11" hidden="1" x14ac:dyDescent="0.25">
      <c r="J4763" s="5">
        <v>0</v>
      </c>
      <c r="K4763" s="217">
        <v>0</v>
      </c>
    </row>
    <row r="4764" spans="10:11" hidden="1" x14ac:dyDescent="0.25">
      <c r="J4764" s="5">
        <v>0</v>
      </c>
      <c r="K4764" s="217">
        <v>0</v>
      </c>
    </row>
    <row r="4765" spans="10:11" hidden="1" x14ac:dyDescent="0.25">
      <c r="J4765" s="5">
        <v>0</v>
      </c>
      <c r="K4765" s="217">
        <v>0</v>
      </c>
    </row>
    <row r="4766" spans="10:11" hidden="1" x14ac:dyDescent="0.25">
      <c r="J4766" s="5">
        <v>0</v>
      </c>
      <c r="K4766" s="217">
        <v>0</v>
      </c>
    </row>
    <row r="4767" spans="10:11" hidden="1" x14ac:dyDescent="0.25">
      <c r="J4767" s="5">
        <v>0</v>
      </c>
      <c r="K4767" s="217">
        <v>0</v>
      </c>
    </row>
    <row r="4768" spans="10:11" hidden="1" x14ac:dyDescent="0.25">
      <c r="J4768" s="5">
        <v>0</v>
      </c>
      <c r="K4768" s="217">
        <v>0</v>
      </c>
    </row>
    <row r="4769" spans="10:11" hidden="1" x14ac:dyDescent="0.25">
      <c r="J4769" s="5">
        <v>0</v>
      </c>
      <c r="K4769" s="217">
        <v>0</v>
      </c>
    </row>
    <row r="4770" spans="10:11" hidden="1" x14ac:dyDescent="0.25">
      <c r="J4770" s="5">
        <v>0</v>
      </c>
      <c r="K4770" s="217">
        <v>0</v>
      </c>
    </row>
    <row r="4771" spans="10:11" hidden="1" x14ac:dyDescent="0.25">
      <c r="J4771" s="5">
        <v>0</v>
      </c>
      <c r="K4771" s="217">
        <v>0</v>
      </c>
    </row>
    <row r="4772" spans="10:11" hidden="1" x14ac:dyDescent="0.25">
      <c r="J4772" s="5">
        <v>0</v>
      </c>
      <c r="K4772" s="217">
        <v>0</v>
      </c>
    </row>
    <row r="4773" spans="10:11" hidden="1" x14ac:dyDescent="0.25">
      <c r="J4773" s="5">
        <v>0</v>
      </c>
      <c r="K4773" s="217">
        <v>0</v>
      </c>
    </row>
    <row r="4774" spans="10:11" hidden="1" x14ac:dyDescent="0.25">
      <c r="J4774" s="5">
        <v>0</v>
      </c>
      <c r="K4774" s="217">
        <v>0</v>
      </c>
    </row>
    <row r="4775" spans="10:11" hidden="1" x14ac:dyDescent="0.25">
      <c r="J4775" s="5">
        <v>0</v>
      </c>
      <c r="K4775" s="217">
        <v>0</v>
      </c>
    </row>
    <row r="4776" spans="10:11" hidden="1" x14ac:dyDescent="0.25">
      <c r="J4776" s="5">
        <v>0</v>
      </c>
      <c r="K4776" s="217">
        <v>0</v>
      </c>
    </row>
    <row r="4777" spans="10:11" hidden="1" x14ac:dyDescent="0.25">
      <c r="J4777" s="5">
        <v>0</v>
      </c>
      <c r="K4777" s="217">
        <v>0</v>
      </c>
    </row>
    <row r="4778" spans="10:11" hidden="1" x14ac:dyDescent="0.25">
      <c r="J4778" s="5">
        <v>0</v>
      </c>
      <c r="K4778" s="217">
        <v>0</v>
      </c>
    </row>
    <row r="4779" spans="10:11" hidden="1" x14ac:dyDescent="0.25">
      <c r="J4779" s="5">
        <v>0</v>
      </c>
      <c r="K4779" s="217">
        <v>0</v>
      </c>
    </row>
    <row r="4780" spans="10:11" hidden="1" x14ac:dyDescent="0.25">
      <c r="J4780" s="5">
        <v>0</v>
      </c>
      <c r="K4780" s="217">
        <v>0</v>
      </c>
    </row>
    <row r="4781" spans="10:11" hidden="1" x14ac:dyDescent="0.25">
      <c r="J4781" s="5">
        <v>0</v>
      </c>
      <c r="K4781" s="217">
        <v>0</v>
      </c>
    </row>
    <row r="4782" spans="10:11" hidden="1" x14ac:dyDescent="0.25">
      <c r="J4782" s="5">
        <v>0</v>
      </c>
      <c r="K4782" s="217">
        <v>0</v>
      </c>
    </row>
    <row r="4783" spans="10:11" hidden="1" x14ac:dyDescent="0.25">
      <c r="J4783" s="5">
        <v>0</v>
      </c>
      <c r="K4783" s="217">
        <v>0</v>
      </c>
    </row>
    <row r="4784" spans="10:11" hidden="1" x14ac:dyDescent="0.25">
      <c r="J4784" s="5">
        <v>0</v>
      </c>
      <c r="K4784" s="217">
        <v>0</v>
      </c>
    </row>
    <row r="4785" spans="10:11" hidden="1" x14ac:dyDescent="0.25">
      <c r="J4785" s="5">
        <v>0</v>
      </c>
      <c r="K4785" s="217">
        <v>0</v>
      </c>
    </row>
    <row r="4786" spans="10:11" hidden="1" x14ac:dyDescent="0.25">
      <c r="J4786" s="5">
        <v>0</v>
      </c>
      <c r="K4786" s="217">
        <v>0</v>
      </c>
    </row>
    <row r="4787" spans="10:11" hidden="1" x14ac:dyDescent="0.25">
      <c r="J4787" s="5">
        <v>0</v>
      </c>
      <c r="K4787" s="217">
        <v>0</v>
      </c>
    </row>
    <row r="4788" spans="10:11" hidden="1" x14ac:dyDescent="0.25">
      <c r="J4788" s="5">
        <v>0</v>
      </c>
      <c r="K4788" s="217">
        <v>0</v>
      </c>
    </row>
    <row r="4789" spans="10:11" hidden="1" x14ac:dyDescent="0.25">
      <c r="J4789" s="5">
        <v>0</v>
      </c>
      <c r="K4789" s="217">
        <v>0</v>
      </c>
    </row>
    <row r="4790" spans="10:11" hidden="1" x14ac:dyDescent="0.25">
      <c r="J4790" s="5">
        <v>0</v>
      </c>
      <c r="K4790" s="217">
        <v>0</v>
      </c>
    </row>
    <row r="4791" spans="10:11" hidden="1" x14ac:dyDescent="0.25">
      <c r="J4791" s="5">
        <v>0</v>
      </c>
      <c r="K4791" s="217">
        <v>0</v>
      </c>
    </row>
    <row r="4792" spans="10:11" hidden="1" x14ac:dyDescent="0.25">
      <c r="J4792" s="5">
        <v>0</v>
      </c>
      <c r="K4792" s="217">
        <v>0</v>
      </c>
    </row>
    <row r="4793" spans="10:11" hidden="1" x14ac:dyDescent="0.25">
      <c r="J4793" s="5">
        <v>0</v>
      </c>
      <c r="K4793" s="217">
        <v>0</v>
      </c>
    </row>
    <row r="4794" spans="10:11" hidden="1" x14ac:dyDescent="0.25">
      <c r="J4794" s="5">
        <v>0</v>
      </c>
      <c r="K4794" s="217">
        <v>0</v>
      </c>
    </row>
    <row r="4795" spans="10:11" hidden="1" x14ac:dyDescent="0.25">
      <c r="J4795" s="5">
        <v>0</v>
      </c>
      <c r="K4795" s="217">
        <v>0</v>
      </c>
    </row>
    <row r="4796" spans="10:11" hidden="1" x14ac:dyDescent="0.25">
      <c r="J4796" s="5">
        <v>0</v>
      </c>
      <c r="K4796" s="217">
        <v>0</v>
      </c>
    </row>
    <row r="4797" spans="10:11" hidden="1" x14ac:dyDescent="0.25">
      <c r="J4797" s="5">
        <v>0</v>
      </c>
      <c r="K4797" s="217">
        <v>0</v>
      </c>
    </row>
    <row r="4798" spans="10:11" hidden="1" x14ac:dyDescent="0.25">
      <c r="J4798" s="5">
        <v>0</v>
      </c>
      <c r="K4798" s="217">
        <v>0</v>
      </c>
    </row>
    <row r="4799" spans="10:11" hidden="1" x14ac:dyDescent="0.25">
      <c r="J4799" s="5">
        <v>0</v>
      </c>
      <c r="K4799" s="217">
        <v>0</v>
      </c>
    </row>
    <row r="4800" spans="10:11" hidden="1" x14ac:dyDescent="0.25">
      <c r="J4800" s="5">
        <v>0</v>
      </c>
      <c r="K4800" s="217">
        <v>0</v>
      </c>
    </row>
    <row r="4801" spans="10:11" hidden="1" x14ac:dyDescent="0.25">
      <c r="J4801" s="5">
        <v>0</v>
      </c>
      <c r="K4801" s="217">
        <v>0</v>
      </c>
    </row>
    <row r="4802" spans="10:11" hidden="1" x14ac:dyDescent="0.25">
      <c r="J4802" s="5">
        <v>0</v>
      </c>
      <c r="K4802" s="217">
        <v>0</v>
      </c>
    </row>
    <row r="4803" spans="10:11" hidden="1" x14ac:dyDescent="0.25">
      <c r="J4803" s="5">
        <v>0</v>
      </c>
      <c r="K4803" s="217">
        <v>0</v>
      </c>
    </row>
    <row r="4804" spans="10:11" hidden="1" x14ac:dyDescent="0.25">
      <c r="J4804" s="5">
        <v>0</v>
      </c>
      <c r="K4804" s="217">
        <v>0</v>
      </c>
    </row>
    <row r="4805" spans="10:11" hidden="1" x14ac:dyDescent="0.25">
      <c r="J4805" s="5">
        <v>0</v>
      </c>
      <c r="K4805" s="217">
        <v>0</v>
      </c>
    </row>
    <row r="4806" spans="10:11" hidden="1" x14ac:dyDescent="0.25">
      <c r="J4806" s="5">
        <v>0</v>
      </c>
      <c r="K4806" s="217">
        <v>0</v>
      </c>
    </row>
    <row r="4807" spans="10:11" hidden="1" x14ac:dyDescent="0.25">
      <c r="J4807" s="5">
        <v>0</v>
      </c>
      <c r="K4807" s="217">
        <v>0</v>
      </c>
    </row>
    <row r="4808" spans="10:11" hidden="1" x14ac:dyDescent="0.25">
      <c r="J4808" s="5">
        <v>0</v>
      </c>
      <c r="K4808" s="217">
        <v>0</v>
      </c>
    </row>
    <row r="4809" spans="10:11" hidden="1" x14ac:dyDescent="0.25">
      <c r="J4809" s="5">
        <v>0</v>
      </c>
      <c r="K4809" s="217">
        <v>0</v>
      </c>
    </row>
    <row r="4810" spans="10:11" hidden="1" x14ac:dyDescent="0.25">
      <c r="J4810" s="5">
        <v>0</v>
      </c>
      <c r="K4810" s="217">
        <v>0</v>
      </c>
    </row>
    <row r="4811" spans="10:11" hidden="1" x14ac:dyDescent="0.25">
      <c r="J4811" s="5">
        <v>0</v>
      </c>
      <c r="K4811" s="217">
        <v>0</v>
      </c>
    </row>
    <row r="4812" spans="10:11" hidden="1" x14ac:dyDescent="0.25">
      <c r="J4812" s="5">
        <v>0</v>
      </c>
      <c r="K4812" s="217">
        <v>0</v>
      </c>
    </row>
    <row r="4813" spans="10:11" hidden="1" x14ac:dyDescent="0.25">
      <c r="J4813" s="5">
        <v>0</v>
      </c>
      <c r="K4813" s="217">
        <v>0</v>
      </c>
    </row>
    <row r="4814" spans="10:11" hidden="1" x14ac:dyDescent="0.25">
      <c r="J4814" s="5">
        <v>0</v>
      </c>
      <c r="K4814" s="217">
        <v>0</v>
      </c>
    </row>
    <row r="4815" spans="10:11" hidden="1" x14ac:dyDescent="0.25">
      <c r="J4815" s="5">
        <v>0</v>
      </c>
      <c r="K4815" s="217">
        <v>0</v>
      </c>
    </row>
    <row r="4816" spans="10:11" hidden="1" x14ac:dyDescent="0.25">
      <c r="J4816" s="5">
        <v>0</v>
      </c>
      <c r="K4816" s="217">
        <v>0</v>
      </c>
    </row>
    <row r="4817" spans="10:11" hidden="1" x14ac:dyDescent="0.25">
      <c r="J4817" s="5">
        <v>0</v>
      </c>
      <c r="K4817" s="217">
        <v>0</v>
      </c>
    </row>
    <row r="4818" spans="10:11" hidden="1" x14ac:dyDescent="0.25">
      <c r="J4818" s="5">
        <v>0</v>
      </c>
      <c r="K4818" s="217">
        <v>0</v>
      </c>
    </row>
    <row r="4819" spans="10:11" hidden="1" x14ac:dyDescent="0.25">
      <c r="J4819" s="5">
        <v>0</v>
      </c>
      <c r="K4819" s="217">
        <v>0</v>
      </c>
    </row>
    <row r="4820" spans="10:11" hidden="1" x14ac:dyDescent="0.25">
      <c r="J4820" s="5">
        <v>0</v>
      </c>
      <c r="K4820" s="217">
        <v>0</v>
      </c>
    </row>
    <row r="4821" spans="10:11" hidden="1" x14ac:dyDescent="0.25">
      <c r="J4821" s="5">
        <v>0</v>
      </c>
      <c r="K4821" s="217">
        <v>0</v>
      </c>
    </row>
    <row r="4822" spans="10:11" hidden="1" x14ac:dyDescent="0.25">
      <c r="J4822" s="5">
        <v>0</v>
      </c>
      <c r="K4822" s="217">
        <v>0</v>
      </c>
    </row>
    <row r="4823" spans="10:11" hidden="1" x14ac:dyDescent="0.25">
      <c r="J4823" s="5">
        <v>0</v>
      </c>
      <c r="K4823" s="217">
        <v>0</v>
      </c>
    </row>
    <row r="4824" spans="10:11" hidden="1" x14ac:dyDescent="0.25">
      <c r="J4824" s="5">
        <v>0</v>
      </c>
      <c r="K4824" s="217">
        <v>0</v>
      </c>
    </row>
    <row r="4825" spans="10:11" hidden="1" x14ac:dyDescent="0.25">
      <c r="J4825" s="5">
        <v>0</v>
      </c>
      <c r="K4825" s="217">
        <v>0</v>
      </c>
    </row>
    <row r="4826" spans="10:11" hidden="1" x14ac:dyDescent="0.25">
      <c r="J4826" s="5">
        <v>0</v>
      </c>
      <c r="K4826" s="217">
        <v>0</v>
      </c>
    </row>
    <row r="4827" spans="10:11" hidden="1" x14ac:dyDescent="0.25">
      <c r="J4827" s="5">
        <v>0</v>
      </c>
      <c r="K4827" s="217">
        <v>0</v>
      </c>
    </row>
    <row r="4828" spans="10:11" hidden="1" x14ac:dyDescent="0.25">
      <c r="J4828" s="5">
        <v>0</v>
      </c>
      <c r="K4828" s="217">
        <v>0</v>
      </c>
    </row>
    <row r="4829" spans="10:11" hidden="1" x14ac:dyDescent="0.25">
      <c r="J4829" s="5">
        <v>0</v>
      </c>
      <c r="K4829" s="217">
        <v>0</v>
      </c>
    </row>
    <row r="4830" spans="10:11" hidden="1" x14ac:dyDescent="0.25">
      <c r="J4830" s="5">
        <v>0</v>
      </c>
      <c r="K4830" s="217">
        <v>0</v>
      </c>
    </row>
    <row r="4831" spans="10:11" hidden="1" x14ac:dyDescent="0.25">
      <c r="J4831" s="5">
        <v>0</v>
      </c>
      <c r="K4831" s="217">
        <v>0</v>
      </c>
    </row>
    <row r="4832" spans="10:11" hidden="1" x14ac:dyDescent="0.25">
      <c r="J4832" s="5">
        <v>0</v>
      </c>
      <c r="K4832" s="217">
        <v>0</v>
      </c>
    </row>
    <row r="4833" spans="10:11" hidden="1" x14ac:dyDescent="0.25">
      <c r="J4833" s="5">
        <v>0</v>
      </c>
      <c r="K4833" s="217">
        <v>0</v>
      </c>
    </row>
    <row r="4834" spans="10:11" hidden="1" x14ac:dyDescent="0.25">
      <c r="J4834" s="5">
        <v>0</v>
      </c>
      <c r="K4834" s="217">
        <v>0</v>
      </c>
    </row>
    <row r="4835" spans="10:11" hidden="1" x14ac:dyDescent="0.25">
      <c r="J4835" s="5">
        <v>0</v>
      </c>
      <c r="K4835" s="217">
        <v>0</v>
      </c>
    </row>
    <row r="4836" spans="10:11" hidden="1" x14ac:dyDescent="0.25">
      <c r="J4836" s="5">
        <v>0</v>
      </c>
      <c r="K4836" s="217">
        <v>0</v>
      </c>
    </row>
    <row r="4837" spans="10:11" hidden="1" x14ac:dyDescent="0.25">
      <c r="J4837" s="5">
        <v>0</v>
      </c>
      <c r="K4837" s="217">
        <v>0</v>
      </c>
    </row>
    <row r="4838" spans="10:11" hidden="1" x14ac:dyDescent="0.25">
      <c r="J4838" s="5">
        <v>0</v>
      </c>
      <c r="K4838" s="217">
        <v>0</v>
      </c>
    </row>
    <row r="4839" spans="10:11" hidden="1" x14ac:dyDescent="0.25">
      <c r="J4839" s="5">
        <v>0</v>
      </c>
      <c r="K4839" s="217">
        <v>0</v>
      </c>
    </row>
    <row r="4840" spans="10:11" hidden="1" x14ac:dyDescent="0.25">
      <c r="J4840" s="5">
        <v>0</v>
      </c>
      <c r="K4840" s="217">
        <v>0</v>
      </c>
    </row>
    <row r="4841" spans="10:11" hidden="1" x14ac:dyDescent="0.25">
      <c r="J4841" s="5">
        <v>0</v>
      </c>
      <c r="K4841" s="217">
        <v>0</v>
      </c>
    </row>
    <row r="4842" spans="10:11" hidden="1" x14ac:dyDescent="0.25">
      <c r="J4842" s="5">
        <v>0</v>
      </c>
      <c r="K4842" s="217">
        <v>0</v>
      </c>
    </row>
    <row r="4843" spans="10:11" hidden="1" x14ac:dyDescent="0.25">
      <c r="J4843" s="5">
        <v>0</v>
      </c>
      <c r="K4843" s="217">
        <v>0</v>
      </c>
    </row>
    <row r="4844" spans="10:11" hidden="1" x14ac:dyDescent="0.25">
      <c r="J4844" s="5">
        <v>0</v>
      </c>
      <c r="K4844" s="217">
        <v>0</v>
      </c>
    </row>
    <row r="4845" spans="10:11" hidden="1" x14ac:dyDescent="0.25">
      <c r="J4845" s="5">
        <v>0</v>
      </c>
      <c r="K4845" s="217">
        <v>0</v>
      </c>
    </row>
    <row r="4846" spans="10:11" hidden="1" x14ac:dyDescent="0.25">
      <c r="J4846" s="5">
        <v>0</v>
      </c>
      <c r="K4846" s="217">
        <v>0</v>
      </c>
    </row>
    <row r="4847" spans="10:11" hidden="1" x14ac:dyDescent="0.25">
      <c r="J4847" s="5">
        <v>0</v>
      </c>
      <c r="K4847" s="217">
        <v>0</v>
      </c>
    </row>
    <row r="4848" spans="10:11" hidden="1" x14ac:dyDescent="0.25">
      <c r="J4848" s="5">
        <v>0</v>
      </c>
      <c r="K4848" s="217">
        <v>0</v>
      </c>
    </row>
    <row r="4849" spans="10:11" hidden="1" x14ac:dyDescent="0.25">
      <c r="J4849" s="5">
        <v>0</v>
      </c>
      <c r="K4849" s="217">
        <v>0</v>
      </c>
    </row>
    <row r="4850" spans="10:11" hidden="1" x14ac:dyDescent="0.25">
      <c r="J4850" s="5">
        <v>0</v>
      </c>
      <c r="K4850" s="217">
        <v>0</v>
      </c>
    </row>
    <row r="4851" spans="10:11" hidden="1" x14ac:dyDescent="0.25">
      <c r="J4851" s="5">
        <v>0</v>
      </c>
      <c r="K4851" s="217">
        <v>0</v>
      </c>
    </row>
    <row r="4852" spans="10:11" hidden="1" x14ac:dyDescent="0.25">
      <c r="J4852" s="5">
        <v>0</v>
      </c>
      <c r="K4852" s="217">
        <v>0</v>
      </c>
    </row>
    <row r="4853" spans="10:11" hidden="1" x14ac:dyDescent="0.25">
      <c r="J4853" s="5">
        <v>0</v>
      </c>
      <c r="K4853" s="217">
        <v>0</v>
      </c>
    </row>
    <row r="4854" spans="10:11" hidden="1" x14ac:dyDescent="0.25">
      <c r="J4854" s="5">
        <v>0</v>
      </c>
      <c r="K4854" s="217">
        <v>0</v>
      </c>
    </row>
    <row r="4855" spans="10:11" hidden="1" x14ac:dyDescent="0.25">
      <c r="J4855" s="5">
        <v>0</v>
      </c>
      <c r="K4855" s="217">
        <v>0</v>
      </c>
    </row>
    <row r="4856" spans="10:11" hidden="1" x14ac:dyDescent="0.25">
      <c r="J4856" s="5">
        <v>0</v>
      </c>
      <c r="K4856" s="217">
        <v>0</v>
      </c>
    </row>
    <row r="4857" spans="10:11" hidden="1" x14ac:dyDescent="0.25">
      <c r="J4857" s="5">
        <v>0</v>
      </c>
      <c r="K4857" s="217">
        <v>0</v>
      </c>
    </row>
    <row r="4858" spans="10:11" hidden="1" x14ac:dyDescent="0.25">
      <c r="J4858" s="5">
        <v>0</v>
      </c>
      <c r="K4858" s="217">
        <v>0</v>
      </c>
    </row>
    <row r="4859" spans="10:11" hidden="1" x14ac:dyDescent="0.25">
      <c r="J4859" s="5">
        <v>0</v>
      </c>
      <c r="K4859" s="217">
        <v>0</v>
      </c>
    </row>
    <row r="4860" spans="10:11" hidden="1" x14ac:dyDescent="0.25">
      <c r="J4860" s="5">
        <v>0</v>
      </c>
      <c r="K4860" s="217">
        <v>0</v>
      </c>
    </row>
    <row r="4861" spans="10:11" hidden="1" x14ac:dyDescent="0.25">
      <c r="J4861" s="5">
        <v>0</v>
      </c>
      <c r="K4861" s="217">
        <v>0</v>
      </c>
    </row>
    <row r="4862" spans="10:11" hidden="1" x14ac:dyDescent="0.25">
      <c r="J4862" s="5">
        <v>0</v>
      </c>
      <c r="K4862" s="217">
        <v>0</v>
      </c>
    </row>
    <row r="4863" spans="10:11" hidden="1" x14ac:dyDescent="0.25">
      <c r="J4863" s="5">
        <v>0</v>
      </c>
      <c r="K4863" s="217">
        <v>0</v>
      </c>
    </row>
    <row r="4864" spans="10:11" hidden="1" x14ac:dyDescent="0.25">
      <c r="J4864" s="5">
        <v>0</v>
      </c>
      <c r="K4864" s="217">
        <v>0</v>
      </c>
    </row>
    <row r="4865" spans="10:11" hidden="1" x14ac:dyDescent="0.25">
      <c r="J4865" s="5">
        <v>0</v>
      </c>
      <c r="K4865" s="217">
        <v>0</v>
      </c>
    </row>
    <row r="4866" spans="10:11" hidden="1" x14ac:dyDescent="0.25">
      <c r="J4866" s="5">
        <v>0</v>
      </c>
      <c r="K4866" s="217">
        <v>0</v>
      </c>
    </row>
    <row r="4867" spans="10:11" hidden="1" x14ac:dyDescent="0.25">
      <c r="J4867" s="5">
        <v>0</v>
      </c>
      <c r="K4867" s="217">
        <v>0</v>
      </c>
    </row>
    <row r="4868" spans="10:11" hidden="1" x14ac:dyDescent="0.25">
      <c r="J4868" s="5">
        <v>0</v>
      </c>
      <c r="K4868" s="217">
        <v>0</v>
      </c>
    </row>
    <row r="4869" spans="10:11" hidden="1" x14ac:dyDescent="0.25">
      <c r="J4869" s="5">
        <v>0</v>
      </c>
      <c r="K4869" s="217">
        <v>0</v>
      </c>
    </row>
    <row r="4870" spans="10:11" hidden="1" x14ac:dyDescent="0.25">
      <c r="J4870" s="5">
        <v>0</v>
      </c>
      <c r="K4870" s="217">
        <v>0</v>
      </c>
    </row>
    <row r="4871" spans="10:11" hidden="1" x14ac:dyDescent="0.25">
      <c r="J4871" s="5">
        <v>0</v>
      </c>
      <c r="K4871" s="217">
        <v>0</v>
      </c>
    </row>
    <row r="4872" spans="10:11" hidden="1" x14ac:dyDescent="0.25">
      <c r="J4872" s="5">
        <v>0</v>
      </c>
      <c r="K4872" s="217">
        <v>0</v>
      </c>
    </row>
    <row r="4873" spans="10:11" hidden="1" x14ac:dyDescent="0.25">
      <c r="J4873" s="5">
        <v>0</v>
      </c>
      <c r="K4873" s="217">
        <v>0</v>
      </c>
    </row>
    <row r="4874" spans="10:11" hidden="1" x14ac:dyDescent="0.25">
      <c r="J4874" s="5">
        <v>0</v>
      </c>
      <c r="K4874" s="217">
        <v>0</v>
      </c>
    </row>
    <row r="4875" spans="10:11" hidden="1" x14ac:dyDescent="0.25">
      <c r="J4875" s="5">
        <v>0</v>
      </c>
      <c r="K4875" s="217">
        <v>0</v>
      </c>
    </row>
    <row r="4876" spans="10:11" hidden="1" x14ac:dyDescent="0.25">
      <c r="J4876" s="5">
        <v>0</v>
      </c>
      <c r="K4876" s="217">
        <v>0</v>
      </c>
    </row>
    <row r="4877" spans="10:11" hidden="1" x14ac:dyDescent="0.25">
      <c r="J4877" s="5">
        <v>0</v>
      </c>
      <c r="K4877" s="217">
        <v>0</v>
      </c>
    </row>
    <row r="4878" spans="10:11" hidden="1" x14ac:dyDescent="0.25">
      <c r="J4878" s="5">
        <v>0</v>
      </c>
      <c r="K4878" s="217">
        <v>0</v>
      </c>
    </row>
    <row r="4879" spans="10:11" hidden="1" x14ac:dyDescent="0.25">
      <c r="J4879" s="5">
        <v>0</v>
      </c>
      <c r="K4879" s="217">
        <v>0</v>
      </c>
    </row>
    <row r="4880" spans="10:11" hidden="1" x14ac:dyDescent="0.25">
      <c r="J4880" s="5">
        <v>0</v>
      </c>
      <c r="K4880" s="217">
        <v>0</v>
      </c>
    </row>
    <row r="4881" spans="10:11" hidden="1" x14ac:dyDescent="0.25">
      <c r="J4881" s="5">
        <v>0</v>
      </c>
      <c r="K4881" s="217">
        <v>0</v>
      </c>
    </row>
    <row r="4882" spans="10:11" hidden="1" x14ac:dyDescent="0.25">
      <c r="J4882" s="5">
        <v>0</v>
      </c>
      <c r="K4882" s="217">
        <v>0</v>
      </c>
    </row>
    <row r="4883" spans="10:11" hidden="1" x14ac:dyDescent="0.25">
      <c r="J4883" s="5">
        <v>0</v>
      </c>
      <c r="K4883" s="217">
        <v>0</v>
      </c>
    </row>
    <row r="4884" spans="10:11" hidden="1" x14ac:dyDescent="0.25">
      <c r="J4884" s="5">
        <v>0</v>
      </c>
      <c r="K4884" s="217">
        <v>0</v>
      </c>
    </row>
    <row r="4885" spans="10:11" hidden="1" x14ac:dyDescent="0.25">
      <c r="J4885" s="5">
        <v>0</v>
      </c>
      <c r="K4885" s="217">
        <v>0</v>
      </c>
    </row>
    <row r="4886" spans="10:11" hidden="1" x14ac:dyDescent="0.25">
      <c r="J4886" s="5">
        <v>0</v>
      </c>
      <c r="K4886" s="217">
        <v>0</v>
      </c>
    </row>
    <row r="4887" spans="10:11" hidden="1" x14ac:dyDescent="0.25">
      <c r="J4887" s="5">
        <v>0</v>
      </c>
      <c r="K4887" s="217">
        <v>0</v>
      </c>
    </row>
    <row r="4888" spans="10:11" hidden="1" x14ac:dyDescent="0.25">
      <c r="J4888" s="5">
        <v>0</v>
      </c>
      <c r="K4888" s="217">
        <v>0</v>
      </c>
    </row>
    <row r="4889" spans="10:11" hidden="1" x14ac:dyDescent="0.25">
      <c r="J4889" s="5">
        <v>0</v>
      </c>
      <c r="K4889" s="217">
        <v>0</v>
      </c>
    </row>
    <row r="4890" spans="10:11" hidden="1" x14ac:dyDescent="0.25">
      <c r="J4890" s="5">
        <v>0</v>
      </c>
      <c r="K4890" s="217">
        <v>0</v>
      </c>
    </row>
    <row r="4891" spans="10:11" hidden="1" x14ac:dyDescent="0.25">
      <c r="J4891" s="5">
        <v>0</v>
      </c>
      <c r="K4891" s="217">
        <v>0</v>
      </c>
    </row>
    <row r="4892" spans="10:11" hidden="1" x14ac:dyDescent="0.25">
      <c r="J4892" s="5">
        <v>0</v>
      </c>
      <c r="K4892" s="217">
        <v>0</v>
      </c>
    </row>
    <row r="4893" spans="10:11" hidden="1" x14ac:dyDescent="0.25">
      <c r="J4893" s="5">
        <v>0</v>
      </c>
      <c r="K4893" s="217">
        <v>0</v>
      </c>
    </row>
    <row r="4894" spans="10:11" hidden="1" x14ac:dyDescent="0.25">
      <c r="J4894" s="5">
        <v>0</v>
      </c>
      <c r="K4894" s="217">
        <v>0</v>
      </c>
    </row>
    <row r="4895" spans="10:11" hidden="1" x14ac:dyDescent="0.25">
      <c r="J4895" s="5">
        <v>0</v>
      </c>
      <c r="K4895" s="217">
        <v>0</v>
      </c>
    </row>
    <row r="4896" spans="10:11" hidden="1" x14ac:dyDescent="0.25">
      <c r="J4896" s="5">
        <v>0</v>
      </c>
      <c r="K4896" s="217">
        <v>0</v>
      </c>
    </row>
    <row r="4897" spans="10:11" hidden="1" x14ac:dyDescent="0.25">
      <c r="J4897" s="5">
        <v>0</v>
      </c>
      <c r="K4897" s="217">
        <v>0</v>
      </c>
    </row>
    <row r="4898" spans="10:11" hidden="1" x14ac:dyDescent="0.25">
      <c r="J4898" s="5">
        <v>0</v>
      </c>
      <c r="K4898" s="217">
        <v>0</v>
      </c>
    </row>
    <row r="4899" spans="10:11" hidden="1" x14ac:dyDescent="0.25">
      <c r="J4899" s="5">
        <v>0</v>
      </c>
      <c r="K4899" s="217">
        <v>0</v>
      </c>
    </row>
    <row r="4900" spans="10:11" hidden="1" x14ac:dyDescent="0.25">
      <c r="J4900" s="5">
        <v>0</v>
      </c>
      <c r="K4900" s="217">
        <v>0</v>
      </c>
    </row>
    <row r="4901" spans="10:11" hidden="1" x14ac:dyDescent="0.25">
      <c r="J4901" s="5">
        <v>0</v>
      </c>
      <c r="K4901" s="217">
        <v>0</v>
      </c>
    </row>
    <row r="4902" spans="10:11" hidden="1" x14ac:dyDescent="0.25">
      <c r="J4902" s="5">
        <v>0</v>
      </c>
      <c r="K4902" s="217">
        <v>0</v>
      </c>
    </row>
    <row r="4903" spans="10:11" hidden="1" x14ac:dyDescent="0.25">
      <c r="J4903" s="5">
        <v>0</v>
      </c>
      <c r="K4903" s="217">
        <v>0</v>
      </c>
    </row>
    <row r="4904" spans="10:11" hidden="1" x14ac:dyDescent="0.25">
      <c r="J4904" s="5">
        <v>0</v>
      </c>
      <c r="K4904" s="217">
        <v>0</v>
      </c>
    </row>
    <row r="4905" spans="10:11" hidden="1" x14ac:dyDescent="0.25">
      <c r="J4905" s="5">
        <v>0</v>
      </c>
      <c r="K4905" s="217">
        <v>0</v>
      </c>
    </row>
    <row r="4906" spans="10:11" hidden="1" x14ac:dyDescent="0.25">
      <c r="J4906" s="5">
        <v>0</v>
      </c>
      <c r="K4906" s="217">
        <v>0</v>
      </c>
    </row>
    <row r="4907" spans="10:11" hidden="1" x14ac:dyDescent="0.25">
      <c r="J4907" s="5">
        <v>0</v>
      </c>
      <c r="K4907" s="217">
        <v>0</v>
      </c>
    </row>
    <row r="4908" spans="10:11" hidden="1" x14ac:dyDescent="0.25">
      <c r="J4908" s="5">
        <v>0</v>
      </c>
      <c r="K4908" s="217">
        <v>0</v>
      </c>
    </row>
    <row r="4909" spans="10:11" hidden="1" x14ac:dyDescent="0.25">
      <c r="J4909" s="5">
        <v>0</v>
      </c>
      <c r="K4909" s="217">
        <v>0</v>
      </c>
    </row>
    <row r="4910" spans="10:11" hidden="1" x14ac:dyDescent="0.25">
      <c r="J4910" s="5">
        <v>0</v>
      </c>
      <c r="K4910" s="217">
        <v>0</v>
      </c>
    </row>
    <row r="4911" spans="10:11" hidden="1" x14ac:dyDescent="0.25">
      <c r="J4911" s="5">
        <v>0</v>
      </c>
      <c r="K4911" s="217">
        <v>0</v>
      </c>
    </row>
    <row r="4912" spans="10:11" hidden="1" x14ac:dyDescent="0.25">
      <c r="J4912" s="5">
        <v>0</v>
      </c>
      <c r="K4912" s="217">
        <v>0</v>
      </c>
    </row>
    <row r="4913" spans="10:11" hidden="1" x14ac:dyDescent="0.25">
      <c r="J4913" s="5">
        <v>0</v>
      </c>
      <c r="K4913" s="217">
        <v>0</v>
      </c>
    </row>
    <row r="4914" spans="10:11" hidden="1" x14ac:dyDescent="0.25">
      <c r="J4914" s="5">
        <v>0</v>
      </c>
      <c r="K4914" s="217">
        <v>0</v>
      </c>
    </row>
    <row r="4915" spans="10:11" hidden="1" x14ac:dyDescent="0.25">
      <c r="J4915" s="5">
        <v>0</v>
      </c>
      <c r="K4915" s="217">
        <v>0</v>
      </c>
    </row>
    <row r="4916" spans="10:11" hidden="1" x14ac:dyDescent="0.25">
      <c r="J4916" s="5">
        <v>0</v>
      </c>
      <c r="K4916" s="217">
        <v>0</v>
      </c>
    </row>
    <row r="4917" spans="10:11" hidden="1" x14ac:dyDescent="0.25">
      <c r="J4917" s="5">
        <v>0</v>
      </c>
      <c r="K4917" s="217">
        <v>0</v>
      </c>
    </row>
    <row r="4918" spans="10:11" hidden="1" x14ac:dyDescent="0.25">
      <c r="J4918" s="5">
        <v>0</v>
      </c>
      <c r="K4918" s="217">
        <v>0</v>
      </c>
    </row>
    <row r="4919" spans="10:11" hidden="1" x14ac:dyDescent="0.25">
      <c r="J4919" s="5">
        <v>0</v>
      </c>
      <c r="K4919" s="217">
        <v>0</v>
      </c>
    </row>
    <row r="4920" spans="10:11" hidden="1" x14ac:dyDescent="0.25">
      <c r="J4920" s="5">
        <v>0</v>
      </c>
      <c r="K4920" s="217">
        <v>0</v>
      </c>
    </row>
    <row r="4921" spans="10:11" hidden="1" x14ac:dyDescent="0.25">
      <c r="J4921" s="5">
        <v>0</v>
      </c>
      <c r="K4921" s="217">
        <v>0</v>
      </c>
    </row>
    <row r="4922" spans="10:11" hidden="1" x14ac:dyDescent="0.25">
      <c r="J4922" s="5">
        <v>0</v>
      </c>
      <c r="K4922" s="217">
        <v>0</v>
      </c>
    </row>
    <row r="4923" spans="10:11" hidden="1" x14ac:dyDescent="0.25">
      <c r="J4923" s="5">
        <v>0</v>
      </c>
      <c r="K4923" s="217">
        <v>0</v>
      </c>
    </row>
    <row r="4924" spans="10:11" hidden="1" x14ac:dyDescent="0.25">
      <c r="J4924" s="5">
        <v>0</v>
      </c>
      <c r="K4924" s="217">
        <v>0</v>
      </c>
    </row>
    <row r="4925" spans="10:11" hidden="1" x14ac:dyDescent="0.25">
      <c r="J4925" s="5">
        <v>0</v>
      </c>
      <c r="K4925" s="217">
        <v>0</v>
      </c>
    </row>
    <row r="4926" spans="10:11" hidden="1" x14ac:dyDescent="0.25">
      <c r="J4926" s="5">
        <v>0</v>
      </c>
      <c r="K4926" s="217">
        <v>0</v>
      </c>
    </row>
    <row r="4927" spans="10:11" hidden="1" x14ac:dyDescent="0.25">
      <c r="J4927" s="5">
        <v>0</v>
      </c>
      <c r="K4927" s="217">
        <v>0</v>
      </c>
    </row>
    <row r="4928" spans="10:11" hidden="1" x14ac:dyDescent="0.25">
      <c r="J4928" s="5">
        <v>0</v>
      </c>
      <c r="K4928" s="217">
        <v>0</v>
      </c>
    </row>
    <row r="4929" spans="10:11" hidden="1" x14ac:dyDescent="0.25">
      <c r="J4929" s="5">
        <v>0</v>
      </c>
      <c r="K4929" s="217">
        <v>0</v>
      </c>
    </row>
    <row r="4930" spans="10:11" hidden="1" x14ac:dyDescent="0.25">
      <c r="J4930" s="5">
        <v>0</v>
      </c>
      <c r="K4930" s="217">
        <v>0</v>
      </c>
    </row>
    <row r="4931" spans="10:11" hidden="1" x14ac:dyDescent="0.25">
      <c r="J4931" s="5">
        <v>0</v>
      </c>
      <c r="K4931" s="217">
        <v>0</v>
      </c>
    </row>
    <row r="4932" spans="10:11" hidden="1" x14ac:dyDescent="0.25">
      <c r="J4932" s="5">
        <v>0</v>
      </c>
      <c r="K4932" s="217">
        <v>0</v>
      </c>
    </row>
    <row r="4933" spans="10:11" hidden="1" x14ac:dyDescent="0.25">
      <c r="J4933" s="5">
        <v>0</v>
      </c>
      <c r="K4933" s="217">
        <v>0</v>
      </c>
    </row>
    <row r="4934" spans="10:11" hidden="1" x14ac:dyDescent="0.25">
      <c r="J4934" s="5">
        <v>0</v>
      </c>
      <c r="K4934" s="217">
        <v>0</v>
      </c>
    </row>
    <row r="4935" spans="10:11" hidden="1" x14ac:dyDescent="0.25">
      <c r="J4935" s="5">
        <v>0</v>
      </c>
      <c r="K4935" s="217">
        <v>0</v>
      </c>
    </row>
    <row r="4936" spans="10:11" hidden="1" x14ac:dyDescent="0.25">
      <c r="J4936" s="5">
        <v>0</v>
      </c>
      <c r="K4936" s="217">
        <v>0</v>
      </c>
    </row>
    <row r="4937" spans="10:11" hidden="1" x14ac:dyDescent="0.25">
      <c r="J4937" s="5">
        <v>0</v>
      </c>
      <c r="K4937" s="217">
        <v>0</v>
      </c>
    </row>
    <row r="4938" spans="10:11" hidden="1" x14ac:dyDescent="0.25">
      <c r="J4938" s="5">
        <v>0</v>
      </c>
      <c r="K4938" s="217">
        <v>0</v>
      </c>
    </row>
    <row r="4939" spans="10:11" hidden="1" x14ac:dyDescent="0.25">
      <c r="J4939" s="5">
        <v>0</v>
      </c>
      <c r="K4939" s="217">
        <v>0</v>
      </c>
    </row>
    <row r="4940" spans="10:11" hidden="1" x14ac:dyDescent="0.25">
      <c r="J4940" s="5">
        <v>0</v>
      </c>
      <c r="K4940" s="217">
        <v>0</v>
      </c>
    </row>
    <row r="4941" spans="10:11" hidden="1" x14ac:dyDescent="0.25">
      <c r="J4941" s="5">
        <v>0</v>
      </c>
      <c r="K4941" s="217">
        <v>0</v>
      </c>
    </row>
    <row r="4942" spans="10:11" hidden="1" x14ac:dyDescent="0.25">
      <c r="J4942" s="5">
        <v>0</v>
      </c>
      <c r="K4942" s="217">
        <v>0</v>
      </c>
    </row>
    <row r="4943" spans="10:11" hidden="1" x14ac:dyDescent="0.25">
      <c r="J4943" s="5">
        <v>0</v>
      </c>
      <c r="K4943" s="217">
        <v>0</v>
      </c>
    </row>
    <row r="4944" spans="10:11" hidden="1" x14ac:dyDescent="0.25">
      <c r="J4944" s="5">
        <v>0</v>
      </c>
      <c r="K4944" s="217">
        <v>0</v>
      </c>
    </row>
    <row r="4945" spans="10:11" hidden="1" x14ac:dyDescent="0.25">
      <c r="J4945" s="5">
        <v>0</v>
      </c>
      <c r="K4945" s="217">
        <v>0</v>
      </c>
    </row>
    <row r="4946" spans="10:11" hidden="1" x14ac:dyDescent="0.25">
      <c r="J4946" s="5">
        <v>0</v>
      </c>
      <c r="K4946" s="217">
        <v>0</v>
      </c>
    </row>
    <row r="4947" spans="10:11" hidden="1" x14ac:dyDescent="0.25">
      <c r="J4947" s="5">
        <v>0</v>
      </c>
      <c r="K4947" s="217">
        <v>0</v>
      </c>
    </row>
    <row r="4948" spans="10:11" hidden="1" x14ac:dyDescent="0.25">
      <c r="J4948" s="5">
        <v>0</v>
      </c>
      <c r="K4948" s="217">
        <v>0</v>
      </c>
    </row>
    <row r="4949" spans="10:11" hidden="1" x14ac:dyDescent="0.25">
      <c r="J4949" s="5">
        <v>0</v>
      </c>
      <c r="K4949" s="217">
        <v>0</v>
      </c>
    </row>
    <row r="4950" spans="10:11" hidden="1" x14ac:dyDescent="0.25">
      <c r="J4950" s="5">
        <v>0</v>
      </c>
      <c r="K4950" s="217">
        <v>0</v>
      </c>
    </row>
    <row r="4951" spans="10:11" hidden="1" x14ac:dyDescent="0.25">
      <c r="J4951" s="5">
        <v>0</v>
      </c>
      <c r="K4951" s="217">
        <v>0</v>
      </c>
    </row>
    <row r="4952" spans="10:11" hidden="1" x14ac:dyDescent="0.25">
      <c r="J4952" s="5">
        <v>0</v>
      </c>
      <c r="K4952" s="217">
        <v>0</v>
      </c>
    </row>
    <row r="4953" spans="10:11" hidden="1" x14ac:dyDescent="0.25">
      <c r="J4953" s="5">
        <v>0</v>
      </c>
      <c r="K4953" s="217">
        <v>0</v>
      </c>
    </row>
    <row r="4954" spans="10:11" hidden="1" x14ac:dyDescent="0.25">
      <c r="J4954" s="5">
        <v>0</v>
      </c>
      <c r="K4954" s="217">
        <v>0</v>
      </c>
    </row>
    <row r="4955" spans="10:11" hidden="1" x14ac:dyDescent="0.25">
      <c r="J4955" s="5">
        <v>0</v>
      </c>
      <c r="K4955" s="217">
        <v>0</v>
      </c>
    </row>
    <row r="4956" spans="10:11" hidden="1" x14ac:dyDescent="0.25">
      <c r="J4956" s="5">
        <v>0</v>
      </c>
      <c r="K4956" s="217">
        <v>0</v>
      </c>
    </row>
    <row r="4957" spans="10:11" hidden="1" x14ac:dyDescent="0.25">
      <c r="J4957" s="5">
        <v>0</v>
      </c>
      <c r="K4957" s="217">
        <v>0</v>
      </c>
    </row>
    <row r="4958" spans="10:11" hidden="1" x14ac:dyDescent="0.25">
      <c r="J4958" s="5">
        <v>0</v>
      </c>
      <c r="K4958" s="217">
        <v>0</v>
      </c>
    </row>
    <row r="4959" spans="10:11" hidden="1" x14ac:dyDescent="0.25">
      <c r="J4959" s="5">
        <v>0</v>
      </c>
      <c r="K4959" s="217">
        <v>0</v>
      </c>
    </row>
    <row r="4960" spans="10:11" hidden="1" x14ac:dyDescent="0.25">
      <c r="J4960" s="5">
        <v>0</v>
      </c>
      <c r="K4960" s="217">
        <v>0</v>
      </c>
    </row>
    <row r="4961" spans="10:11" hidden="1" x14ac:dyDescent="0.25">
      <c r="J4961" s="5">
        <v>0</v>
      </c>
      <c r="K4961" s="217">
        <v>0</v>
      </c>
    </row>
    <row r="4962" spans="10:11" hidden="1" x14ac:dyDescent="0.25">
      <c r="J4962" s="5">
        <v>0</v>
      </c>
      <c r="K4962" s="217">
        <v>0</v>
      </c>
    </row>
    <row r="4963" spans="10:11" hidden="1" x14ac:dyDescent="0.25">
      <c r="J4963" s="5">
        <v>0</v>
      </c>
      <c r="K4963" s="217">
        <v>0</v>
      </c>
    </row>
    <row r="4964" spans="10:11" hidden="1" x14ac:dyDescent="0.25">
      <c r="J4964" s="5">
        <v>0</v>
      </c>
      <c r="K4964" s="217">
        <v>0</v>
      </c>
    </row>
    <row r="4965" spans="10:11" hidden="1" x14ac:dyDescent="0.25">
      <c r="J4965" s="5">
        <v>0</v>
      </c>
      <c r="K4965" s="217">
        <v>0</v>
      </c>
    </row>
    <row r="4966" spans="10:11" hidden="1" x14ac:dyDescent="0.25">
      <c r="J4966" s="5">
        <v>0</v>
      </c>
      <c r="K4966" s="217">
        <v>0</v>
      </c>
    </row>
    <row r="4967" spans="10:11" hidden="1" x14ac:dyDescent="0.25">
      <c r="J4967" s="5">
        <v>0</v>
      </c>
      <c r="K4967" s="217">
        <v>0</v>
      </c>
    </row>
    <row r="4968" spans="10:11" hidden="1" x14ac:dyDescent="0.25">
      <c r="J4968" s="5">
        <v>0</v>
      </c>
      <c r="K4968" s="217">
        <v>0</v>
      </c>
    </row>
    <row r="4969" spans="10:11" hidden="1" x14ac:dyDescent="0.25">
      <c r="J4969" s="5">
        <v>0</v>
      </c>
      <c r="K4969" s="217">
        <v>0</v>
      </c>
    </row>
    <row r="4970" spans="10:11" hidden="1" x14ac:dyDescent="0.25">
      <c r="J4970" s="5">
        <v>0</v>
      </c>
      <c r="K4970" s="217">
        <v>0</v>
      </c>
    </row>
    <row r="4971" spans="10:11" hidden="1" x14ac:dyDescent="0.25">
      <c r="J4971" s="5">
        <v>0</v>
      </c>
      <c r="K4971" s="217">
        <v>0</v>
      </c>
    </row>
    <row r="4972" spans="10:11" hidden="1" x14ac:dyDescent="0.25">
      <c r="J4972" s="5">
        <v>0</v>
      </c>
      <c r="K4972" s="217">
        <v>0</v>
      </c>
    </row>
    <row r="4973" spans="10:11" hidden="1" x14ac:dyDescent="0.25">
      <c r="J4973" s="5">
        <v>0</v>
      </c>
      <c r="K4973" s="217">
        <v>0</v>
      </c>
    </row>
    <row r="4974" spans="10:11" hidden="1" x14ac:dyDescent="0.25">
      <c r="J4974" s="5">
        <v>0</v>
      </c>
      <c r="K4974" s="217">
        <v>0</v>
      </c>
    </row>
    <row r="4975" spans="10:11" hidden="1" x14ac:dyDescent="0.25">
      <c r="J4975" s="5">
        <v>0</v>
      </c>
      <c r="K4975" s="217">
        <v>0</v>
      </c>
    </row>
    <row r="4976" spans="10:11" hidden="1" x14ac:dyDescent="0.25">
      <c r="J4976" s="5">
        <v>0</v>
      </c>
      <c r="K4976" s="217">
        <v>0</v>
      </c>
    </row>
    <row r="4977" spans="10:11" hidden="1" x14ac:dyDescent="0.25">
      <c r="J4977" s="5">
        <v>0</v>
      </c>
      <c r="K4977" s="217">
        <v>0</v>
      </c>
    </row>
    <row r="4978" spans="10:11" hidden="1" x14ac:dyDescent="0.25">
      <c r="J4978" s="5">
        <v>0</v>
      </c>
      <c r="K4978" s="217">
        <v>0</v>
      </c>
    </row>
    <row r="4979" spans="10:11" hidden="1" x14ac:dyDescent="0.25">
      <c r="J4979" s="5">
        <v>0</v>
      </c>
      <c r="K4979" s="217">
        <v>0</v>
      </c>
    </row>
    <row r="4980" spans="10:11" hidden="1" x14ac:dyDescent="0.25">
      <c r="J4980" s="5">
        <v>0</v>
      </c>
      <c r="K4980" s="217">
        <v>0</v>
      </c>
    </row>
    <row r="4981" spans="10:11" hidden="1" x14ac:dyDescent="0.25">
      <c r="J4981" s="5">
        <v>0</v>
      </c>
      <c r="K4981" s="217">
        <v>0</v>
      </c>
    </row>
    <row r="4982" spans="10:11" hidden="1" x14ac:dyDescent="0.25">
      <c r="J4982" s="5">
        <v>0</v>
      </c>
      <c r="K4982" s="217">
        <v>0</v>
      </c>
    </row>
    <row r="4983" spans="10:11" hidden="1" x14ac:dyDescent="0.25">
      <c r="J4983" s="5">
        <v>0</v>
      </c>
      <c r="K4983" s="217">
        <v>0</v>
      </c>
    </row>
    <row r="4984" spans="10:11" hidden="1" x14ac:dyDescent="0.25">
      <c r="J4984" s="5">
        <v>0</v>
      </c>
      <c r="K4984" s="217">
        <v>0</v>
      </c>
    </row>
    <row r="4985" spans="10:11" hidden="1" x14ac:dyDescent="0.25">
      <c r="J4985" s="5">
        <v>0</v>
      </c>
      <c r="K4985" s="217">
        <v>0</v>
      </c>
    </row>
    <row r="4986" spans="10:11" hidden="1" x14ac:dyDescent="0.25">
      <c r="J4986" s="5">
        <v>0</v>
      </c>
      <c r="K4986" s="217">
        <v>0</v>
      </c>
    </row>
    <row r="4987" spans="10:11" hidden="1" x14ac:dyDescent="0.25">
      <c r="J4987" s="5">
        <v>0</v>
      </c>
      <c r="K4987" s="217">
        <v>0</v>
      </c>
    </row>
    <row r="4988" spans="10:11" hidden="1" x14ac:dyDescent="0.25">
      <c r="J4988" s="5">
        <v>0</v>
      </c>
      <c r="K4988" s="217">
        <v>0</v>
      </c>
    </row>
    <row r="4989" spans="10:11" hidden="1" x14ac:dyDescent="0.25">
      <c r="J4989" s="5">
        <v>0</v>
      </c>
      <c r="K4989" s="217">
        <v>0</v>
      </c>
    </row>
    <row r="4990" spans="10:11" hidden="1" x14ac:dyDescent="0.25">
      <c r="J4990" s="5">
        <v>0</v>
      </c>
      <c r="K4990" s="217">
        <v>0</v>
      </c>
    </row>
    <row r="4991" spans="10:11" hidden="1" x14ac:dyDescent="0.25">
      <c r="J4991" s="5">
        <v>0</v>
      </c>
      <c r="K4991" s="217">
        <v>0</v>
      </c>
    </row>
    <row r="4992" spans="10:11" hidden="1" x14ac:dyDescent="0.25">
      <c r="J4992" s="5">
        <v>0</v>
      </c>
      <c r="K4992" s="217">
        <v>0</v>
      </c>
    </row>
    <row r="4993" spans="10:11" hidden="1" x14ac:dyDescent="0.25">
      <c r="J4993" s="5">
        <v>0</v>
      </c>
      <c r="K4993" s="217">
        <v>0</v>
      </c>
    </row>
    <row r="4994" spans="10:11" hidden="1" x14ac:dyDescent="0.25">
      <c r="J4994" s="5">
        <v>0</v>
      </c>
      <c r="K4994" s="217">
        <v>0</v>
      </c>
    </row>
    <row r="4995" spans="10:11" hidden="1" x14ac:dyDescent="0.25">
      <c r="J4995" s="5">
        <v>0</v>
      </c>
      <c r="K4995" s="217">
        <v>0</v>
      </c>
    </row>
    <row r="4996" spans="10:11" hidden="1" x14ac:dyDescent="0.25">
      <c r="J4996" s="5">
        <v>0</v>
      </c>
      <c r="K4996" s="217">
        <v>0</v>
      </c>
    </row>
    <row r="4997" spans="10:11" hidden="1" x14ac:dyDescent="0.25">
      <c r="J4997" s="5">
        <v>0</v>
      </c>
      <c r="K4997" s="217">
        <v>0</v>
      </c>
    </row>
    <row r="4998" spans="10:11" hidden="1" x14ac:dyDescent="0.25">
      <c r="J4998" s="5">
        <v>0</v>
      </c>
      <c r="K4998" s="217">
        <v>0</v>
      </c>
    </row>
    <row r="4999" spans="10:11" hidden="1" x14ac:dyDescent="0.25">
      <c r="J4999" s="5">
        <v>0</v>
      </c>
      <c r="K4999" s="217">
        <v>0</v>
      </c>
    </row>
    <row r="5000" spans="10:11" hidden="1" x14ac:dyDescent="0.25">
      <c r="J5000" s="5">
        <v>0</v>
      </c>
      <c r="K5000" s="217">
        <v>0</v>
      </c>
    </row>
    <row r="5001" spans="10:11" hidden="1" x14ac:dyDescent="0.25">
      <c r="J5001" s="5">
        <v>0</v>
      </c>
      <c r="K5001" s="217">
        <v>0</v>
      </c>
    </row>
    <row r="5002" spans="10:11" hidden="1" x14ac:dyDescent="0.25">
      <c r="J5002" s="5">
        <v>0</v>
      </c>
      <c r="K5002" s="217">
        <v>0</v>
      </c>
    </row>
    <row r="5003" spans="10:11" hidden="1" x14ac:dyDescent="0.25">
      <c r="J5003" s="5">
        <v>0</v>
      </c>
      <c r="K5003" s="217">
        <v>0</v>
      </c>
    </row>
    <row r="5004" spans="10:11" hidden="1" x14ac:dyDescent="0.25">
      <c r="J5004" s="5">
        <v>0</v>
      </c>
      <c r="K5004" s="217">
        <v>0</v>
      </c>
    </row>
    <row r="5005" spans="10:11" hidden="1" x14ac:dyDescent="0.25">
      <c r="J5005" s="5">
        <v>0</v>
      </c>
      <c r="K5005" s="217">
        <v>0</v>
      </c>
    </row>
    <row r="5006" spans="10:11" hidden="1" x14ac:dyDescent="0.25">
      <c r="J5006" s="5">
        <v>0</v>
      </c>
      <c r="K5006" s="217">
        <v>0</v>
      </c>
    </row>
    <row r="5007" spans="10:11" hidden="1" x14ac:dyDescent="0.25">
      <c r="J5007" s="5">
        <v>0</v>
      </c>
      <c r="K5007" s="217">
        <v>0</v>
      </c>
    </row>
    <row r="5008" spans="10:11" hidden="1" x14ac:dyDescent="0.25">
      <c r="J5008" s="5">
        <v>0</v>
      </c>
      <c r="K5008" s="217">
        <v>0</v>
      </c>
    </row>
    <row r="5009" spans="10:11" hidden="1" x14ac:dyDescent="0.25">
      <c r="J5009" s="5">
        <v>0</v>
      </c>
      <c r="K5009" s="217">
        <v>0</v>
      </c>
    </row>
    <row r="5010" spans="10:11" hidden="1" x14ac:dyDescent="0.25">
      <c r="J5010" s="5">
        <v>0</v>
      </c>
      <c r="K5010" s="217">
        <v>0</v>
      </c>
    </row>
    <row r="5011" spans="10:11" hidden="1" x14ac:dyDescent="0.25">
      <c r="J5011" s="5">
        <v>0</v>
      </c>
      <c r="K5011" s="217">
        <v>0</v>
      </c>
    </row>
    <row r="5012" spans="10:11" hidden="1" x14ac:dyDescent="0.25">
      <c r="J5012" s="5">
        <v>0</v>
      </c>
      <c r="K5012" s="217">
        <v>0</v>
      </c>
    </row>
    <row r="5013" spans="10:11" hidden="1" x14ac:dyDescent="0.25">
      <c r="J5013" s="5">
        <v>0</v>
      </c>
      <c r="K5013" s="217">
        <v>0</v>
      </c>
    </row>
    <row r="5014" spans="10:11" hidden="1" x14ac:dyDescent="0.25">
      <c r="J5014" s="5">
        <v>0</v>
      </c>
      <c r="K5014" s="217">
        <v>0</v>
      </c>
    </row>
    <row r="5015" spans="10:11" hidden="1" x14ac:dyDescent="0.25">
      <c r="J5015" s="5">
        <v>0</v>
      </c>
      <c r="K5015" s="217">
        <v>0</v>
      </c>
    </row>
    <row r="5016" spans="10:11" hidden="1" x14ac:dyDescent="0.25">
      <c r="J5016" s="5">
        <v>0</v>
      </c>
      <c r="K5016" s="217">
        <v>0</v>
      </c>
    </row>
    <row r="5017" spans="10:11" hidden="1" x14ac:dyDescent="0.25">
      <c r="J5017" s="5">
        <v>0</v>
      </c>
      <c r="K5017" s="217">
        <v>0</v>
      </c>
    </row>
    <row r="5018" spans="10:11" hidden="1" x14ac:dyDescent="0.25">
      <c r="J5018" s="5">
        <v>0</v>
      </c>
      <c r="K5018" s="217">
        <v>0</v>
      </c>
    </row>
    <row r="5019" spans="10:11" hidden="1" x14ac:dyDescent="0.25">
      <c r="J5019" s="5">
        <v>0</v>
      </c>
      <c r="K5019" s="217">
        <v>0</v>
      </c>
    </row>
    <row r="5020" spans="10:11" hidden="1" x14ac:dyDescent="0.25">
      <c r="J5020" s="5">
        <v>0</v>
      </c>
      <c r="K5020" s="217">
        <v>0</v>
      </c>
    </row>
    <row r="5021" spans="10:11" hidden="1" x14ac:dyDescent="0.25">
      <c r="J5021" s="5">
        <v>0</v>
      </c>
      <c r="K5021" s="217">
        <v>0</v>
      </c>
    </row>
    <row r="5022" spans="10:11" hidden="1" x14ac:dyDescent="0.25">
      <c r="J5022" s="5">
        <v>0</v>
      </c>
      <c r="K5022" s="217">
        <v>0</v>
      </c>
    </row>
    <row r="5023" spans="10:11" hidden="1" x14ac:dyDescent="0.25">
      <c r="J5023" s="5">
        <v>0</v>
      </c>
      <c r="K5023" s="217">
        <v>0</v>
      </c>
    </row>
    <row r="5024" spans="10:11" hidden="1" x14ac:dyDescent="0.25">
      <c r="J5024" s="5">
        <v>0</v>
      </c>
      <c r="K5024" s="217">
        <v>0</v>
      </c>
    </row>
    <row r="5025" spans="10:11" hidden="1" x14ac:dyDescent="0.25">
      <c r="J5025" s="5">
        <v>0</v>
      </c>
      <c r="K5025" s="217">
        <v>0</v>
      </c>
    </row>
    <row r="5026" spans="10:11" hidden="1" x14ac:dyDescent="0.25">
      <c r="J5026" s="5">
        <v>0</v>
      </c>
      <c r="K5026" s="217">
        <v>0</v>
      </c>
    </row>
    <row r="5027" spans="10:11" hidden="1" x14ac:dyDescent="0.25">
      <c r="J5027" s="5">
        <v>0</v>
      </c>
      <c r="K5027" s="217">
        <v>0</v>
      </c>
    </row>
    <row r="5028" spans="10:11" hidden="1" x14ac:dyDescent="0.25">
      <c r="J5028" s="5">
        <v>0</v>
      </c>
      <c r="K5028" s="217">
        <v>0</v>
      </c>
    </row>
    <row r="5029" spans="10:11" hidden="1" x14ac:dyDescent="0.25">
      <c r="J5029" s="5">
        <v>0</v>
      </c>
      <c r="K5029" s="217">
        <v>0</v>
      </c>
    </row>
    <row r="5030" spans="10:11" hidden="1" x14ac:dyDescent="0.25">
      <c r="J5030" s="5">
        <v>0</v>
      </c>
      <c r="K5030" s="217">
        <v>0</v>
      </c>
    </row>
    <row r="5031" spans="10:11" hidden="1" x14ac:dyDescent="0.25">
      <c r="J5031" s="5">
        <v>0</v>
      </c>
      <c r="K5031" s="217">
        <v>0</v>
      </c>
    </row>
    <row r="5032" spans="10:11" hidden="1" x14ac:dyDescent="0.25">
      <c r="J5032" s="5">
        <v>0</v>
      </c>
      <c r="K5032" s="217">
        <v>0</v>
      </c>
    </row>
    <row r="5033" spans="10:11" hidden="1" x14ac:dyDescent="0.25">
      <c r="J5033" s="5">
        <v>0</v>
      </c>
      <c r="K5033" s="217">
        <v>0</v>
      </c>
    </row>
    <row r="5034" spans="10:11" hidden="1" x14ac:dyDescent="0.25">
      <c r="J5034" s="5">
        <v>0</v>
      </c>
      <c r="K5034" s="217">
        <v>0</v>
      </c>
    </row>
    <row r="5035" spans="10:11" hidden="1" x14ac:dyDescent="0.25">
      <c r="J5035" s="5">
        <v>0</v>
      </c>
      <c r="K5035" s="217">
        <v>0</v>
      </c>
    </row>
    <row r="5036" spans="10:11" hidden="1" x14ac:dyDescent="0.25">
      <c r="J5036" s="5">
        <v>0</v>
      </c>
      <c r="K5036" s="217">
        <v>0</v>
      </c>
    </row>
    <row r="5037" spans="10:11" hidden="1" x14ac:dyDescent="0.25">
      <c r="J5037" s="5">
        <v>0</v>
      </c>
      <c r="K5037" s="217">
        <v>0</v>
      </c>
    </row>
    <row r="5038" spans="10:11" hidden="1" x14ac:dyDescent="0.25">
      <c r="J5038" s="5">
        <v>0</v>
      </c>
      <c r="K5038" s="217">
        <v>0</v>
      </c>
    </row>
    <row r="5039" spans="10:11" hidden="1" x14ac:dyDescent="0.25">
      <c r="J5039" s="5">
        <v>0</v>
      </c>
      <c r="K5039" s="217">
        <v>0</v>
      </c>
    </row>
    <row r="5040" spans="10:11" hidden="1" x14ac:dyDescent="0.25">
      <c r="J5040" s="5">
        <v>0</v>
      </c>
      <c r="K5040" s="217">
        <v>0</v>
      </c>
    </row>
    <row r="5041" spans="10:11" hidden="1" x14ac:dyDescent="0.25">
      <c r="J5041" s="5">
        <v>0</v>
      </c>
      <c r="K5041" s="217">
        <v>0</v>
      </c>
    </row>
    <row r="5042" spans="10:11" hidden="1" x14ac:dyDescent="0.25">
      <c r="J5042" s="5">
        <v>0</v>
      </c>
      <c r="K5042" s="217">
        <v>0</v>
      </c>
    </row>
    <row r="5043" spans="10:11" hidden="1" x14ac:dyDescent="0.25">
      <c r="J5043" s="5">
        <v>0</v>
      </c>
      <c r="K5043" s="217">
        <v>0</v>
      </c>
    </row>
    <row r="5044" spans="10:11" hidden="1" x14ac:dyDescent="0.25">
      <c r="J5044" s="5">
        <v>0</v>
      </c>
      <c r="K5044" s="217">
        <v>0</v>
      </c>
    </row>
    <row r="5045" spans="10:11" hidden="1" x14ac:dyDescent="0.25">
      <c r="J5045" s="5">
        <v>0</v>
      </c>
      <c r="K5045" s="217">
        <v>0</v>
      </c>
    </row>
    <row r="5046" spans="10:11" hidden="1" x14ac:dyDescent="0.25">
      <c r="J5046" s="5">
        <v>0</v>
      </c>
      <c r="K5046" s="217">
        <v>0</v>
      </c>
    </row>
    <row r="5047" spans="10:11" hidden="1" x14ac:dyDescent="0.25">
      <c r="J5047" s="5">
        <v>0</v>
      </c>
      <c r="K5047" s="217">
        <v>0</v>
      </c>
    </row>
    <row r="5048" spans="10:11" hidden="1" x14ac:dyDescent="0.25">
      <c r="J5048" s="5">
        <v>0</v>
      </c>
      <c r="K5048" s="217">
        <v>0</v>
      </c>
    </row>
    <row r="5049" spans="10:11" hidden="1" x14ac:dyDescent="0.25">
      <c r="J5049" s="5">
        <v>0</v>
      </c>
      <c r="K5049" s="217">
        <v>0</v>
      </c>
    </row>
    <row r="5050" spans="10:11" hidden="1" x14ac:dyDescent="0.25">
      <c r="J5050" s="5">
        <v>0</v>
      </c>
      <c r="K5050" s="217">
        <v>0</v>
      </c>
    </row>
    <row r="5051" spans="10:11" hidden="1" x14ac:dyDescent="0.25">
      <c r="J5051" s="5">
        <v>0</v>
      </c>
      <c r="K5051" s="217">
        <v>0</v>
      </c>
    </row>
    <row r="5052" spans="10:11" hidden="1" x14ac:dyDescent="0.25">
      <c r="J5052" s="5">
        <v>0</v>
      </c>
      <c r="K5052" s="217">
        <v>0</v>
      </c>
    </row>
    <row r="5053" spans="10:11" hidden="1" x14ac:dyDescent="0.25">
      <c r="J5053" s="5">
        <v>0</v>
      </c>
      <c r="K5053" s="217">
        <v>0</v>
      </c>
    </row>
    <row r="5054" spans="10:11" hidden="1" x14ac:dyDescent="0.25">
      <c r="J5054" s="5">
        <v>0</v>
      </c>
      <c r="K5054" s="217">
        <v>0</v>
      </c>
    </row>
    <row r="5055" spans="10:11" hidden="1" x14ac:dyDescent="0.25">
      <c r="J5055" s="5">
        <v>0</v>
      </c>
      <c r="K5055" s="217">
        <v>0</v>
      </c>
    </row>
    <row r="5056" spans="10:11" hidden="1" x14ac:dyDescent="0.25">
      <c r="J5056" s="5">
        <v>0</v>
      </c>
      <c r="K5056" s="217">
        <v>0</v>
      </c>
    </row>
    <row r="5057" spans="10:11" hidden="1" x14ac:dyDescent="0.25">
      <c r="J5057" s="5">
        <v>0</v>
      </c>
      <c r="K5057" s="217">
        <v>0</v>
      </c>
    </row>
    <row r="5058" spans="10:11" hidden="1" x14ac:dyDescent="0.25">
      <c r="J5058" s="5">
        <v>0</v>
      </c>
      <c r="K5058" s="217">
        <v>0</v>
      </c>
    </row>
    <row r="5059" spans="10:11" hidden="1" x14ac:dyDescent="0.25">
      <c r="J5059" s="5">
        <v>0</v>
      </c>
      <c r="K5059" s="217">
        <v>0</v>
      </c>
    </row>
    <row r="5060" spans="10:11" hidden="1" x14ac:dyDescent="0.25">
      <c r="J5060" s="5">
        <v>0</v>
      </c>
      <c r="K5060" s="217">
        <v>0</v>
      </c>
    </row>
    <row r="5061" spans="10:11" hidden="1" x14ac:dyDescent="0.25">
      <c r="J5061" s="5">
        <v>0</v>
      </c>
      <c r="K5061" s="217">
        <v>0</v>
      </c>
    </row>
    <row r="5062" spans="10:11" hidden="1" x14ac:dyDescent="0.25">
      <c r="J5062" s="5">
        <v>0</v>
      </c>
      <c r="K5062" s="217">
        <v>0</v>
      </c>
    </row>
    <row r="5063" spans="10:11" hidden="1" x14ac:dyDescent="0.25">
      <c r="J5063" s="5">
        <v>0</v>
      </c>
      <c r="K5063" s="217">
        <v>0</v>
      </c>
    </row>
    <row r="5064" spans="10:11" hidden="1" x14ac:dyDescent="0.25">
      <c r="J5064" s="5">
        <v>0</v>
      </c>
      <c r="K5064" s="217">
        <v>0</v>
      </c>
    </row>
    <row r="5065" spans="10:11" hidden="1" x14ac:dyDescent="0.25">
      <c r="J5065" s="5">
        <v>0</v>
      </c>
      <c r="K5065" s="217">
        <v>0</v>
      </c>
    </row>
    <row r="5066" spans="10:11" hidden="1" x14ac:dyDescent="0.25">
      <c r="J5066" s="5">
        <v>0</v>
      </c>
      <c r="K5066" s="217">
        <v>0</v>
      </c>
    </row>
    <row r="5067" spans="10:11" hidden="1" x14ac:dyDescent="0.25">
      <c r="J5067" s="5">
        <v>0</v>
      </c>
      <c r="K5067" s="217">
        <v>0</v>
      </c>
    </row>
    <row r="5068" spans="10:11" hidden="1" x14ac:dyDescent="0.25">
      <c r="J5068" s="5">
        <v>0</v>
      </c>
      <c r="K5068" s="217">
        <v>0</v>
      </c>
    </row>
    <row r="5069" spans="10:11" hidden="1" x14ac:dyDescent="0.25">
      <c r="J5069" s="5">
        <v>0</v>
      </c>
      <c r="K5069" s="217">
        <v>0</v>
      </c>
    </row>
    <row r="5070" spans="10:11" hidden="1" x14ac:dyDescent="0.25">
      <c r="J5070" s="5">
        <v>0</v>
      </c>
      <c r="K5070" s="217">
        <v>0</v>
      </c>
    </row>
    <row r="5071" spans="10:11" hidden="1" x14ac:dyDescent="0.25">
      <c r="J5071" s="5">
        <v>0</v>
      </c>
      <c r="K5071" s="217">
        <v>0</v>
      </c>
    </row>
    <row r="5072" spans="10:11" hidden="1" x14ac:dyDescent="0.25">
      <c r="J5072" s="5">
        <v>0</v>
      </c>
      <c r="K5072" s="217">
        <v>0</v>
      </c>
    </row>
    <row r="5073" spans="10:11" hidden="1" x14ac:dyDescent="0.25">
      <c r="J5073" s="5">
        <v>0</v>
      </c>
      <c r="K5073" s="217">
        <v>0</v>
      </c>
    </row>
    <row r="5074" spans="10:11" hidden="1" x14ac:dyDescent="0.25">
      <c r="J5074" s="5">
        <v>0</v>
      </c>
      <c r="K5074" s="217">
        <v>0</v>
      </c>
    </row>
    <row r="5075" spans="10:11" hidden="1" x14ac:dyDescent="0.25">
      <c r="J5075" s="5">
        <v>0</v>
      </c>
      <c r="K5075" s="217">
        <v>0</v>
      </c>
    </row>
    <row r="5076" spans="10:11" hidden="1" x14ac:dyDescent="0.25">
      <c r="J5076" s="5">
        <v>0</v>
      </c>
      <c r="K5076" s="217">
        <v>0</v>
      </c>
    </row>
    <row r="5077" spans="10:11" hidden="1" x14ac:dyDescent="0.25">
      <c r="J5077" s="5">
        <v>0</v>
      </c>
      <c r="K5077" s="217">
        <v>0</v>
      </c>
    </row>
    <row r="5078" spans="10:11" hidden="1" x14ac:dyDescent="0.25">
      <c r="J5078" s="5">
        <v>0</v>
      </c>
      <c r="K5078" s="217">
        <v>0</v>
      </c>
    </row>
    <row r="5079" spans="10:11" hidden="1" x14ac:dyDescent="0.25">
      <c r="J5079" s="5">
        <v>0</v>
      </c>
      <c r="K5079" s="217">
        <v>0</v>
      </c>
    </row>
    <row r="5080" spans="10:11" hidden="1" x14ac:dyDescent="0.25">
      <c r="J5080" s="5">
        <v>0</v>
      </c>
      <c r="K5080" s="217">
        <v>0</v>
      </c>
    </row>
    <row r="5081" spans="10:11" hidden="1" x14ac:dyDescent="0.25">
      <c r="J5081" s="5">
        <v>0</v>
      </c>
      <c r="K5081" s="217">
        <v>0</v>
      </c>
    </row>
    <row r="5082" spans="10:11" hidden="1" x14ac:dyDescent="0.25">
      <c r="J5082" s="5">
        <v>0</v>
      </c>
      <c r="K5082" s="217">
        <v>0</v>
      </c>
    </row>
    <row r="5083" spans="10:11" hidden="1" x14ac:dyDescent="0.25">
      <c r="J5083" s="5">
        <v>0</v>
      </c>
      <c r="K5083" s="217">
        <v>0</v>
      </c>
    </row>
    <row r="5084" spans="10:11" hidden="1" x14ac:dyDescent="0.25">
      <c r="J5084" s="5">
        <v>0</v>
      </c>
      <c r="K5084" s="217">
        <v>0</v>
      </c>
    </row>
    <row r="5085" spans="10:11" hidden="1" x14ac:dyDescent="0.25">
      <c r="J5085" s="5">
        <v>0</v>
      </c>
      <c r="K5085" s="217">
        <v>0</v>
      </c>
    </row>
    <row r="5086" spans="10:11" hidden="1" x14ac:dyDescent="0.25">
      <c r="J5086" s="5">
        <v>0</v>
      </c>
      <c r="K5086" s="217">
        <v>0</v>
      </c>
    </row>
    <row r="5087" spans="10:11" hidden="1" x14ac:dyDescent="0.25">
      <c r="J5087" s="5">
        <v>0</v>
      </c>
      <c r="K5087" s="217">
        <v>0</v>
      </c>
    </row>
    <row r="5088" spans="10:11" hidden="1" x14ac:dyDescent="0.25">
      <c r="J5088" s="5">
        <v>0</v>
      </c>
      <c r="K5088" s="217">
        <v>0</v>
      </c>
    </row>
    <row r="5089" spans="10:11" hidden="1" x14ac:dyDescent="0.25">
      <c r="J5089" s="5">
        <v>0</v>
      </c>
      <c r="K5089" s="217">
        <v>0</v>
      </c>
    </row>
    <row r="5090" spans="10:11" hidden="1" x14ac:dyDescent="0.25">
      <c r="J5090" s="5">
        <v>0</v>
      </c>
      <c r="K5090" s="217">
        <v>0</v>
      </c>
    </row>
    <row r="5091" spans="10:11" hidden="1" x14ac:dyDescent="0.25">
      <c r="J5091" s="5">
        <v>0</v>
      </c>
      <c r="K5091" s="217">
        <v>0</v>
      </c>
    </row>
    <row r="5092" spans="10:11" hidden="1" x14ac:dyDescent="0.25">
      <c r="J5092" s="5">
        <v>0</v>
      </c>
      <c r="K5092" s="217">
        <v>0</v>
      </c>
    </row>
    <row r="5093" spans="10:11" hidden="1" x14ac:dyDescent="0.25">
      <c r="J5093" s="5">
        <v>0</v>
      </c>
      <c r="K5093" s="217">
        <v>0</v>
      </c>
    </row>
    <row r="5094" spans="10:11" hidden="1" x14ac:dyDescent="0.25">
      <c r="J5094" s="5">
        <v>0</v>
      </c>
      <c r="K5094" s="217">
        <v>0</v>
      </c>
    </row>
    <row r="5095" spans="10:11" hidden="1" x14ac:dyDescent="0.25">
      <c r="J5095" s="5">
        <v>0</v>
      </c>
      <c r="K5095" s="217">
        <v>0</v>
      </c>
    </row>
    <row r="5096" spans="10:11" hidden="1" x14ac:dyDescent="0.25">
      <c r="J5096" s="5">
        <v>0</v>
      </c>
      <c r="K5096" s="217">
        <v>0</v>
      </c>
    </row>
    <row r="5097" spans="10:11" hidden="1" x14ac:dyDescent="0.25">
      <c r="J5097" s="5">
        <v>0</v>
      </c>
      <c r="K5097" s="217">
        <v>0</v>
      </c>
    </row>
    <row r="5098" spans="10:11" hidden="1" x14ac:dyDescent="0.25">
      <c r="J5098" s="5">
        <v>0</v>
      </c>
      <c r="K5098" s="217">
        <v>0</v>
      </c>
    </row>
    <row r="5099" spans="10:11" hidden="1" x14ac:dyDescent="0.25">
      <c r="J5099" s="5">
        <v>0</v>
      </c>
      <c r="K5099" s="217">
        <v>0</v>
      </c>
    </row>
    <row r="5100" spans="10:11" hidden="1" x14ac:dyDescent="0.25">
      <c r="J5100" s="5">
        <v>0</v>
      </c>
      <c r="K5100" s="217">
        <v>0</v>
      </c>
    </row>
    <row r="5101" spans="10:11" hidden="1" x14ac:dyDescent="0.25">
      <c r="J5101" s="5">
        <v>0</v>
      </c>
      <c r="K5101" s="217">
        <v>0</v>
      </c>
    </row>
    <row r="5102" spans="10:11" hidden="1" x14ac:dyDescent="0.25">
      <c r="J5102" s="5">
        <v>0</v>
      </c>
      <c r="K5102" s="217">
        <v>0</v>
      </c>
    </row>
    <row r="5103" spans="10:11" hidden="1" x14ac:dyDescent="0.25">
      <c r="J5103" s="5">
        <v>0</v>
      </c>
      <c r="K5103" s="217">
        <v>0</v>
      </c>
    </row>
    <row r="5104" spans="10:11" hidden="1" x14ac:dyDescent="0.25">
      <c r="J5104" s="5">
        <v>0</v>
      </c>
      <c r="K5104" s="217">
        <v>0</v>
      </c>
    </row>
    <row r="5105" spans="10:11" hidden="1" x14ac:dyDescent="0.25">
      <c r="J5105" s="5">
        <v>0</v>
      </c>
      <c r="K5105" s="217">
        <v>0</v>
      </c>
    </row>
    <row r="5106" spans="10:11" hidden="1" x14ac:dyDescent="0.25">
      <c r="J5106" s="5">
        <v>0</v>
      </c>
      <c r="K5106" s="217">
        <v>0</v>
      </c>
    </row>
    <row r="5107" spans="10:11" hidden="1" x14ac:dyDescent="0.25">
      <c r="J5107" s="5">
        <v>0</v>
      </c>
      <c r="K5107" s="217">
        <v>0</v>
      </c>
    </row>
    <row r="5108" spans="10:11" hidden="1" x14ac:dyDescent="0.25">
      <c r="J5108" s="5">
        <v>0</v>
      </c>
      <c r="K5108" s="217">
        <v>0</v>
      </c>
    </row>
    <row r="5109" spans="10:11" hidden="1" x14ac:dyDescent="0.25">
      <c r="J5109" s="5">
        <v>0</v>
      </c>
      <c r="K5109" s="217">
        <v>0</v>
      </c>
    </row>
    <row r="5110" spans="10:11" hidden="1" x14ac:dyDescent="0.25">
      <c r="J5110" s="5">
        <v>0</v>
      </c>
      <c r="K5110" s="217">
        <v>0</v>
      </c>
    </row>
    <row r="5111" spans="10:11" hidden="1" x14ac:dyDescent="0.25">
      <c r="J5111" s="5">
        <v>0</v>
      </c>
      <c r="K5111" s="217">
        <v>0</v>
      </c>
    </row>
    <row r="5112" spans="10:11" hidden="1" x14ac:dyDescent="0.25">
      <c r="J5112" s="5">
        <v>0</v>
      </c>
      <c r="K5112" s="217">
        <v>0</v>
      </c>
    </row>
    <row r="5113" spans="10:11" hidden="1" x14ac:dyDescent="0.25">
      <c r="J5113" s="5">
        <v>0</v>
      </c>
      <c r="K5113" s="217">
        <v>0</v>
      </c>
    </row>
    <row r="5114" spans="10:11" hidden="1" x14ac:dyDescent="0.25">
      <c r="J5114" s="5">
        <v>0</v>
      </c>
      <c r="K5114" s="217">
        <v>0</v>
      </c>
    </row>
    <row r="5115" spans="10:11" hidden="1" x14ac:dyDescent="0.25">
      <c r="J5115" s="5">
        <v>0</v>
      </c>
      <c r="K5115" s="217">
        <v>0</v>
      </c>
    </row>
    <row r="5116" spans="10:11" hidden="1" x14ac:dyDescent="0.25">
      <c r="J5116" s="5">
        <v>0</v>
      </c>
      <c r="K5116" s="217">
        <v>0</v>
      </c>
    </row>
    <row r="5117" spans="10:11" hidden="1" x14ac:dyDescent="0.25">
      <c r="J5117" s="5">
        <v>0</v>
      </c>
      <c r="K5117" s="217">
        <v>0</v>
      </c>
    </row>
    <row r="5118" spans="10:11" hidden="1" x14ac:dyDescent="0.25">
      <c r="J5118" s="5">
        <v>0</v>
      </c>
      <c r="K5118" s="217">
        <v>0</v>
      </c>
    </row>
    <row r="5119" spans="10:11" hidden="1" x14ac:dyDescent="0.25">
      <c r="J5119" s="5">
        <v>0</v>
      </c>
      <c r="K5119" s="217">
        <v>0</v>
      </c>
    </row>
    <row r="5120" spans="10:11" hidden="1" x14ac:dyDescent="0.25">
      <c r="J5120" s="5">
        <v>0</v>
      </c>
      <c r="K5120" s="217">
        <v>0</v>
      </c>
    </row>
    <row r="5121" spans="10:11" hidden="1" x14ac:dyDescent="0.25">
      <c r="J5121" s="5">
        <v>0</v>
      </c>
      <c r="K5121" s="217">
        <v>0</v>
      </c>
    </row>
    <row r="5122" spans="10:11" hidden="1" x14ac:dyDescent="0.25">
      <c r="J5122" s="5">
        <v>0</v>
      </c>
      <c r="K5122" s="217">
        <v>0</v>
      </c>
    </row>
    <row r="5123" spans="10:11" hidden="1" x14ac:dyDescent="0.25">
      <c r="J5123" s="5">
        <v>0</v>
      </c>
      <c r="K5123" s="217">
        <v>0</v>
      </c>
    </row>
    <row r="5124" spans="10:11" hidden="1" x14ac:dyDescent="0.25">
      <c r="J5124" s="5">
        <v>0</v>
      </c>
      <c r="K5124" s="217">
        <v>0</v>
      </c>
    </row>
    <row r="5125" spans="10:11" hidden="1" x14ac:dyDescent="0.25">
      <c r="J5125" s="5">
        <v>0</v>
      </c>
      <c r="K5125" s="217">
        <v>0</v>
      </c>
    </row>
    <row r="5126" spans="10:11" hidden="1" x14ac:dyDescent="0.25">
      <c r="J5126" s="5">
        <v>0</v>
      </c>
      <c r="K5126" s="217">
        <v>0</v>
      </c>
    </row>
    <row r="5127" spans="10:11" hidden="1" x14ac:dyDescent="0.25">
      <c r="J5127" s="5">
        <v>0</v>
      </c>
      <c r="K5127" s="217">
        <v>0</v>
      </c>
    </row>
    <row r="5128" spans="10:11" hidden="1" x14ac:dyDescent="0.25">
      <c r="J5128" s="5">
        <v>0</v>
      </c>
      <c r="K5128" s="217">
        <v>0</v>
      </c>
    </row>
    <row r="5129" spans="10:11" hidden="1" x14ac:dyDescent="0.25">
      <c r="J5129" s="5">
        <v>0</v>
      </c>
      <c r="K5129" s="217">
        <v>0</v>
      </c>
    </row>
    <row r="5130" spans="10:11" hidden="1" x14ac:dyDescent="0.25">
      <c r="J5130" s="5">
        <v>0</v>
      </c>
      <c r="K5130" s="217">
        <v>0</v>
      </c>
    </row>
    <row r="5131" spans="10:11" hidden="1" x14ac:dyDescent="0.25">
      <c r="J5131" s="5">
        <v>0</v>
      </c>
      <c r="K5131" s="217">
        <v>0</v>
      </c>
    </row>
    <row r="5132" spans="10:11" hidden="1" x14ac:dyDescent="0.25">
      <c r="J5132" s="5">
        <v>0</v>
      </c>
      <c r="K5132" s="217">
        <v>0</v>
      </c>
    </row>
    <row r="5133" spans="10:11" hidden="1" x14ac:dyDescent="0.25">
      <c r="J5133" s="5">
        <v>0</v>
      </c>
      <c r="K5133" s="217">
        <v>0</v>
      </c>
    </row>
    <row r="5134" spans="10:11" hidden="1" x14ac:dyDescent="0.25">
      <c r="J5134" s="5">
        <v>0</v>
      </c>
      <c r="K5134" s="217">
        <v>0</v>
      </c>
    </row>
    <row r="5135" spans="10:11" hidden="1" x14ac:dyDescent="0.25">
      <c r="J5135" s="5">
        <v>0</v>
      </c>
      <c r="K5135" s="217">
        <v>0</v>
      </c>
    </row>
    <row r="5136" spans="10:11" hidden="1" x14ac:dyDescent="0.25">
      <c r="J5136" s="5">
        <v>0</v>
      </c>
      <c r="K5136" s="217">
        <v>0</v>
      </c>
    </row>
    <row r="5137" spans="10:11" hidden="1" x14ac:dyDescent="0.25">
      <c r="J5137" s="5">
        <v>0</v>
      </c>
      <c r="K5137" s="217">
        <v>0</v>
      </c>
    </row>
    <row r="5138" spans="10:11" hidden="1" x14ac:dyDescent="0.25">
      <c r="J5138" s="5">
        <v>0</v>
      </c>
      <c r="K5138" s="217">
        <v>0</v>
      </c>
    </row>
    <row r="5139" spans="10:11" hidden="1" x14ac:dyDescent="0.25">
      <c r="J5139" s="5">
        <v>0</v>
      </c>
      <c r="K5139" s="217">
        <v>0</v>
      </c>
    </row>
    <row r="5140" spans="10:11" hidden="1" x14ac:dyDescent="0.25">
      <c r="J5140" s="5">
        <v>0</v>
      </c>
      <c r="K5140" s="217">
        <v>0</v>
      </c>
    </row>
    <row r="5141" spans="10:11" hidden="1" x14ac:dyDescent="0.25">
      <c r="J5141" s="5">
        <v>0</v>
      </c>
      <c r="K5141" s="217">
        <v>0</v>
      </c>
    </row>
    <row r="5142" spans="10:11" hidden="1" x14ac:dyDescent="0.25">
      <c r="J5142" s="5">
        <v>0</v>
      </c>
      <c r="K5142" s="217">
        <v>0</v>
      </c>
    </row>
    <row r="5143" spans="10:11" hidden="1" x14ac:dyDescent="0.25">
      <c r="J5143" s="5">
        <v>0</v>
      </c>
      <c r="K5143" s="217">
        <v>0</v>
      </c>
    </row>
    <row r="5144" spans="10:11" hidden="1" x14ac:dyDescent="0.25">
      <c r="J5144" s="5">
        <v>0</v>
      </c>
      <c r="K5144" s="217">
        <v>0</v>
      </c>
    </row>
    <row r="5145" spans="10:11" hidden="1" x14ac:dyDescent="0.25">
      <c r="J5145" s="5">
        <v>0</v>
      </c>
      <c r="K5145" s="217">
        <v>0</v>
      </c>
    </row>
    <row r="5146" spans="10:11" hidden="1" x14ac:dyDescent="0.25">
      <c r="J5146" s="5">
        <v>0</v>
      </c>
      <c r="K5146" s="217">
        <v>0</v>
      </c>
    </row>
    <row r="5147" spans="10:11" hidden="1" x14ac:dyDescent="0.25">
      <c r="J5147" s="5">
        <v>0</v>
      </c>
      <c r="K5147" s="217">
        <v>0</v>
      </c>
    </row>
    <row r="5148" spans="10:11" hidden="1" x14ac:dyDescent="0.25">
      <c r="J5148" s="5">
        <v>0</v>
      </c>
      <c r="K5148" s="217">
        <v>0</v>
      </c>
    </row>
    <row r="5149" spans="10:11" hidden="1" x14ac:dyDescent="0.25">
      <c r="J5149" s="5">
        <v>0</v>
      </c>
      <c r="K5149" s="217">
        <v>0</v>
      </c>
    </row>
    <row r="5150" spans="10:11" hidden="1" x14ac:dyDescent="0.25">
      <c r="J5150" s="5">
        <v>0</v>
      </c>
      <c r="K5150" s="217">
        <v>0</v>
      </c>
    </row>
    <row r="5151" spans="10:11" hidden="1" x14ac:dyDescent="0.25">
      <c r="J5151" s="5">
        <v>0</v>
      </c>
      <c r="K5151" s="217">
        <v>0</v>
      </c>
    </row>
    <row r="5152" spans="10:11" hidden="1" x14ac:dyDescent="0.25">
      <c r="J5152" s="5">
        <v>0</v>
      </c>
      <c r="K5152" s="217">
        <v>0</v>
      </c>
    </row>
    <row r="5153" spans="10:11" hidden="1" x14ac:dyDescent="0.25">
      <c r="J5153" s="5">
        <v>0</v>
      </c>
      <c r="K5153" s="217">
        <v>0</v>
      </c>
    </row>
    <row r="5154" spans="10:11" hidden="1" x14ac:dyDescent="0.25">
      <c r="J5154" s="5">
        <v>0</v>
      </c>
      <c r="K5154" s="217">
        <v>0</v>
      </c>
    </row>
    <row r="5155" spans="10:11" hidden="1" x14ac:dyDescent="0.25">
      <c r="J5155" s="5">
        <v>0</v>
      </c>
      <c r="K5155" s="217">
        <v>0</v>
      </c>
    </row>
    <row r="5156" spans="10:11" hidden="1" x14ac:dyDescent="0.25">
      <c r="J5156" s="5">
        <v>0</v>
      </c>
      <c r="K5156" s="217">
        <v>0</v>
      </c>
    </row>
    <row r="5157" spans="10:11" hidden="1" x14ac:dyDescent="0.25">
      <c r="J5157" s="5">
        <v>0</v>
      </c>
      <c r="K5157" s="217">
        <v>0</v>
      </c>
    </row>
    <row r="5158" spans="10:11" hidden="1" x14ac:dyDescent="0.25">
      <c r="J5158" s="5">
        <v>0</v>
      </c>
      <c r="K5158" s="217">
        <v>0</v>
      </c>
    </row>
    <row r="5159" spans="10:11" hidden="1" x14ac:dyDescent="0.25">
      <c r="J5159" s="5">
        <v>0</v>
      </c>
      <c r="K5159" s="217">
        <v>0</v>
      </c>
    </row>
    <row r="5160" spans="10:11" hidden="1" x14ac:dyDescent="0.25">
      <c r="J5160" s="5">
        <v>0</v>
      </c>
      <c r="K5160" s="217">
        <v>0</v>
      </c>
    </row>
    <row r="5161" spans="10:11" hidden="1" x14ac:dyDescent="0.25">
      <c r="J5161" s="5">
        <v>0</v>
      </c>
      <c r="K5161" s="217">
        <v>0</v>
      </c>
    </row>
    <row r="5162" spans="10:11" hidden="1" x14ac:dyDescent="0.25">
      <c r="J5162" s="5">
        <v>0</v>
      </c>
      <c r="K5162" s="217">
        <v>0</v>
      </c>
    </row>
    <row r="5163" spans="10:11" hidden="1" x14ac:dyDescent="0.25">
      <c r="J5163" s="5">
        <v>0</v>
      </c>
      <c r="K5163" s="217">
        <v>0</v>
      </c>
    </row>
    <row r="5164" spans="10:11" hidden="1" x14ac:dyDescent="0.25">
      <c r="J5164" s="5">
        <v>0</v>
      </c>
      <c r="K5164" s="217">
        <v>0</v>
      </c>
    </row>
    <row r="5165" spans="10:11" hidden="1" x14ac:dyDescent="0.25">
      <c r="J5165" s="5">
        <v>0</v>
      </c>
      <c r="K5165" s="217">
        <v>0</v>
      </c>
    </row>
    <row r="5166" spans="10:11" hidden="1" x14ac:dyDescent="0.25">
      <c r="J5166" s="5">
        <v>0</v>
      </c>
      <c r="K5166" s="217">
        <v>0</v>
      </c>
    </row>
    <row r="5167" spans="10:11" hidden="1" x14ac:dyDescent="0.25">
      <c r="J5167" s="5">
        <v>0</v>
      </c>
      <c r="K5167" s="217">
        <v>0</v>
      </c>
    </row>
    <row r="5168" spans="10:11" hidden="1" x14ac:dyDescent="0.25">
      <c r="J5168" s="5">
        <v>0</v>
      </c>
      <c r="K5168" s="217">
        <v>0</v>
      </c>
    </row>
    <row r="5169" spans="10:11" hidden="1" x14ac:dyDescent="0.25">
      <c r="J5169" s="5">
        <v>0</v>
      </c>
      <c r="K5169" s="217">
        <v>0</v>
      </c>
    </row>
    <row r="5170" spans="10:11" hidden="1" x14ac:dyDescent="0.25">
      <c r="J5170" s="5">
        <v>0</v>
      </c>
      <c r="K5170" s="217">
        <v>0</v>
      </c>
    </row>
    <row r="5171" spans="10:11" hidden="1" x14ac:dyDescent="0.25">
      <c r="J5171" s="5">
        <v>0</v>
      </c>
      <c r="K5171" s="217">
        <v>0</v>
      </c>
    </row>
    <row r="5172" spans="10:11" hidden="1" x14ac:dyDescent="0.25">
      <c r="J5172" s="5">
        <v>0</v>
      </c>
      <c r="K5172" s="217">
        <v>0</v>
      </c>
    </row>
    <row r="5173" spans="10:11" hidden="1" x14ac:dyDescent="0.25">
      <c r="J5173" s="5">
        <v>0</v>
      </c>
      <c r="K5173" s="217">
        <v>0</v>
      </c>
    </row>
    <row r="5174" spans="10:11" hidden="1" x14ac:dyDescent="0.25">
      <c r="J5174" s="5">
        <v>0</v>
      </c>
      <c r="K5174" s="217">
        <v>0</v>
      </c>
    </row>
    <row r="5175" spans="10:11" hidden="1" x14ac:dyDescent="0.25">
      <c r="J5175" s="5">
        <v>0</v>
      </c>
      <c r="K5175" s="217">
        <v>0</v>
      </c>
    </row>
    <row r="5176" spans="10:11" hidden="1" x14ac:dyDescent="0.25">
      <c r="J5176" s="5">
        <v>0</v>
      </c>
      <c r="K5176" s="217">
        <v>0</v>
      </c>
    </row>
    <row r="5177" spans="10:11" hidden="1" x14ac:dyDescent="0.25">
      <c r="J5177" s="5">
        <v>0</v>
      </c>
      <c r="K5177" s="217">
        <v>0</v>
      </c>
    </row>
    <row r="5178" spans="10:11" hidden="1" x14ac:dyDescent="0.25">
      <c r="J5178" s="5">
        <v>0</v>
      </c>
      <c r="K5178" s="217">
        <v>0</v>
      </c>
    </row>
    <row r="5179" spans="10:11" hidden="1" x14ac:dyDescent="0.25">
      <c r="J5179" s="5">
        <v>0</v>
      </c>
      <c r="K5179" s="217">
        <v>0</v>
      </c>
    </row>
    <row r="5180" spans="10:11" hidden="1" x14ac:dyDescent="0.25">
      <c r="J5180" s="5">
        <v>0</v>
      </c>
      <c r="K5180" s="217">
        <v>0</v>
      </c>
    </row>
    <row r="5181" spans="10:11" hidden="1" x14ac:dyDescent="0.25">
      <c r="J5181" s="5">
        <v>0</v>
      </c>
      <c r="K5181" s="217">
        <v>0</v>
      </c>
    </row>
    <row r="5182" spans="10:11" hidden="1" x14ac:dyDescent="0.25">
      <c r="J5182" s="5">
        <v>0</v>
      </c>
      <c r="K5182" s="217">
        <v>0</v>
      </c>
    </row>
    <row r="5183" spans="10:11" hidden="1" x14ac:dyDescent="0.25">
      <c r="J5183" s="5">
        <v>0</v>
      </c>
      <c r="K5183" s="217">
        <v>0</v>
      </c>
    </row>
    <row r="5184" spans="10:11" hidden="1" x14ac:dyDescent="0.25">
      <c r="J5184" s="5">
        <v>0</v>
      </c>
      <c r="K5184" s="217">
        <v>0</v>
      </c>
    </row>
    <row r="5185" spans="10:11" hidden="1" x14ac:dyDescent="0.25">
      <c r="J5185" s="5">
        <v>0</v>
      </c>
      <c r="K5185" s="217">
        <v>0</v>
      </c>
    </row>
    <row r="5186" spans="10:11" hidden="1" x14ac:dyDescent="0.25">
      <c r="J5186" s="5">
        <v>0</v>
      </c>
      <c r="K5186" s="217">
        <v>0</v>
      </c>
    </row>
    <row r="5187" spans="10:11" hidden="1" x14ac:dyDescent="0.25">
      <c r="J5187" s="5">
        <v>0</v>
      </c>
      <c r="K5187" s="217">
        <v>0</v>
      </c>
    </row>
    <row r="5188" spans="10:11" hidden="1" x14ac:dyDescent="0.25">
      <c r="J5188" s="5">
        <v>0</v>
      </c>
      <c r="K5188" s="217">
        <v>0</v>
      </c>
    </row>
    <row r="5189" spans="10:11" hidden="1" x14ac:dyDescent="0.25">
      <c r="J5189" s="5">
        <v>0</v>
      </c>
      <c r="K5189" s="217">
        <v>0</v>
      </c>
    </row>
    <row r="5190" spans="10:11" hidden="1" x14ac:dyDescent="0.25">
      <c r="J5190" s="5">
        <v>0</v>
      </c>
      <c r="K5190" s="217">
        <v>0</v>
      </c>
    </row>
    <row r="5191" spans="10:11" hidden="1" x14ac:dyDescent="0.25">
      <c r="J5191" s="5">
        <v>0</v>
      </c>
      <c r="K5191" s="217">
        <v>0</v>
      </c>
    </row>
    <row r="5192" spans="10:11" hidden="1" x14ac:dyDescent="0.25">
      <c r="J5192" s="5">
        <v>0</v>
      </c>
      <c r="K5192" s="217">
        <v>0</v>
      </c>
    </row>
    <row r="5193" spans="10:11" hidden="1" x14ac:dyDescent="0.25">
      <c r="J5193" s="5">
        <v>0</v>
      </c>
      <c r="K5193" s="217">
        <v>0</v>
      </c>
    </row>
    <row r="5194" spans="10:11" hidden="1" x14ac:dyDescent="0.25">
      <c r="J5194" s="5">
        <v>0</v>
      </c>
      <c r="K5194" s="217">
        <v>0</v>
      </c>
    </row>
    <row r="5195" spans="10:11" hidden="1" x14ac:dyDescent="0.25">
      <c r="J5195" s="5">
        <v>0</v>
      </c>
      <c r="K5195" s="217">
        <v>0</v>
      </c>
    </row>
    <row r="5196" spans="10:11" hidden="1" x14ac:dyDescent="0.25">
      <c r="J5196" s="5">
        <v>0</v>
      </c>
      <c r="K5196" s="217">
        <v>0</v>
      </c>
    </row>
    <row r="5197" spans="10:11" hidden="1" x14ac:dyDescent="0.25">
      <c r="J5197" s="5">
        <v>0</v>
      </c>
      <c r="K5197" s="217">
        <v>0</v>
      </c>
    </row>
    <row r="5198" spans="10:11" hidden="1" x14ac:dyDescent="0.25">
      <c r="J5198" s="5">
        <v>0</v>
      </c>
      <c r="K5198" s="217">
        <v>0</v>
      </c>
    </row>
    <row r="5199" spans="10:11" hidden="1" x14ac:dyDescent="0.25">
      <c r="J5199" s="5">
        <v>0</v>
      </c>
      <c r="K5199" s="217">
        <v>0</v>
      </c>
    </row>
    <row r="5200" spans="10:11" hidden="1" x14ac:dyDescent="0.25">
      <c r="J5200" s="5">
        <v>0</v>
      </c>
      <c r="K5200" s="217">
        <v>0</v>
      </c>
    </row>
    <row r="5201" spans="10:11" hidden="1" x14ac:dyDescent="0.25">
      <c r="J5201" s="5">
        <v>0</v>
      </c>
      <c r="K5201" s="217">
        <v>0</v>
      </c>
    </row>
    <row r="5202" spans="10:11" hidden="1" x14ac:dyDescent="0.25">
      <c r="J5202" s="5">
        <v>0</v>
      </c>
      <c r="K5202" s="217">
        <v>0</v>
      </c>
    </row>
    <row r="5203" spans="10:11" hidden="1" x14ac:dyDescent="0.25">
      <c r="J5203" s="5">
        <v>0</v>
      </c>
      <c r="K5203" s="217">
        <v>0</v>
      </c>
    </row>
    <row r="5204" spans="10:11" hidden="1" x14ac:dyDescent="0.25">
      <c r="J5204" s="5">
        <v>0</v>
      </c>
      <c r="K5204" s="217">
        <v>0</v>
      </c>
    </row>
    <row r="5205" spans="10:11" hidden="1" x14ac:dyDescent="0.25">
      <c r="J5205" s="5">
        <v>0</v>
      </c>
      <c r="K5205" s="217">
        <v>0</v>
      </c>
    </row>
    <row r="5206" spans="10:11" hidden="1" x14ac:dyDescent="0.25">
      <c r="J5206" s="5">
        <v>0</v>
      </c>
      <c r="K5206" s="217">
        <v>0</v>
      </c>
    </row>
    <row r="5207" spans="10:11" hidden="1" x14ac:dyDescent="0.25">
      <c r="J5207" s="5">
        <v>0</v>
      </c>
      <c r="K5207" s="217">
        <v>0</v>
      </c>
    </row>
    <row r="5208" spans="10:11" hidden="1" x14ac:dyDescent="0.25">
      <c r="J5208" s="5">
        <v>0</v>
      </c>
      <c r="K5208" s="217">
        <v>0</v>
      </c>
    </row>
    <row r="5209" spans="10:11" hidden="1" x14ac:dyDescent="0.25">
      <c r="J5209" s="5">
        <v>0</v>
      </c>
      <c r="K5209" s="217">
        <v>0</v>
      </c>
    </row>
    <row r="5210" spans="10:11" hidden="1" x14ac:dyDescent="0.25">
      <c r="J5210" s="5">
        <v>0</v>
      </c>
      <c r="K5210" s="217">
        <v>0</v>
      </c>
    </row>
    <row r="5211" spans="10:11" hidden="1" x14ac:dyDescent="0.25">
      <c r="J5211" s="5">
        <v>0</v>
      </c>
      <c r="K5211" s="217">
        <v>0</v>
      </c>
    </row>
    <row r="5212" spans="10:11" hidden="1" x14ac:dyDescent="0.25">
      <c r="J5212" s="5">
        <v>0</v>
      </c>
      <c r="K5212" s="217">
        <v>0</v>
      </c>
    </row>
    <row r="5213" spans="10:11" hidden="1" x14ac:dyDescent="0.25">
      <c r="J5213" s="5">
        <v>0</v>
      </c>
      <c r="K5213" s="217">
        <v>0</v>
      </c>
    </row>
    <row r="5214" spans="10:11" hidden="1" x14ac:dyDescent="0.25">
      <c r="J5214" s="5">
        <v>0</v>
      </c>
      <c r="K5214" s="217">
        <v>0</v>
      </c>
    </row>
    <row r="5215" spans="10:11" hidden="1" x14ac:dyDescent="0.25">
      <c r="J5215" s="5">
        <v>0</v>
      </c>
      <c r="K5215" s="217">
        <v>0</v>
      </c>
    </row>
    <row r="5216" spans="10:11" hidden="1" x14ac:dyDescent="0.25">
      <c r="J5216" s="5">
        <v>0</v>
      </c>
      <c r="K5216" s="217">
        <v>0</v>
      </c>
    </row>
    <row r="5217" spans="10:11" hidden="1" x14ac:dyDescent="0.25">
      <c r="J5217" s="5">
        <v>0</v>
      </c>
      <c r="K5217" s="217">
        <v>0</v>
      </c>
    </row>
    <row r="5218" spans="10:11" hidden="1" x14ac:dyDescent="0.25">
      <c r="J5218" s="5">
        <v>0</v>
      </c>
      <c r="K5218" s="217">
        <v>0</v>
      </c>
    </row>
    <row r="5219" spans="10:11" hidden="1" x14ac:dyDescent="0.25">
      <c r="J5219" s="5">
        <v>0</v>
      </c>
      <c r="K5219" s="217">
        <v>0</v>
      </c>
    </row>
    <row r="5220" spans="10:11" hidden="1" x14ac:dyDescent="0.25">
      <c r="J5220" s="5">
        <v>0</v>
      </c>
      <c r="K5220" s="217">
        <v>0</v>
      </c>
    </row>
    <row r="5221" spans="10:11" hidden="1" x14ac:dyDescent="0.25">
      <c r="J5221" s="5">
        <v>0</v>
      </c>
      <c r="K5221" s="217">
        <v>0</v>
      </c>
    </row>
    <row r="5222" spans="10:11" hidden="1" x14ac:dyDescent="0.25">
      <c r="J5222" s="5">
        <v>0</v>
      </c>
      <c r="K5222" s="217">
        <v>0</v>
      </c>
    </row>
    <row r="5223" spans="10:11" hidden="1" x14ac:dyDescent="0.25">
      <c r="J5223" s="5">
        <v>0</v>
      </c>
      <c r="K5223" s="217">
        <v>0</v>
      </c>
    </row>
    <row r="5224" spans="10:11" hidden="1" x14ac:dyDescent="0.25">
      <c r="J5224" s="5">
        <v>0</v>
      </c>
      <c r="K5224" s="217">
        <v>0</v>
      </c>
    </row>
    <row r="5225" spans="10:11" hidden="1" x14ac:dyDescent="0.25">
      <c r="J5225" s="5">
        <v>0</v>
      </c>
      <c r="K5225" s="217">
        <v>0</v>
      </c>
    </row>
    <row r="5226" spans="10:11" hidden="1" x14ac:dyDescent="0.25">
      <c r="J5226" s="5">
        <v>0</v>
      </c>
      <c r="K5226" s="217">
        <v>0</v>
      </c>
    </row>
    <row r="5227" spans="10:11" hidden="1" x14ac:dyDescent="0.25">
      <c r="J5227" s="5">
        <v>0</v>
      </c>
      <c r="K5227" s="217">
        <v>0</v>
      </c>
    </row>
    <row r="5228" spans="10:11" hidden="1" x14ac:dyDescent="0.25">
      <c r="J5228" s="5">
        <v>0</v>
      </c>
      <c r="K5228" s="217">
        <v>0</v>
      </c>
    </row>
    <row r="5229" spans="10:11" hidden="1" x14ac:dyDescent="0.25">
      <c r="J5229" s="5">
        <v>0</v>
      </c>
      <c r="K5229" s="217">
        <v>0</v>
      </c>
    </row>
    <row r="5230" spans="10:11" hidden="1" x14ac:dyDescent="0.25">
      <c r="J5230" s="5">
        <v>0</v>
      </c>
      <c r="K5230" s="217">
        <v>0</v>
      </c>
    </row>
    <row r="5231" spans="10:11" hidden="1" x14ac:dyDescent="0.25">
      <c r="J5231" s="5">
        <v>0</v>
      </c>
      <c r="K5231" s="217">
        <v>0</v>
      </c>
    </row>
    <row r="5232" spans="10:11" hidden="1" x14ac:dyDescent="0.25">
      <c r="J5232" s="5">
        <v>0</v>
      </c>
      <c r="K5232" s="217">
        <v>0</v>
      </c>
    </row>
    <row r="5233" spans="10:11" hidden="1" x14ac:dyDescent="0.25">
      <c r="J5233" s="5">
        <v>0</v>
      </c>
      <c r="K5233" s="217">
        <v>0</v>
      </c>
    </row>
    <row r="5234" spans="10:11" hidden="1" x14ac:dyDescent="0.25">
      <c r="J5234" s="5">
        <v>0</v>
      </c>
      <c r="K5234" s="217">
        <v>0</v>
      </c>
    </row>
    <row r="5235" spans="10:11" hidden="1" x14ac:dyDescent="0.25">
      <c r="J5235" s="5">
        <v>0</v>
      </c>
      <c r="K5235" s="217">
        <v>0</v>
      </c>
    </row>
    <row r="5236" spans="10:11" hidden="1" x14ac:dyDescent="0.25">
      <c r="J5236" s="5">
        <v>0</v>
      </c>
      <c r="K5236" s="217">
        <v>0</v>
      </c>
    </row>
    <row r="5237" spans="10:11" hidden="1" x14ac:dyDescent="0.25">
      <c r="J5237" s="5">
        <v>0</v>
      </c>
      <c r="K5237" s="217">
        <v>0</v>
      </c>
    </row>
    <row r="5238" spans="10:11" hidden="1" x14ac:dyDescent="0.25">
      <c r="J5238" s="5">
        <v>0</v>
      </c>
      <c r="K5238" s="217">
        <v>0</v>
      </c>
    </row>
    <row r="5239" spans="10:11" hidden="1" x14ac:dyDescent="0.25">
      <c r="J5239" s="5">
        <v>0</v>
      </c>
      <c r="K5239" s="217">
        <v>0</v>
      </c>
    </row>
    <row r="5240" spans="10:11" hidden="1" x14ac:dyDescent="0.25">
      <c r="J5240" s="5">
        <v>0</v>
      </c>
      <c r="K5240" s="217">
        <v>0</v>
      </c>
    </row>
    <row r="5241" spans="10:11" hidden="1" x14ac:dyDescent="0.25">
      <c r="J5241" s="5">
        <v>0</v>
      </c>
      <c r="K5241" s="217">
        <v>0</v>
      </c>
    </row>
    <row r="5242" spans="10:11" hidden="1" x14ac:dyDescent="0.25">
      <c r="J5242" s="5">
        <v>0</v>
      </c>
      <c r="K5242" s="217">
        <v>0</v>
      </c>
    </row>
    <row r="5243" spans="10:11" hidden="1" x14ac:dyDescent="0.25">
      <c r="J5243" s="5">
        <v>0</v>
      </c>
      <c r="K5243" s="217">
        <v>0</v>
      </c>
    </row>
    <row r="5244" spans="10:11" hidden="1" x14ac:dyDescent="0.25">
      <c r="J5244" s="5">
        <v>0</v>
      </c>
      <c r="K5244" s="217">
        <v>0</v>
      </c>
    </row>
    <row r="5245" spans="10:11" hidden="1" x14ac:dyDescent="0.25">
      <c r="J5245" s="5">
        <v>0</v>
      </c>
      <c r="K5245" s="217">
        <v>0</v>
      </c>
    </row>
    <row r="5246" spans="10:11" hidden="1" x14ac:dyDescent="0.25">
      <c r="J5246" s="5">
        <v>0</v>
      </c>
      <c r="K5246" s="217">
        <v>0</v>
      </c>
    </row>
    <row r="5247" spans="10:11" hidden="1" x14ac:dyDescent="0.25">
      <c r="J5247" s="5">
        <v>0</v>
      </c>
      <c r="K5247" s="217">
        <v>0</v>
      </c>
    </row>
    <row r="5248" spans="10:11" hidden="1" x14ac:dyDescent="0.25">
      <c r="J5248" s="5">
        <v>0</v>
      </c>
      <c r="K5248" s="217">
        <v>0</v>
      </c>
    </row>
    <row r="5249" spans="10:11" hidden="1" x14ac:dyDescent="0.25">
      <c r="J5249" s="5">
        <v>0</v>
      </c>
      <c r="K5249" s="217">
        <v>0</v>
      </c>
    </row>
    <row r="5250" spans="10:11" hidden="1" x14ac:dyDescent="0.25">
      <c r="J5250" s="5">
        <v>0</v>
      </c>
      <c r="K5250" s="217">
        <v>0</v>
      </c>
    </row>
    <row r="5251" spans="10:11" hidden="1" x14ac:dyDescent="0.25">
      <c r="J5251" s="5">
        <v>0</v>
      </c>
      <c r="K5251" s="217">
        <v>0</v>
      </c>
    </row>
    <row r="5252" spans="10:11" hidden="1" x14ac:dyDescent="0.25">
      <c r="J5252" s="5">
        <v>0</v>
      </c>
      <c r="K5252" s="217">
        <v>0</v>
      </c>
    </row>
    <row r="5253" spans="10:11" hidden="1" x14ac:dyDescent="0.25">
      <c r="J5253" s="5">
        <v>0</v>
      </c>
      <c r="K5253" s="217">
        <v>0</v>
      </c>
    </row>
    <row r="5254" spans="10:11" hidden="1" x14ac:dyDescent="0.25">
      <c r="J5254" s="5">
        <v>0</v>
      </c>
      <c r="K5254" s="217">
        <v>0</v>
      </c>
    </row>
    <row r="5255" spans="10:11" hidden="1" x14ac:dyDescent="0.25">
      <c r="J5255" s="5">
        <v>0</v>
      </c>
      <c r="K5255" s="217">
        <v>0</v>
      </c>
    </row>
    <row r="5256" spans="10:11" hidden="1" x14ac:dyDescent="0.25">
      <c r="J5256" s="5">
        <v>0</v>
      </c>
      <c r="K5256" s="217">
        <v>0</v>
      </c>
    </row>
    <row r="5257" spans="10:11" hidden="1" x14ac:dyDescent="0.25">
      <c r="J5257" s="5">
        <v>0</v>
      </c>
      <c r="K5257" s="217">
        <v>0</v>
      </c>
    </row>
    <row r="5258" spans="10:11" hidden="1" x14ac:dyDescent="0.25">
      <c r="J5258" s="5">
        <v>0</v>
      </c>
      <c r="K5258" s="217">
        <v>0</v>
      </c>
    </row>
    <row r="5259" spans="10:11" hidden="1" x14ac:dyDescent="0.25">
      <c r="J5259" s="5">
        <v>0</v>
      </c>
      <c r="K5259" s="217">
        <v>0</v>
      </c>
    </row>
    <row r="5260" spans="10:11" hidden="1" x14ac:dyDescent="0.25">
      <c r="J5260" s="5">
        <v>0</v>
      </c>
      <c r="K5260" s="217">
        <v>0</v>
      </c>
    </row>
    <row r="5261" spans="10:11" hidden="1" x14ac:dyDescent="0.25">
      <c r="J5261" s="5">
        <v>0</v>
      </c>
      <c r="K5261" s="217">
        <v>0</v>
      </c>
    </row>
    <row r="5262" spans="10:11" hidden="1" x14ac:dyDescent="0.25">
      <c r="J5262" s="5">
        <v>0</v>
      </c>
      <c r="K5262" s="217">
        <v>0</v>
      </c>
    </row>
    <row r="5263" spans="10:11" hidden="1" x14ac:dyDescent="0.25">
      <c r="J5263" s="5">
        <v>0</v>
      </c>
      <c r="K5263" s="217">
        <v>0</v>
      </c>
    </row>
    <row r="5264" spans="10:11" hidden="1" x14ac:dyDescent="0.25">
      <c r="J5264" s="5">
        <v>0</v>
      </c>
      <c r="K5264" s="217">
        <v>0</v>
      </c>
    </row>
    <row r="5265" spans="10:11" hidden="1" x14ac:dyDescent="0.25">
      <c r="J5265" s="5">
        <v>0</v>
      </c>
      <c r="K5265" s="217">
        <v>0</v>
      </c>
    </row>
    <row r="5266" spans="10:11" hidden="1" x14ac:dyDescent="0.25">
      <c r="J5266" s="5">
        <v>0</v>
      </c>
      <c r="K5266" s="217">
        <v>0</v>
      </c>
    </row>
    <row r="5267" spans="10:11" hidden="1" x14ac:dyDescent="0.25">
      <c r="J5267" s="5">
        <v>0</v>
      </c>
      <c r="K5267" s="217">
        <v>0</v>
      </c>
    </row>
    <row r="5268" spans="10:11" hidden="1" x14ac:dyDescent="0.25">
      <c r="J5268" s="5">
        <v>0</v>
      </c>
      <c r="K5268" s="217">
        <v>0</v>
      </c>
    </row>
    <row r="5269" spans="10:11" hidden="1" x14ac:dyDescent="0.25">
      <c r="J5269" s="5">
        <v>0</v>
      </c>
      <c r="K5269" s="217">
        <v>0</v>
      </c>
    </row>
    <row r="5270" spans="10:11" hidden="1" x14ac:dyDescent="0.25">
      <c r="J5270" s="5">
        <v>0</v>
      </c>
      <c r="K5270" s="217">
        <v>0</v>
      </c>
    </row>
    <row r="5271" spans="10:11" hidden="1" x14ac:dyDescent="0.25">
      <c r="J5271" s="5">
        <v>0</v>
      </c>
      <c r="K5271" s="217">
        <v>0</v>
      </c>
    </row>
    <row r="5272" spans="10:11" hidden="1" x14ac:dyDescent="0.25">
      <c r="J5272" s="5">
        <v>0</v>
      </c>
      <c r="K5272" s="217">
        <v>0</v>
      </c>
    </row>
    <row r="5273" spans="10:11" hidden="1" x14ac:dyDescent="0.25">
      <c r="J5273" s="5">
        <v>0</v>
      </c>
      <c r="K5273" s="217">
        <v>0</v>
      </c>
    </row>
    <row r="5274" spans="10:11" hidden="1" x14ac:dyDescent="0.25">
      <c r="J5274" s="5">
        <v>0</v>
      </c>
      <c r="K5274" s="217">
        <v>0</v>
      </c>
    </row>
    <row r="5275" spans="10:11" hidden="1" x14ac:dyDescent="0.25">
      <c r="J5275" s="5">
        <v>0</v>
      </c>
      <c r="K5275" s="217">
        <v>0</v>
      </c>
    </row>
    <row r="5276" spans="10:11" hidden="1" x14ac:dyDescent="0.25">
      <c r="J5276" s="5">
        <v>0</v>
      </c>
      <c r="K5276" s="217">
        <v>0</v>
      </c>
    </row>
    <row r="5277" spans="10:11" hidden="1" x14ac:dyDescent="0.25">
      <c r="J5277" s="5">
        <v>0</v>
      </c>
      <c r="K5277" s="217">
        <v>0</v>
      </c>
    </row>
    <row r="5278" spans="10:11" hidden="1" x14ac:dyDescent="0.25">
      <c r="J5278" s="5">
        <v>0</v>
      </c>
      <c r="K5278" s="217">
        <v>0</v>
      </c>
    </row>
    <row r="5279" spans="10:11" hidden="1" x14ac:dyDescent="0.25">
      <c r="J5279" s="5">
        <v>0</v>
      </c>
      <c r="K5279" s="217">
        <v>0</v>
      </c>
    </row>
    <row r="5280" spans="10:11" hidden="1" x14ac:dyDescent="0.25">
      <c r="J5280" s="5">
        <v>0</v>
      </c>
      <c r="K5280" s="217">
        <v>0</v>
      </c>
    </row>
    <row r="5281" spans="10:11" hidden="1" x14ac:dyDescent="0.25">
      <c r="J5281" s="5">
        <v>0</v>
      </c>
      <c r="K5281" s="217">
        <v>0</v>
      </c>
    </row>
    <row r="5282" spans="10:11" hidden="1" x14ac:dyDescent="0.25">
      <c r="J5282" s="5">
        <v>0</v>
      </c>
      <c r="K5282" s="217">
        <v>0</v>
      </c>
    </row>
    <row r="5283" spans="10:11" hidden="1" x14ac:dyDescent="0.25">
      <c r="J5283" s="5">
        <v>0</v>
      </c>
      <c r="K5283" s="217">
        <v>0</v>
      </c>
    </row>
    <row r="5284" spans="10:11" hidden="1" x14ac:dyDescent="0.25">
      <c r="J5284" s="5">
        <v>0</v>
      </c>
      <c r="K5284" s="217">
        <v>0</v>
      </c>
    </row>
    <row r="5285" spans="10:11" hidden="1" x14ac:dyDescent="0.25">
      <c r="J5285" s="5">
        <v>0</v>
      </c>
      <c r="K5285" s="217">
        <v>0</v>
      </c>
    </row>
    <row r="5286" spans="10:11" hidden="1" x14ac:dyDescent="0.25">
      <c r="J5286" s="5">
        <v>0</v>
      </c>
      <c r="K5286" s="217">
        <v>0</v>
      </c>
    </row>
    <row r="5287" spans="10:11" hidden="1" x14ac:dyDescent="0.25">
      <c r="J5287" s="5">
        <v>0</v>
      </c>
      <c r="K5287" s="217">
        <v>0</v>
      </c>
    </row>
    <row r="5288" spans="10:11" hidden="1" x14ac:dyDescent="0.25">
      <c r="J5288" s="5">
        <v>0</v>
      </c>
      <c r="K5288" s="217">
        <v>0</v>
      </c>
    </row>
    <row r="5289" spans="10:11" hidden="1" x14ac:dyDescent="0.25">
      <c r="J5289" s="5">
        <v>0</v>
      </c>
      <c r="K5289" s="217">
        <v>0</v>
      </c>
    </row>
    <row r="5290" spans="10:11" hidden="1" x14ac:dyDescent="0.25">
      <c r="J5290" s="5">
        <v>0</v>
      </c>
      <c r="K5290" s="217">
        <v>0</v>
      </c>
    </row>
    <row r="5291" spans="10:11" hidden="1" x14ac:dyDescent="0.25">
      <c r="J5291" s="5">
        <v>0</v>
      </c>
      <c r="K5291" s="217">
        <v>0</v>
      </c>
    </row>
    <row r="5292" spans="10:11" hidden="1" x14ac:dyDescent="0.25">
      <c r="J5292" s="5">
        <v>0</v>
      </c>
      <c r="K5292" s="217">
        <v>0</v>
      </c>
    </row>
    <row r="5293" spans="10:11" hidden="1" x14ac:dyDescent="0.25">
      <c r="J5293" s="5">
        <v>0</v>
      </c>
      <c r="K5293" s="217">
        <v>0</v>
      </c>
    </row>
    <row r="5294" spans="10:11" hidden="1" x14ac:dyDescent="0.25">
      <c r="J5294" s="5">
        <v>0</v>
      </c>
      <c r="K5294" s="217">
        <v>0</v>
      </c>
    </row>
    <row r="5295" spans="10:11" hidden="1" x14ac:dyDescent="0.25">
      <c r="J5295" s="5">
        <v>0</v>
      </c>
      <c r="K5295" s="217">
        <v>0</v>
      </c>
    </row>
    <row r="5296" spans="10:11" hidden="1" x14ac:dyDescent="0.25">
      <c r="J5296" s="5">
        <v>0</v>
      </c>
      <c r="K5296" s="217">
        <v>0</v>
      </c>
    </row>
    <row r="5297" spans="10:11" hidden="1" x14ac:dyDescent="0.25">
      <c r="J5297" s="5">
        <v>0</v>
      </c>
      <c r="K5297" s="217">
        <v>0</v>
      </c>
    </row>
    <row r="5298" spans="10:11" hidden="1" x14ac:dyDescent="0.25">
      <c r="J5298" s="5">
        <v>0</v>
      </c>
      <c r="K5298" s="217">
        <v>0</v>
      </c>
    </row>
    <row r="5299" spans="10:11" hidden="1" x14ac:dyDescent="0.25">
      <c r="J5299" s="5">
        <v>0</v>
      </c>
      <c r="K5299" s="217">
        <v>0</v>
      </c>
    </row>
    <row r="5300" spans="10:11" hidden="1" x14ac:dyDescent="0.25">
      <c r="J5300" s="5">
        <v>0</v>
      </c>
      <c r="K5300" s="217">
        <v>0</v>
      </c>
    </row>
    <row r="5301" spans="10:11" hidden="1" x14ac:dyDescent="0.25">
      <c r="J5301" s="5">
        <v>0</v>
      </c>
      <c r="K5301" s="217">
        <v>0</v>
      </c>
    </row>
    <row r="5302" spans="10:11" hidden="1" x14ac:dyDescent="0.25">
      <c r="J5302" s="5">
        <v>0</v>
      </c>
      <c r="K5302" s="217">
        <v>0</v>
      </c>
    </row>
    <row r="5303" spans="10:11" hidden="1" x14ac:dyDescent="0.25">
      <c r="J5303" s="5">
        <v>0</v>
      </c>
      <c r="K5303" s="217">
        <v>0</v>
      </c>
    </row>
    <row r="5304" spans="10:11" hidden="1" x14ac:dyDescent="0.25">
      <c r="J5304" s="5">
        <v>0</v>
      </c>
      <c r="K5304" s="217">
        <v>0</v>
      </c>
    </row>
    <row r="5305" spans="10:11" hidden="1" x14ac:dyDescent="0.25">
      <c r="J5305" s="5">
        <v>0</v>
      </c>
      <c r="K5305" s="217">
        <v>0</v>
      </c>
    </row>
    <row r="5306" spans="10:11" hidden="1" x14ac:dyDescent="0.25">
      <c r="J5306" s="5">
        <v>0</v>
      </c>
      <c r="K5306" s="217">
        <v>0</v>
      </c>
    </row>
    <row r="5307" spans="10:11" hidden="1" x14ac:dyDescent="0.25">
      <c r="J5307" s="5">
        <v>0</v>
      </c>
      <c r="K5307" s="217">
        <v>0</v>
      </c>
    </row>
    <row r="5308" spans="10:11" hidden="1" x14ac:dyDescent="0.25">
      <c r="J5308" s="5">
        <v>0</v>
      </c>
      <c r="K5308" s="217">
        <v>0</v>
      </c>
    </row>
    <row r="5309" spans="10:11" hidden="1" x14ac:dyDescent="0.25">
      <c r="J5309" s="5">
        <v>0</v>
      </c>
      <c r="K5309" s="217">
        <v>0</v>
      </c>
    </row>
    <row r="5310" spans="10:11" hidden="1" x14ac:dyDescent="0.25">
      <c r="J5310" s="5">
        <v>0</v>
      </c>
      <c r="K5310" s="217">
        <v>0</v>
      </c>
    </row>
    <row r="5311" spans="10:11" hidden="1" x14ac:dyDescent="0.25">
      <c r="J5311" s="5">
        <v>0</v>
      </c>
      <c r="K5311" s="217">
        <v>0</v>
      </c>
    </row>
    <row r="5312" spans="10:11" hidden="1" x14ac:dyDescent="0.25">
      <c r="J5312" s="5">
        <v>0</v>
      </c>
      <c r="K5312" s="217">
        <v>0</v>
      </c>
    </row>
    <row r="5313" spans="10:11" hidden="1" x14ac:dyDescent="0.25">
      <c r="J5313" s="5">
        <v>0</v>
      </c>
      <c r="K5313" s="217">
        <v>0</v>
      </c>
    </row>
    <row r="5314" spans="10:11" hidden="1" x14ac:dyDescent="0.25">
      <c r="J5314" s="5">
        <v>0</v>
      </c>
      <c r="K5314" s="217">
        <v>0</v>
      </c>
    </row>
    <row r="5315" spans="10:11" hidden="1" x14ac:dyDescent="0.25">
      <c r="J5315" s="5">
        <v>0</v>
      </c>
      <c r="K5315" s="217">
        <v>0</v>
      </c>
    </row>
    <row r="5316" spans="10:11" hidden="1" x14ac:dyDescent="0.25">
      <c r="J5316" s="5">
        <v>0</v>
      </c>
      <c r="K5316" s="217">
        <v>0</v>
      </c>
    </row>
    <row r="5317" spans="10:11" hidden="1" x14ac:dyDescent="0.25">
      <c r="J5317" s="5">
        <v>0</v>
      </c>
      <c r="K5317" s="217">
        <v>0</v>
      </c>
    </row>
    <row r="5318" spans="10:11" hidden="1" x14ac:dyDescent="0.25">
      <c r="J5318" s="5">
        <v>0</v>
      </c>
      <c r="K5318" s="217">
        <v>0</v>
      </c>
    </row>
    <row r="5319" spans="10:11" hidden="1" x14ac:dyDescent="0.25">
      <c r="J5319" s="5">
        <v>0</v>
      </c>
      <c r="K5319" s="217">
        <v>0</v>
      </c>
    </row>
    <row r="5320" spans="10:11" hidden="1" x14ac:dyDescent="0.25">
      <c r="J5320" s="5">
        <v>0</v>
      </c>
      <c r="K5320" s="217">
        <v>0</v>
      </c>
    </row>
    <row r="5321" spans="10:11" hidden="1" x14ac:dyDescent="0.25">
      <c r="J5321" s="5">
        <v>0</v>
      </c>
      <c r="K5321" s="217">
        <v>0</v>
      </c>
    </row>
    <row r="5322" spans="10:11" hidden="1" x14ac:dyDescent="0.25">
      <c r="J5322" s="5">
        <v>0</v>
      </c>
      <c r="K5322" s="217">
        <v>0</v>
      </c>
    </row>
    <row r="5323" spans="10:11" hidden="1" x14ac:dyDescent="0.25">
      <c r="J5323" s="5">
        <v>0</v>
      </c>
      <c r="K5323" s="217">
        <v>0</v>
      </c>
    </row>
    <row r="5324" spans="10:11" hidden="1" x14ac:dyDescent="0.25">
      <c r="J5324" s="5">
        <v>0</v>
      </c>
      <c r="K5324" s="217">
        <v>0</v>
      </c>
    </row>
    <row r="5325" spans="10:11" hidden="1" x14ac:dyDescent="0.25">
      <c r="J5325" s="5">
        <v>0</v>
      </c>
      <c r="K5325" s="217">
        <v>0</v>
      </c>
    </row>
    <row r="5326" spans="10:11" hidden="1" x14ac:dyDescent="0.25">
      <c r="J5326" s="5">
        <v>0</v>
      </c>
      <c r="K5326" s="217">
        <v>0</v>
      </c>
    </row>
    <row r="5327" spans="10:11" hidden="1" x14ac:dyDescent="0.25">
      <c r="J5327" s="5">
        <v>0</v>
      </c>
      <c r="K5327" s="217">
        <v>0</v>
      </c>
    </row>
    <row r="5328" spans="10:11" hidden="1" x14ac:dyDescent="0.25">
      <c r="J5328" s="5">
        <v>0</v>
      </c>
      <c r="K5328" s="217">
        <v>0</v>
      </c>
    </row>
    <row r="5329" spans="10:11" hidden="1" x14ac:dyDescent="0.25">
      <c r="J5329" s="5">
        <v>0</v>
      </c>
      <c r="K5329" s="217">
        <v>0</v>
      </c>
    </row>
    <row r="5330" spans="10:11" hidden="1" x14ac:dyDescent="0.25">
      <c r="J5330" s="5">
        <v>0</v>
      </c>
      <c r="K5330" s="217">
        <v>0</v>
      </c>
    </row>
    <row r="5331" spans="10:11" hidden="1" x14ac:dyDescent="0.25">
      <c r="J5331" s="5">
        <v>0</v>
      </c>
      <c r="K5331" s="217">
        <v>0</v>
      </c>
    </row>
    <row r="5332" spans="10:11" hidden="1" x14ac:dyDescent="0.25">
      <c r="J5332" s="5">
        <v>0</v>
      </c>
      <c r="K5332" s="217">
        <v>0</v>
      </c>
    </row>
    <row r="5333" spans="10:11" hidden="1" x14ac:dyDescent="0.25">
      <c r="J5333" s="5">
        <v>0</v>
      </c>
      <c r="K5333" s="217">
        <v>0</v>
      </c>
    </row>
    <row r="5334" spans="10:11" hidden="1" x14ac:dyDescent="0.25">
      <c r="J5334" s="5">
        <v>0</v>
      </c>
      <c r="K5334" s="217">
        <v>0</v>
      </c>
    </row>
    <row r="5335" spans="10:11" hidden="1" x14ac:dyDescent="0.25">
      <c r="J5335" s="5">
        <v>0</v>
      </c>
      <c r="K5335" s="217">
        <v>0</v>
      </c>
    </row>
    <row r="5336" spans="10:11" hidden="1" x14ac:dyDescent="0.25">
      <c r="J5336" s="5">
        <v>0</v>
      </c>
      <c r="K5336" s="217">
        <v>0</v>
      </c>
    </row>
    <row r="5337" spans="10:11" hidden="1" x14ac:dyDescent="0.25">
      <c r="J5337" s="5">
        <v>0</v>
      </c>
      <c r="K5337" s="217">
        <v>0</v>
      </c>
    </row>
    <row r="5338" spans="10:11" hidden="1" x14ac:dyDescent="0.25">
      <c r="J5338" s="5">
        <v>0</v>
      </c>
      <c r="K5338" s="217">
        <v>0</v>
      </c>
    </row>
    <row r="5339" spans="10:11" hidden="1" x14ac:dyDescent="0.25">
      <c r="J5339" s="5">
        <v>0</v>
      </c>
      <c r="K5339" s="217">
        <v>0</v>
      </c>
    </row>
    <row r="5340" spans="10:11" hidden="1" x14ac:dyDescent="0.25">
      <c r="J5340" s="5">
        <v>0</v>
      </c>
      <c r="K5340" s="217">
        <v>0</v>
      </c>
    </row>
    <row r="5341" spans="10:11" hidden="1" x14ac:dyDescent="0.25">
      <c r="J5341" s="5">
        <v>0</v>
      </c>
      <c r="K5341" s="217">
        <v>0</v>
      </c>
    </row>
    <row r="5342" spans="10:11" hidden="1" x14ac:dyDescent="0.25">
      <c r="J5342" s="5">
        <v>0</v>
      </c>
      <c r="K5342" s="217">
        <v>0</v>
      </c>
    </row>
    <row r="5343" spans="10:11" hidden="1" x14ac:dyDescent="0.25">
      <c r="J5343" s="5">
        <v>0</v>
      </c>
      <c r="K5343" s="217">
        <v>0</v>
      </c>
    </row>
    <row r="5344" spans="10:11" hidden="1" x14ac:dyDescent="0.25">
      <c r="J5344" s="5">
        <v>0</v>
      </c>
      <c r="K5344" s="217">
        <v>0</v>
      </c>
    </row>
    <row r="5345" spans="10:11" hidden="1" x14ac:dyDescent="0.25">
      <c r="J5345" s="5">
        <v>0</v>
      </c>
      <c r="K5345" s="217">
        <v>0</v>
      </c>
    </row>
    <row r="5346" spans="10:11" hidden="1" x14ac:dyDescent="0.25">
      <c r="J5346" s="5">
        <v>0</v>
      </c>
      <c r="K5346" s="217">
        <v>0</v>
      </c>
    </row>
    <row r="5347" spans="10:11" hidden="1" x14ac:dyDescent="0.25">
      <c r="J5347" s="5">
        <v>0</v>
      </c>
      <c r="K5347" s="217">
        <v>0</v>
      </c>
    </row>
    <row r="5348" spans="10:11" hidden="1" x14ac:dyDescent="0.25">
      <c r="J5348" s="5">
        <v>0</v>
      </c>
      <c r="K5348" s="217">
        <v>0</v>
      </c>
    </row>
    <row r="5349" spans="10:11" hidden="1" x14ac:dyDescent="0.25">
      <c r="J5349" s="5">
        <v>0</v>
      </c>
      <c r="K5349" s="217">
        <v>0</v>
      </c>
    </row>
    <row r="5350" spans="10:11" hidden="1" x14ac:dyDescent="0.25">
      <c r="J5350" s="5">
        <v>0</v>
      </c>
      <c r="K5350" s="217">
        <v>0</v>
      </c>
    </row>
    <row r="5351" spans="10:11" hidden="1" x14ac:dyDescent="0.25">
      <c r="J5351" s="5">
        <v>0</v>
      </c>
      <c r="K5351" s="217">
        <v>0</v>
      </c>
    </row>
    <row r="5352" spans="10:11" hidden="1" x14ac:dyDescent="0.25">
      <c r="J5352" s="5">
        <v>0</v>
      </c>
      <c r="K5352" s="217">
        <v>0</v>
      </c>
    </row>
    <row r="5353" spans="10:11" hidden="1" x14ac:dyDescent="0.25">
      <c r="J5353" s="5">
        <v>0</v>
      </c>
      <c r="K5353" s="217">
        <v>0</v>
      </c>
    </row>
    <row r="5354" spans="10:11" hidden="1" x14ac:dyDescent="0.25">
      <c r="J5354" s="5">
        <v>0</v>
      </c>
      <c r="K5354" s="217">
        <v>0</v>
      </c>
    </row>
    <row r="5355" spans="10:11" hidden="1" x14ac:dyDescent="0.25">
      <c r="J5355" s="5">
        <v>0</v>
      </c>
      <c r="K5355" s="217">
        <v>0</v>
      </c>
    </row>
    <row r="5356" spans="10:11" hidden="1" x14ac:dyDescent="0.25">
      <c r="J5356" s="5">
        <v>0</v>
      </c>
      <c r="K5356" s="217">
        <v>0</v>
      </c>
    </row>
    <row r="5357" spans="10:11" hidden="1" x14ac:dyDescent="0.25">
      <c r="J5357" s="5">
        <v>0</v>
      </c>
      <c r="K5357" s="217">
        <v>0</v>
      </c>
    </row>
    <row r="5358" spans="10:11" hidden="1" x14ac:dyDescent="0.25">
      <c r="J5358" s="5">
        <v>0</v>
      </c>
      <c r="K5358" s="217">
        <v>0</v>
      </c>
    </row>
    <row r="5359" spans="10:11" hidden="1" x14ac:dyDescent="0.25">
      <c r="J5359" s="5">
        <v>0</v>
      </c>
      <c r="K5359" s="217">
        <v>0</v>
      </c>
    </row>
    <row r="5360" spans="10:11" hidden="1" x14ac:dyDescent="0.25">
      <c r="J5360" s="5">
        <v>0</v>
      </c>
      <c r="K5360" s="217">
        <v>0</v>
      </c>
    </row>
    <row r="5361" spans="10:11" hidden="1" x14ac:dyDescent="0.25">
      <c r="J5361" s="5">
        <v>0</v>
      </c>
      <c r="K5361" s="217">
        <v>0</v>
      </c>
    </row>
    <row r="5362" spans="10:11" hidden="1" x14ac:dyDescent="0.25">
      <c r="J5362" s="5">
        <v>0</v>
      </c>
      <c r="K5362" s="217">
        <v>0</v>
      </c>
    </row>
    <row r="5363" spans="10:11" hidden="1" x14ac:dyDescent="0.25">
      <c r="J5363" s="5">
        <v>0</v>
      </c>
      <c r="K5363" s="217">
        <v>0</v>
      </c>
    </row>
    <row r="5364" spans="10:11" hidden="1" x14ac:dyDescent="0.25">
      <c r="J5364" s="5">
        <v>0</v>
      </c>
      <c r="K5364" s="217">
        <v>0</v>
      </c>
    </row>
    <row r="5365" spans="10:11" hidden="1" x14ac:dyDescent="0.25">
      <c r="J5365" s="5">
        <v>0</v>
      </c>
      <c r="K5365" s="217">
        <v>0</v>
      </c>
    </row>
    <row r="5366" spans="10:11" hidden="1" x14ac:dyDescent="0.25">
      <c r="J5366" s="5">
        <v>0</v>
      </c>
      <c r="K5366" s="217">
        <v>0</v>
      </c>
    </row>
    <row r="5367" spans="10:11" hidden="1" x14ac:dyDescent="0.25">
      <c r="J5367" s="5">
        <v>0</v>
      </c>
      <c r="K5367" s="217">
        <v>0</v>
      </c>
    </row>
    <row r="5368" spans="10:11" hidden="1" x14ac:dyDescent="0.25">
      <c r="J5368" s="5">
        <v>0</v>
      </c>
      <c r="K5368" s="217">
        <v>0</v>
      </c>
    </row>
    <row r="5369" spans="10:11" hidden="1" x14ac:dyDescent="0.25">
      <c r="J5369" s="5">
        <v>0</v>
      </c>
      <c r="K5369" s="217">
        <v>0</v>
      </c>
    </row>
    <row r="5370" spans="10:11" hidden="1" x14ac:dyDescent="0.25">
      <c r="J5370" s="5">
        <v>0</v>
      </c>
      <c r="K5370" s="217">
        <v>0</v>
      </c>
    </row>
    <row r="5371" spans="10:11" hidden="1" x14ac:dyDescent="0.25">
      <c r="J5371" s="5">
        <v>0</v>
      </c>
      <c r="K5371" s="217">
        <v>0</v>
      </c>
    </row>
    <row r="5372" spans="10:11" hidden="1" x14ac:dyDescent="0.25">
      <c r="J5372" s="5">
        <v>0</v>
      </c>
      <c r="K5372" s="217">
        <v>0</v>
      </c>
    </row>
    <row r="5373" spans="10:11" hidden="1" x14ac:dyDescent="0.25">
      <c r="J5373" s="5">
        <v>0</v>
      </c>
      <c r="K5373" s="217">
        <v>0</v>
      </c>
    </row>
    <row r="5374" spans="10:11" hidden="1" x14ac:dyDescent="0.25">
      <c r="J5374" s="5">
        <v>0</v>
      </c>
      <c r="K5374" s="217">
        <v>0</v>
      </c>
    </row>
    <row r="5375" spans="10:11" hidden="1" x14ac:dyDescent="0.25">
      <c r="J5375" s="5">
        <v>0</v>
      </c>
      <c r="K5375" s="217">
        <v>0</v>
      </c>
    </row>
    <row r="5376" spans="10:11" hidden="1" x14ac:dyDescent="0.25">
      <c r="J5376" s="5">
        <v>0</v>
      </c>
      <c r="K5376" s="217">
        <v>0</v>
      </c>
    </row>
    <row r="5377" spans="10:11" hidden="1" x14ac:dyDescent="0.25">
      <c r="J5377" s="5">
        <v>0</v>
      </c>
      <c r="K5377" s="217">
        <v>0</v>
      </c>
    </row>
    <row r="5378" spans="10:11" hidden="1" x14ac:dyDescent="0.25">
      <c r="J5378" s="5">
        <v>0</v>
      </c>
      <c r="K5378" s="217">
        <v>0</v>
      </c>
    </row>
    <row r="5379" spans="10:11" hidden="1" x14ac:dyDescent="0.25">
      <c r="J5379" s="5">
        <v>0</v>
      </c>
      <c r="K5379" s="217">
        <v>0</v>
      </c>
    </row>
    <row r="5380" spans="10:11" hidden="1" x14ac:dyDescent="0.25">
      <c r="J5380" s="5">
        <v>0</v>
      </c>
      <c r="K5380" s="217">
        <v>0</v>
      </c>
    </row>
    <row r="5381" spans="10:11" hidden="1" x14ac:dyDescent="0.25">
      <c r="J5381" s="5">
        <v>0</v>
      </c>
      <c r="K5381" s="217">
        <v>0</v>
      </c>
    </row>
    <row r="5382" spans="10:11" hidden="1" x14ac:dyDescent="0.25">
      <c r="J5382" s="5">
        <v>0</v>
      </c>
      <c r="K5382" s="217">
        <v>0</v>
      </c>
    </row>
    <row r="5383" spans="10:11" hidden="1" x14ac:dyDescent="0.25">
      <c r="J5383" s="5">
        <v>0</v>
      </c>
      <c r="K5383" s="217">
        <v>0</v>
      </c>
    </row>
    <row r="5384" spans="10:11" hidden="1" x14ac:dyDescent="0.25">
      <c r="J5384" s="5">
        <v>0</v>
      </c>
      <c r="K5384" s="217">
        <v>0</v>
      </c>
    </row>
    <row r="5385" spans="10:11" hidden="1" x14ac:dyDescent="0.25">
      <c r="J5385" s="5">
        <v>0</v>
      </c>
      <c r="K5385" s="217">
        <v>0</v>
      </c>
    </row>
    <row r="5386" spans="10:11" hidden="1" x14ac:dyDescent="0.25">
      <c r="J5386" s="5">
        <v>0</v>
      </c>
      <c r="K5386" s="217">
        <v>0</v>
      </c>
    </row>
    <row r="5387" spans="10:11" hidden="1" x14ac:dyDescent="0.25">
      <c r="J5387" s="5">
        <v>0</v>
      </c>
      <c r="K5387" s="217">
        <v>0</v>
      </c>
    </row>
    <row r="5388" spans="10:11" hidden="1" x14ac:dyDescent="0.25">
      <c r="J5388" s="5">
        <v>0</v>
      </c>
      <c r="K5388" s="217">
        <v>0</v>
      </c>
    </row>
    <row r="5389" spans="10:11" hidden="1" x14ac:dyDescent="0.25">
      <c r="J5389" s="5">
        <v>0</v>
      </c>
      <c r="K5389" s="217">
        <v>0</v>
      </c>
    </row>
    <row r="5390" spans="10:11" hidden="1" x14ac:dyDescent="0.25">
      <c r="J5390" s="5">
        <v>0</v>
      </c>
      <c r="K5390" s="217">
        <v>0</v>
      </c>
    </row>
    <row r="5391" spans="10:11" hidden="1" x14ac:dyDescent="0.25">
      <c r="J5391" s="5">
        <v>0</v>
      </c>
      <c r="K5391" s="217">
        <v>0</v>
      </c>
    </row>
    <row r="5392" spans="10:11" hidden="1" x14ac:dyDescent="0.25">
      <c r="J5392" s="5">
        <v>0</v>
      </c>
      <c r="K5392" s="217">
        <v>0</v>
      </c>
    </row>
    <row r="5393" spans="10:11" hidden="1" x14ac:dyDescent="0.25">
      <c r="J5393" s="5">
        <v>0</v>
      </c>
      <c r="K5393" s="217">
        <v>0</v>
      </c>
    </row>
    <row r="5394" spans="10:11" hidden="1" x14ac:dyDescent="0.25">
      <c r="J5394" s="5">
        <v>0</v>
      </c>
      <c r="K5394" s="217">
        <v>0</v>
      </c>
    </row>
    <row r="5395" spans="10:11" hidden="1" x14ac:dyDescent="0.25">
      <c r="J5395" s="5">
        <v>0</v>
      </c>
      <c r="K5395" s="217">
        <v>0</v>
      </c>
    </row>
    <row r="5396" spans="10:11" hidden="1" x14ac:dyDescent="0.25">
      <c r="J5396" s="5">
        <v>0</v>
      </c>
      <c r="K5396" s="217">
        <v>0</v>
      </c>
    </row>
    <row r="5397" spans="10:11" hidden="1" x14ac:dyDescent="0.25">
      <c r="J5397" s="5">
        <v>0</v>
      </c>
      <c r="K5397" s="217">
        <v>0</v>
      </c>
    </row>
    <row r="5398" spans="10:11" hidden="1" x14ac:dyDescent="0.25">
      <c r="J5398" s="5">
        <v>0</v>
      </c>
      <c r="K5398" s="217">
        <v>0</v>
      </c>
    </row>
    <row r="5399" spans="10:11" hidden="1" x14ac:dyDescent="0.25">
      <c r="J5399" s="5">
        <v>0</v>
      </c>
      <c r="K5399" s="217">
        <v>0</v>
      </c>
    </row>
    <row r="5400" spans="10:11" hidden="1" x14ac:dyDescent="0.25">
      <c r="J5400" s="5">
        <v>0</v>
      </c>
      <c r="K5400" s="217">
        <v>0</v>
      </c>
    </row>
    <row r="5401" spans="10:11" hidden="1" x14ac:dyDescent="0.25">
      <c r="J5401" s="5">
        <v>0</v>
      </c>
      <c r="K5401" s="217">
        <v>0</v>
      </c>
    </row>
    <row r="5402" spans="10:11" hidden="1" x14ac:dyDescent="0.25">
      <c r="J5402" s="5">
        <v>0</v>
      </c>
      <c r="K5402" s="217">
        <v>0</v>
      </c>
    </row>
    <row r="5403" spans="10:11" hidden="1" x14ac:dyDescent="0.25">
      <c r="J5403" s="5">
        <v>0</v>
      </c>
      <c r="K5403" s="217">
        <v>0</v>
      </c>
    </row>
    <row r="5404" spans="10:11" hidden="1" x14ac:dyDescent="0.25">
      <c r="J5404" s="5">
        <v>0</v>
      </c>
      <c r="K5404" s="217">
        <v>0</v>
      </c>
    </row>
    <row r="5405" spans="10:11" hidden="1" x14ac:dyDescent="0.25">
      <c r="J5405" s="5">
        <v>0</v>
      </c>
      <c r="K5405" s="217">
        <v>0</v>
      </c>
    </row>
    <row r="5406" spans="10:11" hidden="1" x14ac:dyDescent="0.25">
      <c r="J5406" s="5">
        <v>0</v>
      </c>
      <c r="K5406" s="217">
        <v>0</v>
      </c>
    </row>
    <row r="5407" spans="10:11" hidden="1" x14ac:dyDescent="0.25">
      <c r="J5407" s="5">
        <v>0</v>
      </c>
      <c r="K5407" s="217">
        <v>0</v>
      </c>
    </row>
    <row r="5408" spans="10:11" hidden="1" x14ac:dyDescent="0.25">
      <c r="J5408" s="5">
        <v>0</v>
      </c>
      <c r="K5408" s="217">
        <v>0</v>
      </c>
    </row>
    <row r="5409" spans="10:11" hidden="1" x14ac:dyDescent="0.25">
      <c r="J5409" s="5">
        <v>0</v>
      </c>
      <c r="K5409" s="217">
        <v>0</v>
      </c>
    </row>
    <row r="5410" spans="10:11" hidden="1" x14ac:dyDescent="0.25">
      <c r="J5410" s="5">
        <v>0</v>
      </c>
      <c r="K5410" s="217">
        <v>0</v>
      </c>
    </row>
    <row r="5411" spans="10:11" hidden="1" x14ac:dyDescent="0.25">
      <c r="J5411" s="5">
        <v>0</v>
      </c>
      <c r="K5411" s="217">
        <v>0</v>
      </c>
    </row>
    <row r="5412" spans="10:11" hidden="1" x14ac:dyDescent="0.25">
      <c r="J5412" s="5">
        <v>0</v>
      </c>
      <c r="K5412" s="217">
        <v>0</v>
      </c>
    </row>
    <row r="5413" spans="10:11" hidden="1" x14ac:dyDescent="0.25">
      <c r="J5413" s="5">
        <v>0</v>
      </c>
      <c r="K5413" s="217">
        <v>0</v>
      </c>
    </row>
    <row r="5414" spans="10:11" hidden="1" x14ac:dyDescent="0.25">
      <c r="J5414" s="5">
        <v>0</v>
      </c>
      <c r="K5414" s="217">
        <v>0</v>
      </c>
    </row>
    <row r="5415" spans="10:11" hidden="1" x14ac:dyDescent="0.25">
      <c r="J5415" s="5">
        <v>0</v>
      </c>
      <c r="K5415" s="217">
        <v>0</v>
      </c>
    </row>
    <row r="5416" spans="10:11" hidden="1" x14ac:dyDescent="0.25">
      <c r="J5416" s="5">
        <v>0</v>
      </c>
      <c r="K5416" s="217">
        <v>0</v>
      </c>
    </row>
    <row r="5417" spans="10:11" hidden="1" x14ac:dyDescent="0.25">
      <c r="J5417" s="5">
        <v>0</v>
      </c>
      <c r="K5417" s="217">
        <v>0</v>
      </c>
    </row>
    <row r="5418" spans="10:11" hidden="1" x14ac:dyDescent="0.25">
      <c r="J5418" s="5">
        <v>0</v>
      </c>
      <c r="K5418" s="217">
        <v>0</v>
      </c>
    </row>
    <row r="5419" spans="10:11" hidden="1" x14ac:dyDescent="0.25">
      <c r="J5419" s="5">
        <v>0</v>
      </c>
      <c r="K5419" s="217">
        <v>0</v>
      </c>
    </row>
    <row r="5420" spans="10:11" hidden="1" x14ac:dyDescent="0.25">
      <c r="J5420" s="5">
        <v>0</v>
      </c>
      <c r="K5420" s="217">
        <v>0</v>
      </c>
    </row>
    <row r="5421" spans="10:11" hidden="1" x14ac:dyDescent="0.25">
      <c r="J5421" s="5">
        <v>0</v>
      </c>
      <c r="K5421" s="217">
        <v>0</v>
      </c>
    </row>
    <row r="5422" spans="10:11" hidden="1" x14ac:dyDescent="0.25">
      <c r="J5422" s="5">
        <v>0</v>
      </c>
      <c r="K5422" s="217">
        <v>0</v>
      </c>
    </row>
    <row r="5423" spans="10:11" hidden="1" x14ac:dyDescent="0.25">
      <c r="J5423" s="5">
        <v>0</v>
      </c>
      <c r="K5423" s="217">
        <v>0</v>
      </c>
    </row>
    <row r="5424" spans="10:11" hidden="1" x14ac:dyDescent="0.25">
      <c r="J5424" s="5">
        <v>0</v>
      </c>
      <c r="K5424" s="217">
        <v>0</v>
      </c>
    </row>
    <row r="5425" spans="10:11" hidden="1" x14ac:dyDescent="0.25">
      <c r="J5425" s="5">
        <v>0</v>
      </c>
      <c r="K5425" s="217">
        <v>0</v>
      </c>
    </row>
    <row r="5426" spans="10:11" hidden="1" x14ac:dyDescent="0.25">
      <c r="J5426" s="5">
        <v>0</v>
      </c>
      <c r="K5426" s="217">
        <v>0</v>
      </c>
    </row>
    <row r="5427" spans="10:11" hidden="1" x14ac:dyDescent="0.25">
      <c r="J5427" s="5">
        <v>0</v>
      </c>
      <c r="K5427" s="217">
        <v>0</v>
      </c>
    </row>
    <row r="5428" spans="10:11" hidden="1" x14ac:dyDescent="0.25">
      <c r="J5428" s="5">
        <v>0</v>
      </c>
      <c r="K5428" s="217">
        <v>0</v>
      </c>
    </row>
    <row r="5429" spans="10:11" hidden="1" x14ac:dyDescent="0.25">
      <c r="J5429" s="5">
        <v>0</v>
      </c>
      <c r="K5429" s="217">
        <v>0</v>
      </c>
    </row>
    <row r="5430" spans="10:11" hidden="1" x14ac:dyDescent="0.25">
      <c r="J5430" s="5">
        <v>0</v>
      </c>
      <c r="K5430" s="217">
        <v>0</v>
      </c>
    </row>
    <row r="5431" spans="10:11" hidden="1" x14ac:dyDescent="0.25">
      <c r="J5431" s="5">
        <v>0</v>
      </c>
      <c r="K5431" s="217">
        <v>0</v>
      </c>
    </row>
    <row r="5432" spans="10:11" hidden="1" x14ac:dyDescent="0.25">
      <c r="J5432" s="5">
        <v>0</v>
      </c>
      <c r="K5432" s="217">
        <v>0</v>
      </c>
    </row>
    <row r="5433" spans="10:11" hidden="1" x14ac:dyDescent="0.25">
      <c r="J5433" s="5">
        <v>0</v>
      </c>
      <c r="K5433" s="217">
        <v>0</v>
      </c>
    </row>
    <row r="5434" spans="10:11" hidden="1" x14ac:dyDescent="0.25">
      <c r="J5434" s="5">
        <v>0</v>
      </c>
      <c r="K5434" s="217">
        <v>0</v>
      </c>
    </row>
    <row r="5435" spans="10:11" hidden="1" x14ac:dyDescent="0.25">
      <c r="J5435" s="5">
        <v>0</v>
      </c>
      <c r="K5435" s="217">
        <v>0</v>
      </c>
    </row>
    <row r="5436" spans="10:11" hidden="1" x14ac:dyDescent="0.25">
      <c r="J5436" s="5">
        <v>0</v>
      </c>
      <c r="K5436" s="217">
        <v>0</v>
      </c>
    </row>
    <row r="5437" spans="10:11" hidden="1" x14ac:dyDescent="0.25">
      <c r="J5437" s="5">
        <v>0</v>
      </c>
      <c r="K5437" s="217">
        <v>0</v>
      </c>
    </row>
    <row r="5438" spans="10:11" hidden="1" x14ac:dyDescent="0.25">
      <c r="J5438" s="5">
        <v>0</v>
      </c>
      <c r="K5438" s="217">
        <v>0</v>
      </c>
    </row>
    <row r="5439" spans="10:11" hidden="1" x14ac:dyDescent="0.25">
      <c r="J5439" s="5">
        <v>0</v>
      </c>
      <c r="K5439" s="217">
        <v>0</v>
      </c>
    </row>
    <row r="5440" spans="10:11" hidden="1" x14ac:dyDescent="0.25">
      <c r="J5440" s="5">
        <v>0</v>
      </c>
      <c r="K5440" s="217">
        <v>0</v>
      </c>
    </row>
    <row r="5441" spans="10:11" hidden="1" x14ac:dyDescent="0.25">
      <c r="J5441" s="5">
        <v>0</v>
      </c>
      <c r="K5441" s="217">
        <v>0</v>
      </c>
    </row>
    <row r="5442" spans="10:11" hidden="1" x14ac:dyDescent="0.25">
      <c r="J5442" s="5">
        <v>0</v>
      </c>
      <c r="K5442" s="217">
        <v>0</v>
      </c>
    </row>
    <row r="5443" spans="10:11" hidden="1" x14ac:dyDescent="0.25">
      <c r="J5443" s="5">
        <v>0</v>
      </c>
      <c r="K5443" s="217">
        <v>0</v>
      </c>
    </row>
    <row r="5444" spans="10:11" hidden="1" x14ac:dyDescent="0.25">
      <c r="J5444" s="5">
        <v>0</v>
      </c>
      <c r="K5444" s="217">
        <v>0</v>
      </c>
    </row>
    <row r="5445" spans="10:11" hidden="1" x14ac:dyDescent="0.25">
      <c r="J5445" s="5">
        <v>0</v>
      </c>
      <c r="K5445" s="217">
        <v>0</v>
      </c>
    </row>
    <row r="5446" spans="10:11" hidden="1" x14ac:dyDescent="0.25">
      <c r="J5446" s="5">
        <v>0</v>
      </c>
      <c r="K5446" s="217">
        <v>0</v>
      </c>
    </row>
    <row r="5447" spans="10:11" hidden="1" x14ac:dyDescent="0.25">
      <c r="J5447" s="5">
        <v>0</v>
      </c>
      <c r="K5447" s="217">
        <v>0</v>
      </c>
    </row>
    <row r="5448" spans="10:11" hidden="1" x14ac:dyDescent="0.25">
      <c r="J5448" s="5">
        <v>0</v>
      </c>
      <c r="K5448" s="217">
        <v>0</v>
      </c>
    </row>
    <row r="5449" spans="10:11" hidden="1" x14ac:dyDescent="0.25">
      <c r="J5449" s="5">
        <v>0</v>
      </c>
      <c r="K5449" s="217">
        <v>0</v>
      </c>
    </row>
    <row r="5450" spans="10:11" hidden="1" x14ac:dyDescent="0.25">
      <c r="J5450" s="5">
        <v>0</v>
      </c>
      <c r="K5450" s="217">
        <v>0</v>
      </c>
    </row>
    <row r="5451" spans="10:11" hidden="1" x14ac:dyDescent="0.25">
      <c r="J5451" s="5">
        <v>0</v>
      </c>
      <c r="K5451" s="217">
        <v>0</v>
      </c>
    </row>
    <row r="5452" spans="10:11" hidden="1" x14ac:dyDescent="0.25">
      <c r="J5452" s="5">
        <v>0</v>
      </c>
      <c r="K5452" s="217">
        <v>0</v>
      </c>
    </row>
    <row r="5453" spans="10:11" hidden="1" x14ac:dyDescent="0.25">
      <c r="J5453" s="5">
        <v>0</v>
      </c>
      <c r="K5453" s="217">
        <v>0</v>
      </c>
    </row>
    <row r="5454" spans="10:11" hidden="1" x14ac:dyDescent="0.25">
      <c r="J5454" s="5">
        <v>0</v>
      </c>
      <c r="K5454" s="217">
        <v>0</v>
      </c>
    </row>
    <row r="5455" spans="10:11" hidden="1" x14ac:dyDescent="0.25">
      <c r="J5455" s="5">
        <v>0</v>
      </c>
      <c r="K5455" s="217">
        <v>0</v>
      </c>
    </row>
    <row r="5456" spans="10:11" hidden="1" x14ac:dyDescent="0.25">
      <c r="J5456" s="5">
        <v>0</v>
      </c>
      <c r="K5456" s="217">
        <v>0</v>
      </c>
    </row>
    <row r="5457" spans="10:11" hidden="1" x14ac:dyDescent="0.25">
      <c r="J5457" s="5">
        <v>0</v>
      </c>
      <c r="K5457" s="217">
        <v>0</v>
      </c>
    </row>
    <row r="5458" spans="10:11" hidden="1" x14ac:dyDescent="0.25">
      <c r="J5458" s="5">
        <v>0</v>
      </c>
      <c r="K5458" s="217">
        <v>0</v>
      </c>
    </row>
    <row r="5459" spans="10:11" hidden="1" x14ac:dyDescent="0.25">
      <c r="J5459" s="5">
        <v>0</v>
      </c>
      <c r="K5459" s="217">
        <v>0</v>
      </c>
    </row>
    <row r="5460" spans="10:11" hidden="1" x14ac:dyDescent="0.25">
      <c r="J5460" s="5">
        <v>0</v>
      </c>
      <c r="K5460" s="217">
        <v>0</v>
      </c>
    </row>
    <row r="5461" spans="10:11" hidden="1" x14ac:dyDescent="0.25">
      <c r="J5461" s="5">
        <v>0</v>
      </c>
      <c r="K5461" s="217">
        <v>0</v>
      </c>
    </row>
    <row r="5462" spans="10:11" hidden="1" x14ac:dyDescent="0.25">
      <c r="J5462" s="5">
        <v>0</v>
      </c>
      <c r="K5462" s="217">
        <v>0</v>
      </c>
    </row>
    <row r="5463" spans="10:11" hidden="1" x14ac:dyDescent="0.25">
      <c r="J5463" s="5">
        <v>0</v>
      </c>
      <c r="K5463" s="217">
        <v>0</v>
      </c>
    </row>
    <row r="5464" spans="10:11" hidden="1" x14ac:dyDescent="0.25">
      <c r="J5464" s="5">
        <v>0</v>
      </c>
      <c r="K5464" s="217">
        <v>0</v>
      </c>
    </row>
    <row r="5465" spans="10:11" hidden="1" x14ac:dyDescent="0.25">
      <c r="J5465" s="5">
        <v>0</v>
      </c>
      <c r="K5465" s="217">
        <v>0</v>
      </c>
    </row>
    <row r="5466" spans="10:11" hidden="1" x14ac:dyDescent="0.25">
      <c r="J5466" s="5">
        <v>0</v>
      </c>
      <c r="K5466" s="217">
        <v>0</v>
      </c>
    </row>
    <row r="5467" spans="10:11" hidden="1" x14ac:dyDescent="0.25">
      <c r="J5467" s="5">
        <v>0</v>
      </c>
      <c r="K5467" s="217">
        <v>0</v>
      </c>
    </row>
    <row r="5468" spans="10:11" hidden="1" x14ac:dyDescent="0.25">
      <c r="J5468" s="5">
        <v>0</v>
      </c>
      <c r="K5468" s="217">
        <v>0</v>
      </c>
    </row>
    <row r="5469" spans="10:11" hidden="1" x14ac:dyDescent="0.25">
      <c r="J5469" s="5">
        <v>0</v>
      </c>
      <c r="K5469" s="217">
        <v>0</v>
      </c>
    </row>
    <row r="5470" spans="10:11" hidden="1" x14ac:dyDescent="0.25">
      <c r="J5470" s="5">
        <v>0</v>
      </c>
      <c r="K5470" s="217">
        <v>0</v>
      </c>
    </row>
    <row r="5471" spans="10:11" hidden="1" x14ac:dyDescent="0.25">
      <c r="J5471" s="5">
        <v>0</v>
      </c>
      <c r="K5471" s="217">
        <v>0</v>
      </c>
    </row>
    <row r="5472" spans="10:11" hidden="1" x14ac:dyDescent="0.25">
      <c r="J5472" s="5">
        <v>0</v>
      </c>
      <c r="K5472" s="217">
        <v>0</v>
      </c>
    </row>
    <row r="5473" spans="10:11" hidden="1" x14ac:dyDescent="0.25">
      <c r="J5473" s="5">
        <v>0</v>
      </c>
      <c r="K5473" s="217">
        <v>0</v>
      </c>
    </row>
    <row r="5474" spans="10:11" hidden="1" x14ac:dyDescent="0.25">
      <c r="J5474" s="5">
        <v>0</v>
      </c>
      <c r="K5474" s="217">
        <v>0</v>
      </c>
    </row>
    <row r="5475" spans="10:11" hidden="1" x14ac:dyDescent="0.25">
      <c r="J5475" s="5">
        <v>0</v>
      </c>
      <c r="K5475" s="217">
        <v>0</v>
      </c>
    </row>
    <row r="5476" spans="10:11" hidden="1" x14ac:dyDescent="0.25">
      <c r="J5476" s="5">
        <v>0</v>
      </c>
      <c r="K5476" s="217">
        <v>0</v>
      </c>
    </row>
    <row r="5477" spans="10:11" hidden="1" x14ac:dyDescent="0.25">
      <c r="J5477" s="5">
        <v>0</v>
      </c>
      <c r="K5477" s="217">
        <v>0</v>
      </c>
    </row>
    <row r="5478" spans="10:11" hidden="1" x14ac:dyDescent="0.25">
      <c r="J5478" s="5">
        <v>0</v>
      </c>
      <c r="K5478" s="217">
        <v>0</v>
      </c>
    </row>
    <row r="5479" spans="10:11" hidden="1" x14ac:dyDescent="0.25">
      <c r="J5479" s="5">
        <v>0</v>
      </c>
      <c r="K5479" s="217">
        <v>0</v>
      </c>
    </row>
    <row r="5480" spans="10:11" hidden="1" x14ac:dyDescent="0.25">
      <c r="J5480" s="5">
        <v>0</v>
      </c>
      <c r="K5480" s="217">
        <v>0</v>
      </c>
    </row>
    <row r="5481" spans="10:11" hidden="1" x14ac:dyDescent="0.25">
      <c r="J5481" s="5">
        <v>0</v>
      </c>
      <c r="K5481" s="217">
        <v>0</v>
      </c>
    </row>
    <row r="5482" spans="10:11" hidden="1" x14ac:dyDescent="0.25">
      <c r="J5482" s="5">
        <v>0</v>
      </c>
      <c r="K5482" s="217">
        <v>0</v>
      </c>
    </row>
    <row r="5483" spans="10:11" hidden="1" x14ac:dyDescent="0.25">
      <c r="J5483" s="5">
        <v>0</v>
      </c>
      <c r="K5483" s="217">
        <v>0</v>
      </c>
    </row>
    <row r="5484" spans="10:11" hidden="1" x14ac:dyDescent="0.25">
      <c r="J5484" s="5">
        <v>0</v>
      </c>
      <c r="K5484" s="217">
        <v>0</v>
      </c>
    </row>
    <row r="5485" spans="10:11" hidden="1" x14ac:dyDescent="0.25">
      <c r="J5485" s="5">
        <v>0</v>
      </c>
      <c r="K5485" s="217">
        <v>0</v>
      </c>
    </row>
    <row r="5486" spans="10:11" hidden="1" x14ac:dyDescent="0.25">
      <c r="J5486" s="5">
        <v>0</v>
      </c>
      <c r="K5486" s="217">
        <v>0</v>
      </c>
    </row>
    <row r="5487" spans="10:11" hidden="1" x14ac:dyDescent="0.25">
      <c r="J5487" s="5">
        <v>0</v>
      </c>
      <c r="K5487" s="217">
        <v>0</v>
      </c>
    </row>
    <row r="5488" spans="10:11" hidden="1" x14ac:dyDescent="0.25">
      <c r="J5488" s="5">
        <v>0</v>
      </c>
      <c r="K5488" s="217">
        <v>0</v>
      </c>
    </row>
    <row r="5489" spans="10:11" hidden="1" x14ac:dyDescent="0.25">
      <c r="J5489" s="5">
        <v>0</v>
      </c>
      <c r="K5489" s="217">
        <v>0</v>
      </c>
    </row>
    <row r="5490" spans="10:11" hidden="1" x14ac:dyDescent="0.25">
      <c r="J5490" s="5">
        <v>0</v>
      </c>
      <c r="K5490" s="217">
        <v>0</v>
      </c>
    </row>
    <row r="5491" spans="10:11" hidden="1" x14ac:dyDescent="0.25">
      <c r="J5491" s="5">
        <v>0</v>
      </c>
      <c r="K5491" s="217">
        <v>0</v>
      </c>
    </row>
    <row r="5492" spans="10:11" hidden="1" x14ac:dyDescent="0.25">
      <c r="J5492" s="5">
        <v>0</v>
      </c>
      <c r="K5492" s="217">
        <v>0</v>
      </c>
    </row>
    <row r="5493" spans="10:11" hidden="1" x14ac:dyDescent="0.25">
      <c r="J5493" s="5">
        <v>0</v>
      </c>
      <c r="K5493" s="217">
        <v>0</v>
      </c>
    </row>
    <row r="5494" spans="10:11" hidden="1" x14ac:dyDescent="0.25">
      <c r="J5494" s="5">
        <v>0</v>
      </c>
      <c r="K5494" s="217">
        <v>0</v>
      </c>
    </row>
    <row r="5495" spans="10:11" hidden="1" x14ac:dyDescent="0.25">
      <c r="J5495" s="5">
        <v>0</v>
      </c>
      <c r="K5495" s="217">
        <v>0</v>
      </c>
    </row>
    <row r="5496" spans="10:11" hidden="1" x14ac:dyDescent="0.25">
      <c r="J5496" s="5">
        <v>0</v>
      </c>
      <c r="K5496" s="217">
        <v>0</v>
      </c>
    </row>
    <row r="5497" spans="10:11" hidden="1" x14ac:dyDescent="0.25">
      <c r="J5497" s="5">
        <v>0</v>
      </c>
      <c r="K5497" s="217">
        <v>0</v>
      </c>
    </row>
    <row r="5498" spans="10:11" hidden="1" x14ac:dyDescent="0.25">
      <c r="J5498" s="5">
        <v>0</v>
      </c>
      <c r="K5498" s="217">
        <v>0</v>
      </c>
    </row>
    <row r="5499" spans="10:11" hidden="1" x14ac:dyDescent="0.25">
      <c r="J5499" s="5">
        <v>0</v>
      </c>
      <c r="K5499" s="217">
        <v>0</v>
      </c>
    </row>
    <row r="5500" spans="10:11" hidden="1" x14ac:dyDescent="0.25">
      <c r="J5500" s="5">
        <v>0</v>
      </c>
      <c r="K5500" s="217">
        <v>0</v>
      </c>
    </row>
    <row r="5501" spans="10:11" hidden="1" x14ac:dyDescent="0.25">
      <c r="J5501" s="5">
        <v>0</v>
      </c>
      <c r="K5501" s="217">
        <v>0</v>
      </c>
    </row>
    <row r="5502" spans="10:11" hidden="1" x14ac:dyDescent="0.25">
      <c r="J5502" s="5">
        <v>0</v>
      </c>
      <c r="K5502" s="217">
        <v>0</v>
      </c>
    </row>
    <row r="5503" spans="10:11" hidden="1" x14ac:dyDescent="0.25">
      <c r="J5503" s="5">
        <v>0</v>
      </c>
      <c r="K5503" s="217">
        <v>0</v>
      </c>
    </row>
    <row r="5504" spans="10:11" hidden="1" x14ac:dyDescent="0.25">
      <c r="J5504" s="5">
        <v>0</v>
      </c>
      <c r="K5504" s="217">
        <v>0</v>
      </c>
    </row>
    <row r="5505" spans="10:11" hidden="1" x14ac:dyDescent="0.25">
      <c r="J5505" s="5">
        <v>0</v>
      </c>
      <c r="K5505" s="217">
        <v>0</v>
      </c>
    </row>
    <row r="5506" spans="10:11" hidden="1" x14ac:dyDescent="0.25">
      <c r="J5506" s="5">
        <v>0</v>
      </c>
      <c r="K5506" s="217">
        <v>0</v>
      </c>
    </row>
    <row r="5507" spans="10:11" hidden="1" x14ac:dyDescent="0.25">
      <c r="J5507" s="5">
        <v>0</v>
      </c>
      <c r="K5507" s="217">
        <v>0</v>
      </c>
    </row>
    <row r="5508" spans="10:11" hidden="1" x14ac:dyDescent="0.25">
      <c r="J5508" s="5">
        <v>0</v>
      </c>
      <c r="K5508" s="217">
        <v>0</v>
      </c>
    </row>
    <row r="5509" spans="10:11" hidden="1" x14ac:dyDescent="0.25">
      <c r="J5509" s="5">
        <v>0</v>
      </c>
      <c r="K5509" s="217">
        <v>0</v>
      </c>
    </row>
    <row r="5510" spans="10:11" hidden="1" x14ac:dyDescent="0.25">
      <c r="J5510" s="5">
        <v>0</v>
      </c>
      <c r="K5510" s="217">
        <v>0</v>
      </c>
    </row>
    <row r="5511" spans="10:11" hidden="1" x14ac:dyDescent="0.25">
      <c r="J5511" s="5">
        <v>0</v>
      </c>
      <c r="K5511" s="217">
        <v>0</v>
      </c>
    </row>
    <row r="5512" spans="10:11" hidden="1" x14ac:dyDescent="0.25">
      <c r="J5512" s="5">
        <v>0</v>
      </c>
      <c r="K5512" s="217">
        <v>0</v>
      </c>
    </row>
    <row r="5513" spans="10:11" hidden="1" x14ac:dyDescent="0.25">
      <c r="J5513" s="5">
        <v>0</v>
      </c>
      <c r="K5513" s="217">
        <v>0</v>
      </c>
    </row>
    <row r="5514" spans="10:11" hidden="1" x14ac:dyDescent="0.25">
      <c r="J5514" s="5">
        <v>0</v>
      </c>
      <c r="K5514" s="217">
        <v>0</v>
      </c>
    </row>
    <row r="5515" spans="10:11" hidden="1" x14ac:dyDescent="0.25">
      <c r="J5515" s="5">
        <v>0</v>
      </c>
      <c r="K5515" s="217">
        <v>0</v>
      </c>
    </row>
    <row r="5516" spans="10:11" hidden="1" x14ac:dyDescent="0.25">
      <c r="J5516" s="5">
        <v>0</v>
      </c>
      <c r="K5516" s="217">
        <v>0</v>
      </c>
    </row>
    <row r="5517" spans="10:11" hidden="1" x14ac:dyDescent="0.25">
      <c r="J5517" s="5">
        <v>0</v>
      </c>
      <c r="K5517" s="217">
        <v>0</v>
      </c>
    </row>
    <row r="5518" spans="10:11" hidden="1" x14ac:dyDescent="0.25">
      <c r="J5518" s="5">
        <v>0</v>
      </c>
      <c r="K5518" s="217">
        <v>0</v>
      </c>
    </row>
    <row r="5519" spans="10:11" hidden="1" x14ac:dyDescent="0.25">
      <c r="J5519" s="5">
        <v>0</v>
      </c>
      <c r="K5519" s="217">
        <v>0</v>
      </c>
    </row>
    <row r="5520" spans="10:11" hidden="1" x14ac:dyDescent="0.25">
      <c r="J5520" s="5">
        <v>0</v>
      </c>
      <c r="K5520" s="217">
        <v>0</v>
      </c>
    </row>
    <row r="5521" spans="10:11" hidden="1" x14ac:dyDescent="0.25">
      <c r="J5521" s="5">
        <v>0</v>
      </c>
      <c r="K5521" s="217">
        <v>0</v>
      </c>
    </row>
    <row r="5522" spans="10:11" hidden="1" x14ac:dyDescent="0.25">
      <c r="J5522" s="5">
        <v>0</v>
      </c>
      <c r="K5522" s="217">
        <v>0</v>
      </c>
    </row>
    <row r="5523" spans="10:11" hidden="1" x14ac:dyDescent="0.25">
      <c r="J5523" s="5">
        <v>0</v>
      </c>
      <c r="K5523" s="217">
        <v>0</v>
      </c>
    </row>
    <row r="5524" spans="10:11" hidden="1" x14ac:dyDescent="0.25">
      <c r="J5524" s="5">
        <v>0</v>
      </c>
      <c r="K5524" s="217">
        <v>0</v>
      </c>
    </row>
    <row r="5525" spans="10:11" hidden="1" x14ac:dyDescent="0.25">
      <c r="J5525" s="5">
        <v>0</v>
      </c>
      <c r="K5525" s="217">
        <v>0</v>
      </c>
    </row>
    <row r="5526" spans="10:11" hidden="1" x14ac:dyDescent="0.25">
      <c r="J5526" s="5">
        <v>0</v>
      </c>
      <c r="K5526" s="217">
        <v>0</v>
      </c>
    </row>
    <row r="5527" spans="10:11" hidden="1" x14ac:dyDescent="0.25">
      <c r="J5527" s="5">
        <v>0</v>
      </c>
      <c r="K5527" s="217">
        <v>0</v>
      </c>
    </row>
    <row r="5528" spans="10:11" hidden="1" x14ac:dyDescent="0.25">
      <c r="J5528" s="5">
        <v>0</v>
      </c>
      <c r="K5528" s="217">
        <v>0</v>
      </c>
    </row>
    <row r="5529" spans="10:11" hidden="1" x14ac:dyDescent="0.25">
      <c r="J5529" s="5">
        <v>0</v>
      </c>
      <c r="K5529" s="217">
        <v>0</v>
      </c>
    </row>
    <row r="5530" spans="10:11" hidden="1" x14ac:dyDescent="0.25">
      <c r="J5530" s="5">
        <v>0</v>
      </c>
      <c r="K5530" s="217">
        <v>0</v>
      </c>
    </row>
    <row r="5531" spans="10:11" hidden="1" x14ac:dyDescent="0.25">
      <c r="J5531" s="5">
        <v>0</v>
      </c>
      <c r="K5531" s="217">
        <v>0</v>
      </c>
    </row>
    <row r="5532" spans="10:11" hidden="1" x14ac:dyDescent="0.25">
      <c r="J5532" s="5">
        <v>0</v>
      </c>
      <c r="K5532" s="217">
        <v>0</v>
      </c>
    </row>
    <row r="5533" spans="10:11" hidden="1" x14ac:dyDescent="0.25">
      <c r="J5533" s="5">
        <v>0</v>
      </c>
      <c r="K5533" s="217">
        <v>0</v>
      </c>
    </row>
    <row r="5534" spans="10:11" hidden="1" x14ac:dyDescent="0.25">
      <c r="J5534" s="5">
        <v>0</v>
      </c>
      <c r="K5534" s="217">
        <v>0</v>
      </c>
    </row>
    <row r="5535" spans="10:11" hidden="1" x14ac:dyDescent="0.25">
      <c r="J5535" s="5">
        <v>0</v>
      </c>
      <c r="K5535" s="217">
        <v>0</v>
      </c>
    </row>
    <row r="5536" spans="10:11" hidden="1" x14ac:dyDescent="0.25">
      <c r="J5536" s="5">
        <v>0</v>
      </c>
      <c r="K5536" s="217">
        <v>0</v>
      </c>
    </row>
    <row r="5537" spans="10:11" hidden="1" x14ac:dyDescent="0.25">
      <c r="J5537" s="5">
        <v>0</v>
      </c>
      <c r="K5537" s="217">
        <v>0</v>
      </c>
    </row>
    <row r="5538" spans="10:11" hidden="1" x14ac:dyDescent="0.25">
      <c r="J5538" s="5">
        <v>0</v>
      </c>
      <c r="K5538" s="217">
        <v>0</v>
      </c>
    </row>
    <row r="5539" spans="10:11" hidden="1" x14ac:dyDescent="0.25">
      <c r="J5539" s="5">
        <v>0</v>
      </c>
      <c r="K5539" s="217">
        <v>0</v>
      </c>
    </row>
    <row r="5540" spans="10:11" hidden="1" x14ac:dyDescent="0.25">
      <c r="J5540" s="5">
        <v>0</v>
      </c>
      <c r="K5540" s="217">
        <v>0</v>
      </c>
    </row>
    <row r="5541" spans="10:11" hidden="1" x14ac:dyDescent="0.25">
      <c r="J5541" s="5">
        <v>0</v>
      </c>
      <c r="K5541" s="217">
        <v>0</v>
      </c>
    </row>
    <row r="5542" spans="10:11" hidden="1" x14ac:dyDescent="0.25">
      <c r="J5542" s="5">
        <v>0</v>
      </c>
      <c r="K5542" s="217">
        <v>0</v>
      </c>
    </row>
    <row r="5543" spans="10:11" hidden="1" x14ac:dyDescent="0.25">
      <c r="J5543" s="5">
        <v>0</v>
      </c>
      <c r="K5543" s="217">
        <v>0</v>
      </c>
    </row>
    <row r="5544" spans="10:11" hidden="1" x14ac:dyDescent="0.25">
      <c r="J5544" s="5">
        <v>0</v>
      </c>
      <c r="K5544" s="217">
        <v>0</v>
      </c>
    </row>
    <row r="5545" spans="10:11" hidden="1" x14ac:dyDescent="0.25">
      <c r="J5545" s="5">
        <v>0</v>
      </c>
      <c r="K5545" s="217">
        <v>0</v>
      </c>
    </row>
    <row r="5546" spans="10:11" hidden="1" x14ac:dyDescent="0.25">
      <c r="J5546" s="5">
        <v>0</v>
      </c>
      <c r="K5546" s="217">
        <v>0</v>
      </c>
    </row>
    <row r="5547" spans="10:11" hidden="1" x14ac:dyDescent="0.25">
      <c r="J5547" s="5">
        <v>0</v>
      </c>
      <c r="K5547" s="217">
        <v>0</v>
      </c>
    </row>
    <row r="5548" spans="10:11" hidden="1" x14ac:dyDescent="0.25">
      <c r="J5548" s="5">
        <v>0</v>
      </c>
      <c r="K5548" s="217">
        <v>0</v>
      </c>
    </row>
    <row r="5549" spans="10:11" hidden="1" x14ac:dyDescent="0.25">
      <c r="J5549" s="5">
        <v>0</v>
      </c>
      <c r="K5549" s="217">
        <v>0</v>
      </c>
    </row>
    <row r="5550" spans="10:11" hidden="1" x14ac:dyDescent="0.25">
      <c r="J5550" s="5">
        <v>0</v>
      </c>
      <c r="K5550" s="217">
        <v>0</v>
      </c>
    </row>
    <row r="5551" spans="10:11" hidden="1" x14ac:dyDescent="0.25">
      <c r="J5551" s="5">
        <v>0</v>
      </c>
      <c r="K5551" s="217">
        <v>0</v>
      </c>
    </row>
    <row r="5552" spans="10:11" hidden="1" x14ac:dyDescent="0.25">
      <c r="J5552" s="5">
        <v>0</v>
      </c>
      <c r="K5552" s="217">
        <v>0</v>
      </c>
    </row>
    <row r="5553" spans="10:11" hidden="1" x14ac:dyDescent="0.25">
      <c r="J5553" s="5">
        <v>0</v>
      </c>
      <c r="K5553" s="217">
        <v>0</v>
      </c>
    </row>
    <row r="5554" spans="10:11" hidden="1" x14ac:dyDescent="0.25">
      <c r="J5554" s="5">
        <v>0</v>
      </c>
      <c r="K5554" s="217">
        <v>0</v>
      </c>
    </row>
    <row r="5555" spans="10:11" hidden="1" x14ac:dyDescent="0.25">
      <c r="J5555" s="5">
        <v>0</v>
      </c>
      <c r="K5555" s="217">
        <v>0</v>
      </c>
    </row>
    <row r="5556" spans="10:11" hidden="1" x14ac:dyDescent="0.25">
      <c r="J5556" s="5">
        <v>0</v>
      </c>
      <c r="K5556" s="217">
        <v>0</v>
      </c>
    </row>
    <row r="5557" spans="10:11" hidden="1" x14ac:dyDescent="0.25">
      <c r="J5557" s="5">
        <v>0</v>
      </c>
      <c r="K5557" s="217">
        <v>0</v>
      </c>
    </row>
    <row r="5558" spans="10:11" hidden="1" x14ac:dyDescent="0.25">
      <c r="J5558" s="5">
        <v>0</v>
      </c>
      <c r="K5558" s="217">
        <v>0</v>
      </c>
    </row>
    <row r="5559" spans="10:11" hidden="1" x14ac:dyDescent="0.25">
      <c r="J5559" s="5">
        <v>0</v>
      </c>
      <c r="K5559" s="217">
        <v>0</v>
      </c>
    </row>
    <row r="5560" spans="10:11" hidden="1" x14ac:dyDescent="0.25">
      <c r="J5560" s="5">
        <v>0</v>
      </c>
      <c r="K5560" s="217">
        <v>0</v>
      </c>
    </row>
    <row r="5561" spans="10:11" hidden="1" x14ac:dyDescent="0.25">
      <c r="J5561" s="5">
        <v>0</v>
      </c>
      <c r="K5561" s="217">
        <v>0</v>
      </c>
    </row>
    <row r="5562" spans="10:11" hidden="1" x14ac:dyDescent="0.25">
      <c r="J5562" s="5">
        <v>0</v>
      </c>
      <c r="K5562" s="217">
        <v>0</v>
      </c>
    </row>
    <row r="5563" spans="10:11" hidden="1" x14ac:dyDescent="0.25">
      <c r="J5563" s="5">
        <v>0</v>
      </c>
      <c r="K5563" s="217">
        <v>0</v>
      </c>
    </row>
    <row r="5564" spans="10:11" hidden="1" x14ac:dyDescent="0.25">
      <c r="J5564" s="5">
        <v>0</v>
      </c>
      <c r="K5564" s="217">
        <v>0</v>
      </c>
    </row>
    <row r="5565" spans="10:11" hidden="1" x14ac:dyDescent="0.25">
      <c r="J5565" s="5">
        <v>0</v>
      </c>
      <c r="K5565" s="217">
        <v>0</v>
      </c>
    </row>
    <row r="5566" spans="10:11" hidden="1" x14ac:dyDescent="0.25">
      <c r="J5566" s="5">
        <v>0</v>
      </c>
      <c r="K5566" s="217">
        <v>0</v>
      </c>
    </row>
    <row r="5567" spans="10:11" hidden="1" x14ac:dyDescent="0.25">
      <c r="J5567" s="5">
        <v>0</v>
      </c>
      <c r="K5567" s="217">
        <v>0</v>
      </c>
    </row>
    <row r="5568" spans="10:11" hidden="1" x14ac:dyDescent="0.25">
      <c r="J5568" s="5">
        <v>0</v>
      </c>
      <c r="K5568" s="217">
        <v>0</v>
      </c>
    </row>
    <row r="5569" spans="10:11" hidden="1" x14ac:dyDescent="0.25">
      <c r="J5569" s="5">
        <v>0</v>
      </c>
      <c r="K5569" s="217">
        <v>0</v>
      </c>
    </row>
    <row r="5570" spans="10:11" hidden="1" x14ac:dyDescent="0.25">
      <c r="J5570" s="5">
        <v>0</v>
      </c>
      <c r="K5570" s="217">
        <v>0</v>
      </c>
    </row>
    <row r="5571" spans="10:11" hidden="1" x14ac:dyDescent="0.25">
      <c r="J5571" s="5">
        <v>0</v>
      </c>
      <c r="K5571" s="217">
        <v>0</v>
      </c>
    </row>
    <row r="5572" spans="10:11" hidden="1" x14ac:dyDescent="0.25">
      <c r="J5572" s="5">
        <v>0</v>
      </c>
      <c r="K5572" s="217">
        <v>0</v>
      </c>
    </row>
    <row r="5573" spans="10:11" hidden="1" x14ac:dyDescent="0.25">
      <c r="J5573" s="5">
        <v>0</v>
      </c>
      <c r="K5573" s="217">
        <v>0</v>
      </c>
    </row>
    <row r="5574" spans="10:11" hidden="1" x14ac:dyDescent="0.25">
      <c r="J5574" s="5">
        <v>0</v>
      </c>
      <c r="K5574" s="217">
        <v>0</v>
      </c>
    </row>
    <row r="5575" spans="10:11" hidden="1" x14ac:dyDescent="0.25">
      <c r="J5575" s="5">
        <v>0</v>
      </c>
      <c r="K5575" s="217">
        <v>0</v>
      </c>
    </row>
    <row r="5576" spans="10:11" hidden="1" x14ac:dyDescent="0.25">
      <c r="J5576" s="5">
        <v>0</v>
      </c>
      <c r="K5576" s="217">
        <v>0</v>
      </c>
    </row>
    <row r="5577" spans="10:11" hidden="1" x14ac:dyDescent="0.25">
      <c r="J5577" s="5">
        <v>0</v>
      </c>
      <c r="K5577" s="217">
        <v>0</v>
      </c>
    </row>
    <row r="5578" spans="10:11" hidden="1" x14ac:dyDescent="0.25">
      <c r="J5578" s="5">
        <v>0</v>
      </c>
      <c r="K5578" s="217">
        <v>0</v>
      </c>
    </row>
    <row r="5579" spans="10:11" hidden="1" x14ac:dyDescent="0.25">
      <c r="J5579" s="5">
        <v>0</v>
      </c>
      <c r="K5579" s="217">
        <v>0</v>
      </c>
    </row>
    <row r="5580" spans="10:11" hidden="1" x14ac:dyDescent="0.25">
      <c r="J5580" s="5">
        <v>0</v>
      </c>
      <c r="K5580" s="217">
        <v>0</v>
      </c>
    </row>
    <row r="5581" spans="10:11" hidden="1" x14ac:dyDescent="0.25">
      <c r="J5581" s="5">
        <v>0</v>
      </c>
      <c r="K5581" s="217">
        <v>0</v>
      </c>
    </row>
    <row r="5582" spans="10:11" hidden="1" x14ac:dyDescent="0.25">
      <c r="J5582" s="5">
        <v>0</v>
      </c>
      <c r="K5582" s="217">
        <v>0</v>
      </c>
    </row>
    <row r="5583" spans="10:11" hidden="1" x14ac:dyDescent="0.25">
      <c r="J5583" s="5">
        <v>0</v>
      </c>
      <c r="K5583" s="217">
        <v>0</v>
      </c>
    </row>
    <row r="5584" spans="10:11" hidden="1" x14ac:dyDescent="0.25">
      <c r="J5584" s="5">
        <v>0</v>
      </c>
      <c r="K5584" s="217">
        <v>0</v>
      </c>
    </row>
    <row r="5585" spans="10:11" hidden="1" x14ac:dyDescent="0.25">
      <c r="J5585" s="5">
        <v>0</v>
      </c>
      <c r="K5585" s="217">
        <v>0</v>
      </c>
    </row>
    <row r="5586" spans="10:11" hidden="1" x14ac:dyDescent="0.25">
      <c r="J5586" s="5">
        <v>0</v>
      </c>
      <c r="K5586" s="217">
        <v>0</v>
      </c>
    </row>
    <row r="5587" spans="10:11" hidden="1" x14ac:dyDescent="0.25">
      <c r="J5587" s="5">
        <v>0</v>
      </c>
      <c r="K5587" s="217">
        <v>0</v>
      </c>
    </row>
    <row r="5588" spans="10:11" hidden="1" x14ac:dyDescent="0.25">
      <c r="J5588" s="5">
        <v>0</v>
      </c>
      <c r="K5588" s="217">
        <v>0</v>
      </c>
    </row>
    <row r="5589" spans="10:11" hidden="1" x14ac:dyDescent="0.25">
      <c r="J5589" s="5">
        <v>0</v>
      </c>
      <c r="K5589" s="217">
        <v>0</v>
      </c>
    </row>
    <row r="5590" spans="10:11" hidden="1" x14ac:dyDescent="0.25">
      <c r="J5590" s="5">
        <v>0</v>
      </c>
      <c r="K5590" s="217">
        <v>0</v>
      </c>
    </row>
    <row r="5591" spans="10:11" hidden="1" x14ac:dyDescent="0.25">
      <c r="J5591" s="5">
        <v>0</v>
      </c>
      <c r="K5591" s="217">
        <v>0</v>
      </c>
    </row>
    <row r="5592" spans="10:11" hidden="1" x14ac:dyDescent="0.25">
      <c r="J5592" s="5">
        <v>0</v>
      </c>
      <c r="K5592" s="217">
        <v>0</v>
      </c>
    </row>
    <row r="5593" spans="10:11" hidden="1" x14ac:dyDescent="0.25">
      <c r="J5593" s="5">
        <v>0</v>
      </c>
      <c r="K5593" s="217">
        <v>0</v>
      </c>
    </row>
    <row r="5594" spans="10:11" hidden="1" x14ac:dyDescent="0.25">
      <c r="J5594" s="5">
        <v>0</v>
      </c>
      <c r="K5594" s="217">
        <v>0</v>
      </c>
    </row>
    <row r="5595" spans="10:11" hidden="1" x14ac:dyDescent="0.25">
      <c r="J5595" s="5">
        <v>0</v>
      </c>
      <c r="K5595" s="217">
        <v>0</v>
      </c>
    </row>
    <row r="5596" spans="10:11" hidden="1" x14ac:dyDescent="0.25">
      <c r="J5596" s="5">
        <v>0</v>
      </c>
      <c r="K5596" s="217">
        <v>0</v>
      </c>
    </row>
    <row r="5597" spans="10:11" hidden="1" x14ac:dyDescent="0.25">
      <c r="J5597" s="5">
        <v>0</v>
      </c>
      <c r="K5597" s="217">
        <v>0</v>
      </c>
    </row>
    <row r="5598" spans="10:11" hidden="1" x14ac:dyDescent="0.25">
      <c r="J5598" s="5">
        <v>0</v>
      </c>
      <c r="K5598" s="217">
        <v>0</v>
      </c>
    </row>
    <row r="5599" spans="10:11" hidden="1" x14ac:dyDescent="0.25">
      <c r="J5599" s="5">
        <v>0</v>
      </c>
      <c r="K5599" s="217">
        <v>0</v>
      </c>
    </row>
    <row r="5600" spans="10:11" hidden="1" x14ac:dyDescent="0.25">
      <c r="J5600" s="5">
        <v>0</v>
      </c>
      <c r="K5600" s="217">
        <v>0</v>
      </c>
    </row>
    <row r="5601" spans="10:11" hidden="1" x14ac:dyDescent="0.25">
      <c r="J5601" s="5">
        <v>0</v>
      </c>
      <c r="K5601" s="217">
        <v>0</v>
      </c>
    </row>
    <row r="5602" spans="10:11" hidden="1" x14ac:dyDescent="0.25">
      <c r="J5602" s="5">
        <v>0</v>
      </c>
      <c r="K5602" s="217">
        <v>0</v>
      </c>
    </row>
    <row r="5603" spans="10:11" hidden="1" x14ac:dyDescent="0.25">
      <c r="J5603" s="5">
        <v>0</v>
      </c>
      <c r="K5603" s="217">
        <v>0</v>
      </c>
    </row>
    <row r="5604" spans="10:11" hidden="1" x14ac:dyDescent="0.25">
      <c r="J5604" s="5">
        <v>0</v>
      </c>
      <c r="K5604" s="217">
        <v>0</v>
      </c>
    </row>
    <row r="5605" spans="10:11" hidden="1" x14ac:dyDescent="0.25">
      <c r="J5605" s="5">
        <v>0</v>
      </c>
      <c r="K5605" s="217">
        <v>0</v>
      </c>
    </row>
    <row r="5606" spans="10:11" hidden="1" x14ac:dyDescent="0.25">
      <c r="J5606" s="5">
        <v>0</v>
      </c>
      <c r="K5606" s="217">
        <v>0</v>
      </c>
    </row>
    <row r="5607" spans="10:11" hidden="1" x14ac:dyDescent="0.25">
      <c r="J5607" s="5">
        <v>0</v>
      </c>
      <c r="K5607" s="217">
        <v>0</v>
      </c>
    </row>
    <row r="5608" spans="10:11" hidden="1" x14ac:dyDescent="0.25">
      <c r="J5608" s="5">
        <v>0</v>
      </c>
      <c r="K5608" s="217">
        <v>0</v>
      </c>
    </row>
    <row r="5609" spans="10:11" hidden="1" x14ac:dyDescent="0.25">
      <c r="J5609" s="5">
        <v>0</v>
      </c>
      <c r="K5609" s="217">
        <v>0</v>
      </c>
    </row>
    <row r="5610" spans="10:11" hidden="1" x14ac:dyDescent="0.25">
      <c r="J5610" s="5">
        <v>0</v>
      </c>
      <c r="K5610" s="217">
        <v>0</v>
      </c>
    </row>
    <row r="5611" spans="10:11" hidden="1" x14ac:dyDescent="0.25">
      <c r="J5611" s="5">
        <v>0</v>
      </c>
      <c r="K5611" s="217">
        <v>0</v>
      </c>
    </row>
    <row r="5612" spans="10:11" hidden="1" x14ac:dyDescent="0.25">
      <c r="J5612" s="5">
        <v>0</v>
      </c>
      <c r="K5612" s="217">
        <v>0</v>
      </c>
    </row>
    <row r="5613" spans="10:11" hidden="1" x14ac:dyDescent="0.25">
      <c r="J5613" s="5">
        <v>0</v>
      </c>
      <c r="K5613" s="217">
        <v>0</v>
      </c>
    </row>
    <row r="5614" spans="10:11" hidden="1" x14ac:dyDescent="0.25">
      <c r="J5614" s="5">
        <v>0</v>
      </c>
      <c r="K5614" s="217">
        <v>0</v>
      </c>
    </row>
    <row r="5615" spans="10:11" hidden="1" x14ac:dyDescent="0.25">
      <c r="J5615" s="5">
        <v>0</v>
      </c>
      <c r="K5615" s="217">
        <v>0</v>
      </c>
    </row>
    <row r="5616" spans="10:11" hidden="1" x14ac:dyDescent="0.25">
      <c r="J5616" s="5">
        <v>0</v>
      </c>
      <c r="K5616" s="217">
        <v>0</v>
      </c>
    </row>
    <row r="5617" spans="10:11" hidden="1" x14ac:dyDescent="0.25">
      <c r="J5617" s="5">
        <v>0</v>
      </c>
      <c r="K5617" s="217">
        <v>0</v>
      </c>
    </row>
    <row r="5618" spans="10:11" hidden="1" x14ac:dyDescent="0.25">
      <c r="J5618" s="5">
        <v>0</v>
      </c>
      <c r="K5618" s="217">
        <v>0</v>
      </c>
    </row>
    <row r="5619" spans="10:11" hidden="1" x14ac:dyDescent="0.25">
      <c r="J5619" s="5">
        <v>0</v>
      </c>
      <c r="K5619" s="217">
        <v>0</v>
      </c>
    </row>
    <row r="5620" spans="10:11" hidden="1" x14ac:dyDescent="0.25">
      <c r="J5620" s="5">
        <v>0</v>
      </c>
      <c r="K5620" s="217">
        <v>0</v>
      </c>
    </row>
    <row r="5621" spans="10:11" hidden="1" x14ac:dyDescent="0.25">
      <c r="J5621" s="5">
        <v>0</v>
      </c>
      <c r="K5621" s="217">
        <v>0</v>
      </c>
    </row>
    <row r="5622" spans="10:11" hidden="1" x14ac:dyDescent="0.25">
      <c r="J5622" s="5">
        <v>0</v>
      </c>
      <c r="K5622" s="217">
        <v>0</v>
      </c>
    </row>
    <row r="5623" spans="10:11" hidden="1" x14ac:dyDescent="0.25">
      <c r="J5623" s="5">
        <v>0</v>
      </c>
      <c r="K5623" s="217">
        <v>0</v>
      </c>
    </row>
    <row r="5624" spans="10:11" hidden="1" x14ac:dyDescent="0.25">
      <c r="J5624" s="5">
        <v>0</v>
      </c>
      <c r="K5624" s="217">
        <v>0</v>
      </c>
    </row>
    <row r="5625" spans="10:11" hidden="1" x14ac:dyDescent="0.25">
      <c r="J5625" s="5">
        <v>0</v>
      </c>
      <c r="K5625" s="217">
        <v>0</v>
      </c>
    </row>
    <row r="5626" spans="10:11" hidden="1" x14ac:dyDescent="0.25">
      <c r="J5626" s="5">
        <v>0</v>
      </c>
      <c r="K5626" s="217">
        <v>0</v>
      </c>
    </row>
    <row r="5627" spans="10:11" hidden="1" x14ac:dyDescent="0.25">
      <c r="J5627" s="5">
        <v>0</v>
      </c>
      <c r="K5627" s="217">
        <v>0</v>
      </c>
    </row>
    <row r="5628" spans="10:11" hidden="1" x14ac:dyDescent="0.25">
      <c r="J5628" s="5">
        <v>0</v>
      </c>
      <c r="K5628" s="217">
        <v>0</v>
      </c>
    </row>
    <row r="5629" spans="10:11" hidden="1" x14ac:dyDescent="0.25">
      <c r="J5629" s="5">
        <v>0</v>
      </c>
      <c r="K5629" s="217">
        <v>0</v>
      </c>
    </row>
    <row r="5630" spans="10:11" hidden="1" x14ac:dyDescent="0.25">
      <c r="J5630" s="5">
        <v>0</v>
      </c>
      <c r="K5630" s="217">
        <v>0</v>
      </c>
    </row>
    <row r="5631" spans="10:11" hidden="1" x14ac:dyDescent="0.25">
      <c r="J5631" s="5">
        <v>0</v>
      </c>
      <c r="K5631" s="217">
        <v>0</v>
      </c>
    </row>
    <row r="5632" spans="10:11" hidden="1" x14ac:dyDescent="0.25">
      <c r="J5632" s="5">
        <v>0</v>
      </c>
      <c r="K5632" s="217">
        <v>0</v>
      </c>
    </row>
    <row r="5633" spans="10:11" hidden="1" x14ac:dyDescent="0.25">
      <c r="J5633" s="5">
        <v>0</v>
      </c>
      <c r="K5633" s="217">
        <v>0</v>
      </c>
    </row>
    <row r="5634" spans="10:11" hidden="1" x14ac:dyDescent="0.25">
      <c r="J5634" s="5">
        <v>0</v>
      </c>
      <c r="K5634" s="217">
        <v>0</v>
      </c>
    </row>
    <row r="5635" spans="10:11" hidden="1" x14ac:dyDescent="0.25">
      <c r="J5635" s="5">
        <v>0</v>
      </c>
      <c r="K5635" s="217">
        <v>0</v>
      </c>
    </row>
    <row r="5636" spans="10:11" hidden="1" x14ac:dyDescent="0.25">
      <c r="J5636" s="5">
        <v>0</v>
      </c>
      <c r="K5636" s="217">
        <v>0</v>
      </c>
    </row>
    <row r="5637" spans="10:11" hidden="1" x14ac:dyDescent="0.25">
      <c r="J5637" s="5">
        <v>0</v>
      </c>
      <c r="K5637" s="217">
        <v>0</v>
      </c>
    </row>
    <row r="5638" spans="10:11" hidden="1" x14ac:dyDescent="0.25">
      <c r="J5638" s="5">
        <v>0</v>
      </c>
      <c r="K5638" s="217">
        <v>0</v>
      </c>
    </row>
    <row r="5639" spans="10:11" hidden="1" x14ac:dyDescent="0.25">
      <c r="J5639" s="5">
        <v>0</v>
      </c>
      <c r="K5639" s="217">
        <v>0</v>
      </c>
    </row>
    <row r="5640" spans="10:11" hidden="1" x14ac:dyDescent="0.25">
      <c r="J5640" s="5">
        <v>0</v>
      </c>
      <c r="K5640" s="217">
        <v>0</v>
      </c>
    </row>
    <row r="5641" spans="10:11" hidden="1" x14ac:dyDescent="0.25">
      <c r="J5641" s="5">
        <v>0</v>
      </c>
      <c r="K5641" s="217">
        <v>0</v>
      </c>
    </row>
    <row r="5642" spans="10:11" hidden="1" x14ac:dyDescent="0.25">
      <c r="J5642" s="5">
        <v>0</v>
      </c>
      <c r="K5642" s="217">
        <v>0</v>
      </c>
    </row>
    <row r="5643" spans="10:11" hidden="1" x14ac:dyDescent="0.25">
      <c r="J5643" s="5">
        <v>0</v>
      </c>
      <c r="K5643" s="217">
        <v>0</v>
      </c>
    </row>
    <row r="5644" spans="10:11" hidden="1" x14ac:dyDescent="0.25">
      <c r="J5644" s="5">
        <v>0</v>
      </c>
      <c r="K5644" s="217">
        <v>0</v>
      </c>
    </row>
    <row r="5645" spans="10:11" hidden="1" x14ac:dyDescent="0.25">
      <c r="J5645" s="5">
        <v>0</v>
      </c>
      <c r="K5645" s="217">
        <v>0</v>
      </c>
    </row>
    <row r="5646" spans="10:11" hidden="1" x14ac:dyDescent="0.25">
      <c r="J5646" s="5">
        <v>0</v>
      </c>
      <c r="K5646" s="217">
        <v>0</v>
      </c>
    </row>
    <row r="5647" spans="10:11" hidden="1" x14ac:dyDescent="0.25">
      <c r="J5647" s="5">
        <v>0</v>
      </c>
      <c r="K5647" s="217">
        <v>0</v>
      </c>
    </row>
    <row r="5648" spans="10:11" hidden="1" x14ac:dyDescent="0.25">
      <c r="J5648" s="5">
        <v>0</v>
      </c>
      <c r="K5648" s="217">
        <v>0</v>
      </c>
    </row>
    <row r="5649" spans="10:11" hidden="1" x14ac:dyDescent="0.25">
      <c r="J5649" s="5">
        <v>0</v>
      </c>
      <c r="K5649" s="217">
        <v>0</v>
      </c>
    </row>
    <row r="5650" spans="10:11" hidden="1" x14ac:dyDescent="0.25">
      <c r="J5650" s="5">
        <v>0</v>
      </c>
      <c r="K5650" s="217">
        <v>0</v>
      </c>
    </row>
    <row r="5651" spans="10:11" hidden="1" x14ac:dyDescent="0.25">
      <c r="J5651" s="5">
        <v>0</v>
      </c>
      <c r="K5651" s="217">
        <v>0</v>
      </c>
    </row>
    <row r="5652" spans="10:11" hidden="1" x14ac:dyDescent="0.25">
      <c r="J5652" s="5">
        <v>0</v>
      </c>
      <c r="K5652" s="217">
        <v>0</v>
      </c>
    </row>
    <row r="5653" spans="10:11" hidden="1" x14ac:dyDescent="0.25">
      <c r="J5653" s="5">
        <v>0</v>
      </c>
      <c r="K5653" s="217">
        <v>0</v>
      </c>
    </row>
    <row r="5654" spans="10:11" hidden="1" x14ac:dyDescent="0.25">
      <c r="J5654" s="5">
        <v>0</v>
      </c>
      <c r="K5654" s="217">
        <v>0</v>
      </c>
    </row>
    <row r="5655" spans="10:11" hidden="1" x14ac:dyDescent="0.25">
      <c r="J5655" s="5">
        <v>0</v>
      </c>
      <c r="K5655" s="217">
        <v>0</v>
      </c>
    </row>
    <row r="5656" spans="10:11" hidden="1" x14ac:dyDescent="0.25">
      <c r="J5656" s="5">
        <v>0</v>
      </c>
      <c r="K5656" s="217">
        <v>0</v>
      </c>
    </row>
    <row r="5657" spans="10:11" hidden="1" x14ac:dyDescent="0.25">
      <c r="J5657" s="5">
        <v>0</v>
      </c>
      <c r="K5657" s="217">
        <v>0</v>
      </c>
    </row>
    <row r="5658" spans="10:11" hidden="1" x14ac:dyDescent="0.25">
      <c r="J5658" s="5">
        <v>0</v>
      </c>
      <c r="K5658" s="217">
        <v>0</v>
      </c>
    </row>
    <row r="5659" spans="10:11" hidden="1" x14ac:dyDescent="0.25">
      <c r="J5659" s="5">
        <v>0</v>
      </c>
      <c r="K5659" s="217">
        <v>0</v>
      </c>
    </row>
    <row r="5660" spans="10:11" hidden="1" x14ac:dyDescent="0.25">
      <c r="J5660" s="5">
        <v>0</v>
      </c>
      <c r="K5660" s="217">
        <v>0</v>
      </c>
    </row>
    <row r="5661" spans="10:11" hidden="1" x14ac:dyDescent="0.25">
      <c r="J5661" s="5">
        <v>0</v>
      </c>
      <c r="K5661" s="217">
        <v>0</v>
      </c>
    </row>
    <row r="5662" spans="10:11" hidden="1" x14ac:dyDescent="0.25">
      <c r="J5662" s="5">
        <v>0</v>
      </c>
      <c r="K5662" s="217">
        <v>0</v>
      </c>
    </row>
    <row r="5663" spans="10:11" hidden="1" x14ac:dyDescent="0.25">
      <c r="J5663" s="5">
        <v>0</v>
      </c>
      <c r="K5663" s="217">
        <v>0</v>
      </c>
    </row>
    <row r="5664" spans="10:11" hidden="1" x14ac:dyDescent="0.25">
      <c r="J5664" s="5">
        <v>0</v>
      </c>
      <c r="K5664" s="217">
        <v>0</v>
      </c>
    </row>
    <row r="5665" spans="10:11" hidden="1" x14ac:dyDescent="0.25">
      <c r="J5665" s="5">
        <v>0</v>
      </c>
      <c r="K5665" s="217">
        <v>0</v>
      </c>
    </row>
    <row r="5666" spans="10:11" hidden="1" x14ac:dyDescent="0.25">
      <c r="J5666" s="5">
        <v>0</v>
      </c>
      <c r="K5666" s="217">
        <v>0</v>
      </c>
    </row>
    <row r="5667" spans="10:11" hidden="1" x14ac:dyDescent="0.25">
      <c r="J5667" s="5">
        <v>0</v>
      </c>
      <c r="K5667" s="217">
        <v>0</v>
      </c>
    </row>
    <row r="5668" spans="10:11" hidden="1" x14ac:dyDescent="0.25">
      <c r="J5668" s="5">
        <v>0</v>
      </c>
      <c r="K5668" s="217">
        <v>0</v>
      </c>
    </row>
    <row r="5669" spans="10:11" hidden="1" x14ac:dyDescent="0.25">
      <c r="J5669" s="5">
        <v>0</v>
      </c>
      <c r="K5669" s="217">
        <v>0</v>
      </c>
    </row>
    <row r="5670" spans="10:11" hidden="1" x14ac:dyDescent="0.25">
      <c r="J5670" s="5">
        <v>0</v>
      </c>
      <c r="K5670" s="217">
        <v>0</v>
      </c>
    </row>
    <row r="5671" spans="10:11" hidden="1" x14ac:dyDescent="0.25">
      <c r="J5671" s="5">
        <v>0</v>
      </c>
      <c r="K5671" s="217">
        <v>0</v>
      </c>
    </row>
    <row r="5672" spans="10:11" hidden="1" x14ac:dyDescent="0.25">
      <c r="J5672" s="5">
        <v>0</v>
      </c>
      <c r="K5672" s="217">
        <v>0</v>
      </c>
    </row>
    <row r="5673" spans="10:11" hidden="1" x14ac:dyDescent="0.25">
      <c r="J5673" s="5">
        <v>0</v>
      </c>
      <c r="K5673" s="217">
        <v>0</v>
      </c>
    </row>
    <row r="5674" spans="10:11" hidden="1" x14ac:dyDescent="0.25">
      <c r="J5674" s="5">
        <v>0</v>
      </c>
      <c r="K5674" s="217">
        <v>0</v>
      </c>
    </row>
    <row r="5675" spans="10:11" hidden="1" x14ac:dyDescent="0.25">
      <c r="J5675" s="5">
        <v>0</v>
      </c>
      <c r="K5675" s="217">
        <v>0</v>
      </c>
    </row>
    <row r="5676" spans="10:11" hidden="1" x14ac:dyDescent="0.25">
      <c r="J5676" s="5">
        <v>0</v>
      </c>
      <c r="K5676" s="217">
        <v>0</v>
      </c>
    </row>
    <row r="5677" spans="10:11" hidden="1" x14ac:dyDescent="0.25">
      <c r="J5677" s="5">
        <v>0</v>
      </c>
      <c r="K5677" s="217">
        <v>0</v>
      </c>
    </row>
    <row r="5678" spans="10:11" hidden="1" x14ac:dyDescent="0.25">
      <c r="J5678" s="5">
        <v>0</v>
      </c>
      <c r="K5678" s="217">
        <v>0</v>
      </c>
    </row>
    <row r="5679" spans="10:11" hidden="1" x14ac:dyDescent="0.25">
      <c r="J5679" s="5">
        <v>0</v>
      </c>
      <c r="K5679" s="217">
        <v>0</v>
      </c>
    </row>
    <row r="5680" spans="10:11" hidden="1" x14ac:dyDescent="0.25">
      <c r="J5680" s="5">
        <v>0</v>
      </c>
      <c r="K5680" s="217">
        <v>0</v>
      </c>
    </row>
    <row r="5681" spans="10:11" hidden="1" x14ac:dyDescent="0.25">
      <c r="J5681" s="5">
        <v>0</v>
      </c>
      <c r="K5681" s="217">
        <v>0</v>
      </c>
    </row>
    <row r="5682" spans="10:11" hidden="1" x14ac:dyDescent="0.25">
      <c r="J5682" s="5">
        <v>0</v>
      </c>
      <c r="K5682" s="217">
        <v>0</v>
      </c>
    </row>
    <row r="5683" spans="10:11" hidden="1" x14ac:dyDescent="0.25">
      <c r="J5683" s="5">
        <v>0</v>
      </c>
      <c r="K5683" s="217">
        <v>0</v>
      </c>
    </row>
    <row r="5684" spans="10:11" hidden="1" x14ac:dyDescent="0.25">
      <c r="J5684" s="5">
        <v>0</v>
      </c>
      <c r="K5684" s="217">
        <v>0</v>
      </c>
    </row>
    <row r="5685" spans="10:11" hidden="1" x14ac:dyDescent="0.25">
      <c r="J5685" s="5">
        <v>0</v>
      </c>
      <c r="K5685" s="217">
        <v>0</v>
      </c>
    </row>
    <row r="5686" spans="10:11" hidden="1" x14ac:dyDescent="0.25">
      <c r="J5686" s="5">
        <v>0</v>
      </c>
      <c r="K5686" s="217">
        <v>0</v>
      </c>
    </row>
    <row r="5687" spans="10:11" hidden="1" x14ac:dyDescent="0.25">
      <c r="J5687" s="5">
        <v>0</v>
      </c>
      <c r="K5687" s="217">
        <v>0</v>
      </c>
    </row>
    <row r="5688" spans="10:11" hidden="1" x14ac:dyDescent="0.25">
      <c r="J5688" s="5">
        <v>0</v>
      </c>
      <c r="K5688" s="217">
        <v>0</v>
      </c>
    </row>
    <row r="5689" spans="10:11" hidden="1" x14ac:dyDescent="0.25">
      <c r="J5689" s="5">
        <v>0</v>
      </c>
      <c r="K5689" s="217">
        <v>0</v>
      </c>
    </row>
    <row r="5690" spans="10:11" hidden="1" x14ac:dyDescent="0.25">
      <c r="J5690" s="5">
        <v>0</v>
      </c>
      <c r="K5690" s="217">
        <v>0</v>
      </c>
    </row>
    <row r="5691" spans="10:11" hidden="1" x14ac:dyDescent="0.25">
      <c r="J5691" s="5">
        <v>0</v>
      </c>
      <c r="K5691" s="217">
        <v>0</v>
      </c>
    </row>
    <row r="5692" spans="10:11" hidden="1" x14ac:dyDescent="0.25">
      <c r="J5692" s="5">
        <v>0</v>
      </c>
      <c r="K5692" s="217">
        <v>0</v>
      </c>
    </row>
    <row r="5693" spans="10:11" hidden="1" x14ac:dyDescent="0.25">
      <c r="J5693" s="5">
        <v>0</v>
      </c>
      <c r="K5693" s="217">
        <v>0</v>
      </c>
    </row>
    <row r="5694" spans="10:11" hidden="1" x14ac:dyDescent="0.25">
      <c r="J5694" s="5">
        <v>0</v>
      </c>
      <c r="K5694" s="217">
        <v>0</v>
      </c>
    </row>
    <row r="5695" spans="10:11" hidden="1" x14ac:dyDescent="0.25">
      <c r="J5695" s="5">
        <v>0</v>
      </c>
      <c r="K5695" s="217">
        <v>0</v>
      </c>
    </row>
    <row r="5696" spans="10:11" hidden="1" x14ac:dyDescent="0.25">
      <c r="J5696" s="5">
        <v>0</v>
      </c>
      <c r="K5696" s="217">
        <v>0</v>
      </c>
    </row>
    <row r="5697" spans="10:11" hidden="1" x14ac:dyDescent="0.25">
      <c r="J5697" s="5">
        <v>0</v>
      </c>
      <c r="K5697" s="217">
        <v>0</v>
      </c>
    </row>
    <row r="5698" spans="10:11" hidden="1" x14ac:dyDescent="0.25">
      <c r="J5698" s="5">
        <v>0</v>
      </c>
      <c r="K5698" s="217">
        <v>0</v>
      </c>
    </row>
    <row r="5699" spans="10:11" hidden="1" x14ac:dyDescent="0.25">
      <c r="J5699" s="5">
        <v>0</v>
      </c>
      <c r="K5699" s="217">
        <v>0</v>
      </c>
    </row>
    <row r="5700" spans="10:11" hidden="1" x14ac:dyDescent="0.25">
      <c r="J5700" s="5">
        <v>0</v>
      </c>
      <c r="K5700" s="217">
        <v>0</v>
      </c>
    </row>
    <row r="5701" spans="10:11" hidden="1" x14ac:dyDescent="0.25">
      <c r="J5701" s="5">
        <v>0</v>
      </c>
      <c r="K5701" s="217">
        <v>0</v>
      </c>
    </row>
    <row r="5702" spans="10:11" hidden="1" x14ac:dyDescent="0.25">
      <c r="J5702" s="5">
        <v>0</v>
      </c>
      <c r="K5702" s="217">
        <v>0</v>
      </c>
    </row>
    <row r="5703" spans="10:11" hidden="1" x14ac:dyDescent="0.25">
      <c r="J5703" s="5">
        <v>0</v>
      </c>
      <c r="K5703" s="217">
        <v>0</v>
      </c>
    </row>
    <row r="5704" spans="10:11" hidden="1" x14ac:dyDescent="0.25">
      <c r="J5704" s="5">
        <v>0</v>
      </c>
      <c r="K5704" s="217">
        <v>0</v>
      </c>
    </row>
    <row r="5705" spans="10:11" hidden="1" x14ac:dyDescent="0.25">
      <c r="J5705" s="5">
        <v>0</v>
      </c>
      <c r="K5705" s="217">
        <v>0</v>
      </c>
    </row>
    <row r="5706" spans="10:11" hidden="1" x14ac:dyDescent="0.25">
      <c r="J5706" s="5">
        <v>0</v>
      </c>
      <c r="K5706" s="217">
        <v>0</v>
      </c>
    </row>
    <row r="5707" spans="10:11" hidden="1" x14ac:dyDescent="0.25">
      <c r="J5707" s="5">
        <v>0</v>
      </c>
      <c r="K5707" s="217">
        <v>0</v>
      </c>
    </row>
    <row r="5708" spans="10:11" hidden="1" x14ac:dyDescent="0.25">
      <c r="J5708" s="5">
        <v>0</v>
      </c>
      <c r="K5708" s="217">
        <v>0</v>
      </c>
    </row>
    <row r="5709" spans="10:11" hidden="1" x14ac:dyDescent="0.25">
      <c r="J5709" s="5">
        <v>0</v>
      </c>
      <c r="K5709" s="217">
        <v>0</v>
      </c>
    </row>
    <row r="5710" spans="10:11" hidden="1" x14ac:dyDescent="0.25">
      <c r="J5710" s="5">
        <v>0</v>
      </c>
      <c r="K5710" s="217">
        <v>0</v>
      </c>
    </row>
    <row r="5711" spans="10:11" hidden="1" x14ac:dyDescent="0.25">
      <c r="J5711" s="5">
        <v>0</v>
      </c>
      <c r="K5711" s="217">
        <v>0</v>
      </c>
    </row>
    <row r="5712" spans="10:11" hidden="1" x14ac:dyDescent="0.25">
      <c r="J5712" s="5">
        <v>0</v>
      </c>
      <c r="K5712" s="217">
        <v>0</v>
      </c>
    </row>
    <row r="5713" spans="10:11" hidden="1" x14ac:dyDescent="0.25">
      <c r="J5713" s="5">
        <v>0</v>
      </c>
      <c r="K5713" s="217">
        <v>0</v>
      </c>
    </row>
    <row r="5714" spans="10:11" hidden="1" x14ac:dyDescent="0.25">
      <c r="J5714" s="5">
        <v>0</v>
      </c>
      <c r="K5714" s="217">
        <v>0</v>
      </c>
    </row>
    <row r="5715" spans="10:11" hidden="1" x14ac:dyDescent="0.25">
      <c r="J5715" s="5">
        <v>0</v>
      </c>
      <c r="K5715" s="217">
        <v>0</v>
      </c>
    </row>
    <row r="5716" spans="10:11" hidden="1" x14ac:dyDescent="0.25">
      <c r="J5716" s="5">
        <v>0</v>
      </c>
      <c r="K5716" s="217">
        <v>0</v>
      </c>
    </row>
    <row r="5717" spans="10:11" hidden="1" x14ac:dyDescent="0.25">
      <c r="J5717" s="5">
        <v>0</v>
      </c>
      <c r="K5717" s="217">
        <v>0</v>
      </c>
    </row>
    <row r="5718" spans="10:11" hidden="1" x14ac:dyDescent="0.25">
      <c r="J5718" s="5">
        <v>0</v>
      </c>
      <c r="K5718" s="217">
        <v>0</v>
      </c>
    </row>
    <row r="5719" spans="10:11" hidden="1" x14ac:dyDescent="0.25">
      <c r="J5719" s="5">
        <v>0</v>
      </c>
      <c r="K5719" s="217">
        <v>0</v>
      </c>
    </row>
    <row r="5720" spans="10:11" hidden="1" x14ac:dyDescent="0.25">
      <c r="J5720" s="5">
        <v>0</v>
      </c>
      <c r="K5720" s="217">
        <v>0</v>
      </c>
    </row>
    <row r="5721" spans="10:11" hidden="1" x14ac:dyDescent="0.25">
      <c r="J5721" s="5">
        <v>0</v>
      </c>
      <c r="K5721" s="217">
        <v>0</v>
      </c>
    </row>
    <row r="5722" spans="10:11" hidden="1" x14ac:dyDescent="0.25">
      <c r="J5722" s="5">
        <v>0</v>
      </c>
      <c r="K5722" s="217">
        <v>0</v>
      </c>
    </row>
    <row r="5723" spans="10:11" hidden="1" x14ac:dyDescent="0.25">
      <c r="J5723" s="5">
        <v>0</v>
      </c>
      <c r="K5723" s="217">
        <v>0</v>
      </c>
    </row>
    <row r="5724" spans="10:11" hidden="1" x14ac:dyDescent="0.25">
      <c r="J5724" s="5">
        <v>0</v>
      </c>
      <c r="K5724" s="217">
        <v>0</v>
      </c>
    </row>
    <row r="5725" spans="10:11" hidden="1" x14ac:dyDescent="0.25">
      <c r="J5725" s="5">
        <v>0</v>
      </c>
      <c r="K5725" s="217">
        <v>0</v>
      </c>
    </row>
    <row r="5726" spans="10:11" hidden="1" x14ac:dyDescent="0.25">
      <c r="J5726" s="5">
        <v>0</v>
      </c>
      <c r="K5726" s="217">
        <v>0</v>
      </c>
    </row>
    <row r="5727" spans="10:11" hidden="1" x14ac:dyDescent="0.25">
      <c r="J5727" s="5">
        <v>0</v>
      </c>
      <c r="K5727" s="217">
        <v>0</v>
      </c>
    </row>
    <row r="5728" spans="10:11" hidden="1" x14ac:dyDescent="0.25">
      <c r="J5728" s="5">
        <v>0</v>
      </c>
      <c r="K5728" s="217">
        <v>0</v>
      </c>
    </row>
    <row r="5729" spans="10:11" hidden="1" x14ac:dyDescent="0.25">
      <c r="J5729" s="5">
        <v>0</v>
      </c>
      <c r="K5729" s="217">
        <v>0</v>
      </c>
    </row>
    <row r="5730" spans="10:11" hidden="1" x14ac:dyDescent="0.25">
      <c r="J5730" s="5">
        <v>0</v>
      </c>
      <c r="K5730" s="217">
        <v>0</v>
      </c>
    </row>
    <row r="5731" spans="10:11" hidden="1" x14ac:dyDescent="0.25">
      <c r="J5731" s="5">
        <v>0</v>
      </c>
      <c r="K5731" s="217">
        <v>0</v>
      </c>
    </row>
    <row r="5732" spans="10:11" hidden="1" x14ac:dyDescent="0.25">
      <c r="J5732" s="5">
        <v>0</v>
      </c>
      <c r="K5732" s="217">
        <v>0</v>
      </c>
    </row>
    <row r="5733" spans="10:11" hidden="1" x14ac:dyDescent="0.25">
      <c r="J5733" s="5">
        <v>0</v>
      </c>
      <c r="K5733" s="217">
        <v>0</v>
      </c>
    </row>
    <row r="5734" spans="10:11" hidden="1" x14ac:dyDescent="0.25">
      <c r="J5734" s="5">
        <v>0</v>
      </c>
      <c r="K5734" s="217">
        <v>0</v>
      </c>
    </row>
    <row r="5735" spans="10:11" hidden="1" x14ac:dyDescent="0.25">
      <c r="J5735" s="5">
        <v>0</v>
      </c>
      <c r="K5735" s="217">
        <v>0</v>
      </c>
    </row>
    <row r="5736" spans="10:11" hidden="1" x14ac:dyDescent="0.25">
      <c r="J5736" s="5">
        <v>0</v>
      </c>
      <c r="K5736" s="217">
        <v>0</v>
      </c>
    </row>
    <row r="5737" spans="10:11" hidden="1" x14ac:dyDescent="0.25">
      <c r="J5737" s="5">
        <v>0</v>
      </c>
      <c r="K5737" s="217">
        <v>0</v>
      </c>
    </row>
    <row r="5738" spans="10:11" hidden="1" x14ac:dyDescent="0.25">
      <c r="J5738" s="5">
        <v>0</v>
      </c>
      <c r="K5738" s="217">
        <v>0</v>
      </c>
    </row>
    <row r="5739" spans="10:11" hidden="1" x14ac:dyDescent="0.25">
      <c r="J5739" s="5">
        <v>0</v>
      </c>
      <c r="K5739" s="217">
        <v>0</v>
      </c>
    </row>
    <row r="5740" spans="10:11" hidden="1" x14ac:dyDescent="0.25">
      <c r="J5740" s="5">
        <v>0</v>
      </c>
      <c r="K5740" s="217">
        <v>0</v>
      </c>
    </row>
    <row r="5741" spans="10:11" hidden="1" x14ac:dyDescent="0.25">
      <c r="J5741" s="5">
        <v>0</v>
      </c>
      <c r="K5741" s="217">
        <v>0</v>
      </c>
    </row>
    <row r="5742" spans="10:11" hidden="1" x14ac:dyDescent="0.25">
      <c r="J5742" s="5">
        <v>0</v>
      </c>
      <c r="K5742" s="217">
        <v>0</v>
      </c>
    </row>
    <row r="5743" spans="10:11" hidden="1" x14ac:dyDescent="0.25">
      <c r="J5743" s="5">
        <v>0</v>
      </c>
      <c r="K5743" s="217">
        <v>0</v>
      </c>
    </row>
    <row r="5744" spans="10:11" hidden="1" x14ac:dyDescent="0.25">
      <c r="J5744" s="5">
        <v>0</v>
      </c>
      <c r="K5744" s="217">
        <v>0</v>
      </c>
    </row>
    <row r="5745" spans="10:11" hidden="1" x14ac:dyDescent="0.25">
      <c r="J5745" s="5">
        <v>0</v>
      </c>
      <c r="K5745" s="217">
        <v>0</v>
      </c>
    </row>
    <row r="5746" spans="10:11" hidden="1" x14ac:dyDescent="0.25">
      <c r="J5746" s="5">
        <v>0</v>
      </c>
      <c r="K5746" s="217">
        <v>0</v>
      </c>
    </row>
    <row r="5747" spans="10:11" hidden="1" x14ac:dyDescent="0.25">
      <c r="J5747" s="5">
        <v>0</v>
      </c>
      <c r="K5747" s="217">
        <v>0</v>
      </c>
    </row>
    <row r="5748" spans="10:11" hidden="1" x14ac:dyDescent="0.25">
      <c r="J5748" s="5">
        <v>0</v>
      </c>
      <c r="K5748" s="217">
        <v>0</v>
      </c>
    </row>
    <row r="5749" spans="10:11" hidden="1" x14ac:dyDescent="0.25">
      <c r="J5749" s="5">
        <v>0</v>
      </c>
      <c r="K5749" s="217">
        <v>0</v>
      </c>
    </row>
    <row r="5750" spans="10:11" hidden="1" x14ac:dyDescent="0.25">
      <c r="J5750" s="5">
        <v>0</v>
      </c>
      <c r="K5750" s="217">
        <v>0</v>
      </c>
    </row>
    <row r="5751" spans="10:11" hidden="1" x14ac:dyDescent="0.25">
      <c r="J5751" s="5">
        <v>0</v>
      </c>
      <c r="K5751" s="217">
        <v>0</v>
      </c>
    </row>
    <row r="5752" spans="10:11" hidden="1" x14ac:dyDescent="0.25">
      <c r="J5752" s="5">
        <v>0</v>
      </c>
      <c r="K5752" s="217">
        <v>0</v>
      </c>
    </row>
    <row r="5753" spans="10:11" hidden="1" x14ac:dyDescent="0.25">
      <c r="J5753" s="5">
        <v>0</v>
      </c>
      <c r="K5753" s="217">
        <v>0</v>
      </c>
    </row>
    <row r="5754" spans="10:11" hidden="1" x14ac:dyDescent="0.25">
      <c r="J5754" s="5">
        <v>0</v>
      </c>
      <c r="K5754" s="217">
        <v>0</v>
      </c>
    </row>
    <row r="5755" spans="10:11" hidden="1" x14ac:dyDescent="0.25">
      <c r="J5755" s="5">
        <v>0</v>
      </c>
      <c r="K5755" s="217">
        <v>0</v>
      </c>
    </row>
    <row r="5756" spans="10:11" hidden="1" x14ac:dyDescent="0.25">
      <c r="J5756" s="5">
        <v>0</v>
      </c>
      <c r="K5756" s="217">
        <v>0</v>
      </c>
    </row>
    <row r="5757" spans="10:11" hidden="1" x14ac:dyDescent="0.25">
      <c r="J5757" s="5">
        <v>0</v>
      </c>
      <c r="K5757" s="217">
        <v>0</v>
      </c>
    </row>
    <row r="5758" spans="10:11" hidden="1" x14ac:dyDescent="0.25">
      <c r="J5758" s="5">
        <v>0</v>
      </c>
      <c r="K5758" s="217">
        <v>0</v>
      </c>
    </row>
    <row r="5759" spans="10:11" hidden="1" x14ac:dyDescent="0.25">
      <c r="J5759" s="5">
        <v>0</v>
      </c>
      <c r="K5759" s="217">
        <v>0</v>
      </c>
    </row>
    <row r="5760" spans="10:11" hidden="1" x14ac:dyDescent="0.25">
      <c r="J5760" s="5">
        <v>0</v>
      </c>
      <c r="K5760" s="217">
        <v>0</v>
      </c>
    </row>
    <row r="5761" spans="10:11" hidden="1" x14ac:dyDescent="0.25">
      <c r="J5761" s="5">
        <v>0</v>
      </c>
      <c r="K5761" s="217">
        <v>0</v>
      </c>
    </row>
    <row r="5762" spans="10:11" hidden="1" x14ac:dyDescent="0.25">
      <c r="J5762" s="5">
        <v>0</v>
      </c>
      <c r="K5762" s="217">
        <v>0</v>
      </c>
    </row>
    <row r="5763" spans="10:11" hidden="1" x14ac:dyDescent="0.25">
      <c r="J5763" s="5">
        <v>0</v>
      </c>
      <c r="K5763" s="217">
        <v>0</v>
      </c>
    </row>
    <row r="5764" spans="10:11" hidden="1" x14ac:dyDescent="0.25">
      <c r="J5764" s="5">
        <v>0</v>
      </c>
      <c r="K5764" s="217">
        <v>0</v>
      </c>
    </row>
    <row r="5765" spans="10:11" hidden="1" x14ac:dyDescent="0.25">
      <c r="J5765" s="5">
        <v>0</v>
      </c>
      <c r="K5765" s="217">
        <v>0</v>
      </c>
    </row>
    <row r="5766" spans="10:11" hidden="1" x14ac:dyDescent="0.25">
      <c r="J5766" s="5">
        <v>0</v>
      </c>
      <c r="K5766" s="217">
        <v>0</v>
      </c>
    </row>
    <row r="5767" spans="10:11" hidden="1" x14ac:dyDescent="0.25">
      <c r="J5767" s="5">
        <v>0</v>
      </c>
      <c r="K5767" s="217">
        <v>0</v>
      </c>
    </row>
    <row r="5768" spans="10:11" hidden="1" x14ac:dyDescent="0.25">
      <c r="J5768" s="5">
        <v>0</v>
      </c>
      <c r="K5768" s="217">
        <v>0</v>
      </c>
    </row>
    <row r="5769" spans="10:11" hidden="1" x14ac:dyDescent="0.25">
      <c r="J5769" s="5">
        <v>0</v>
      </c>
      <c r="K5769" s="217">
        <v>0</v>
      </c>
    </row>
    <row r="5770" spans="10:11" hidden="1" x14ac:dyDescent="0.25">
      <c r="J5770" s="5">
        <v>0</v>
      </c>
      <c r="K5770" s="217">
        <v>0</v>
      </c>
    </row>
    <row r="5771" spans="10:11" hidden="1" x14ac:dyDescent="0.25">
      <c r="J5771" s="5">
        <v>0</v>
      </c>
      <c r="K5771" s="217">
        <v>0</v>
      </c>
    </row>
    <row r="5772" spans="10:11" hidden="1" x14ac:dyDescent="0.25">
      <c r="J5772" s="5">
        <v>0</v>
      </c>
      <c r="K5772" s="217">
        <v>0</v>
      </c>
    </row>
    <row r="5773" spans="10:11" hidden="1" x14ac:dyDescent="0.25">
      <c r="J5773" s="5">
        <v>0</v>
      </c>
      <c r="K5773" s="217">
        <v>0</v>
      </c>
    </row>
    <row r="5774" spans="10:11" hidden="1" x14ac:dyDescent="0.25">
      <c r="J5774" s="5">
        <v>0</v>
      </c>
      <c r="K5774" s="217">
        <v>0</v>
      </c>
    </row>
    <row r="5775" spans="10:11" hidden="1" x14ac:dyDescent="0.25">
      <c r="J5775" s="5">
        <v>0</v>
      </c>
      <c r="K5775" s="217">
        <v>0</v>
      </c>
    </row>
    <row r="5776" spans="10:11" hidden="1" x14ac:dyDescent="0.25">
      <c r="J5776" s="5">
        <v>0</v>
      </c>
      <c r="K5776" s="217">
        <v>0</v>
      </c>
    </row>
    <row r="5777" spans="10:11" hidden="1" x14ac:dyDescent="0.25">
      <c r="J5777" s="5">
        <v>0</v>
      </c>
      <c r="K5777" s="217">
        <v>0</v>
      </c>
    </row>
    <row r="5778" spans="10:11" hidden="1" x14ac:dyDescent="0.25">
      <c r="J5778" s="5">
        <v>0</v>
      </c>
      <c r="K5778" s="217">
        <v>0</v>
      </c>
    </row>
    <row r="5779" spans="10:11" hidden="1" x14ac:dyDescent="0.25">
      <c r="J5779" s="5">
        <v>0</v>
      </c>
      <c r="K5779" s="217">
        <v>0</v>
      </c>
    </row>
    <row r="5780" spans="10:11" hidden="1" x14ac:dyDescent="0.25">
      <c r="J5780" s="5">
        <v>0</v>
      </c>
      <c r="K5780" s="217">
        <v>0</v>
      </c>
    </row>
    <row r="5781" spans="10:11" hidden="1" x14ac:dyDescent="0.25">
      <c r="J5781" s="5">
        <v>0</v>
      </c>
      <c r="K5781" s="217">
        <v>0</v>
      </c>
    </row>
    <row r="5782" spans="10:11" hidden="1" x14ac:dyDescent="0.25">
      <c r="J5782" s="5">
        <v>0</v>
      </c>
      <c r="K5782" s="217">
        <v>0</v>
      </c>
    </row>
    <row r="5783" spans="10:11" hidden="1" x14ac:dyDescent="0.25">
      <c r="J5783" s="5">
        <v>0</v>
      </c>
      <c r="K5783" s="217">
        <v>0</v>
      </c>
    </row>
    <row r="5784" spans="10:11" hidden="1" x14ac:dyDescent="0.25">
      <c r="J5784" s="5">
        <v>0</v>
      </c>
      <c r="K5784" s="217">
        <v>0</v>
      </c>
    </row>
    <row r="5785" spans="10:11" hidden="1" x14ac:dyDescent="0.25">
      <c r="J5785" s="5">
        <v>0</v>
      </c>
      <c r="K5785" s="217">
        <v>0</v>
      </c>
    </row>
    <row r="5786" spans="10:11" hidden="1" x14ac:dyDescent="0.25">
      <c r="J5786" s="5">
        <v>0</v>
      </c>
      <c r="K5786" s="217">
        <v>0</v>
      </c>
    </row>
    <row r="5787" spans="10:11" hidden="1" x14ac:dyDescent="0.25">
      <c r="J5787" s="5">
        <v>0</v>
      </c>
      <c r="K5787" s="217">
        <v>0</v>
      </c>
    </row>
    <row r="5788" spans="10:11" hidden="1" x14ac:dyDescent="0.25">
      <c r="J5788" s="5">
        <v>0</v>
      </c>
      <c r="K5788" s="217">
        <v>0</v>
      </c>
    </row>
    <row r="5789" spans="10:11" hidden="1" x14ac:dyDescent="0.25">
      <c r="J5789" s="5">
        <v>0</v>
      </c>
      <c r="K5789" s="217">
        <v>0</v>
      </c>
    </row>
    <row r="5790" spans="10:11" hidden="1" x14ac:dyDescent="0.25">
      <c r="J5790" s="5">
        <v>0</v>
      </c>
      <c r="K5790" s="217">
        <v>0</v>
      </c>
    </row>
    <row r="5791" spans="10:11" hidden="1" x14ac:dyDescent="0.25">
      <c r="J5791" s="5">
        <v>0</v>
      </c>
      <c r="K5791" s="217">
        <v>0</v>
      </c>
    </row>
    <row r="5792" spans="10:11" hidden="1" x14ac:dyDescent="0.25">
      <c r="J5792" s="5">
        <v>0</v>
      </c>
      <c r="K5792" s="217">
        <v>0</v>
      </c>
    </row>
    <row r="5793" spans="10:11" hidden="1" x14ac:dyDescent="0.25">
      <c r="J5793" s="5">
        <v>0</v>
      </c>
      <c r="K5793" s="217">
        <v>0</v>
      </c>
    </row>
    <row r="5794" spans="10:11" hidden="1" x14ac:dyDescent="0.25">
      <c r="J5794" s="5">
        <v>0</v>
      </c>
      <c r="K5794" s="217">
        <v>0</v>
      </c>
    </row>
    <row r="5795" spans="10:11" hidden="1" x14ac:dyDescent="0.25">
      <c r="J5795" s="5">
        <v>0</v>
      </c>
      <c r="K5795" s="217">
        <v>0</v>
      </c>
    </row>
    <row r="5796" spans="10:11" hidden="1" x14ac:dyDescent="0.25">
      <c r="J5796" s="5">
        <v>0</v>
      </c>
      <c r="K5796" s="217">
        <v>0</v>
      </c>
    </row>
    <row r="5797" spans="10:11" hidden="1" x14ac:dyDescent="0.25">
      <c r="J5797" s="5">
        <v>0</v>
      </c>
      <c r="K5797" s="217">
        <v>0</v>
      </c>
    </row>
    <row r="5798" spans="10:11" hidden="1" x14ac:dyDescent="0.25">
      <c r="J5798" s="5">
        <v>0</v>
      </c>
      <c r="K5798" s="217">
        <v>0</v>
      </c>
    </row>
    <row r="5799" spans="10:11" hidden="1" x14ac:dyDescent="0.25">
      <c r="J5799" s="5">
        <v>0</v>
      </c>
      <c r="K5799" s="217">
        <v>0</v>
      </c>
    </row>
    <row r="5800" spans="10:11" hidden="1" x14ac:dyDescent="0.25">
      <c r="J5800" s="5">
        <v>0</v>
      </c>
      <c r="K5800" s="217">
        <v>0</v>
      </c>
    </row>
    <row r="5801" spans="10:11" hidden="1" x14ac:dyDescent="0.25">
      <c r="J5801" s="5">
        <v>0</v>
      </c>
      <c r="K5801" s="217">
        <v>0</v>
      </c>
    </row>
    <row r="5802" spans="10:11" hidden="1" x14ac:dyDescent="0.25">
      <c r="J5802" s="5">
        <v>0</v>
      </c>
      <c r="K5802" s="217">
        <v>0</v>
      </c>
    </row>
    <row r="5803" spans="10:11" hidden="1" x14ac:dyDescent="0.25">
      <c r="J5803" s="5">
        <v>0</v>
      </c>
      <c r="K5803" s="217">
        <v>0</v>
      </c>
    </row>
    <row r="5804" spans="10:11" hidden="1" x14ac:dyDescent="0.25">
      <c r="J5804" s="5">
        <v>0</v>
      </c>
      <c r="K5804" s="217">
        <v>0</v>
      </c>
    </row>
    <row r="5805" spans="10:11" hidden="1" x14ac:dyDescent="0.25">
      <c r="J5805" s="5">
        <v>0</v>
      </c>
      <c r="K5805" s="217">
        <v>0</v>
      </c>
    </row>
    <row r="5806" spans="10:11" hidden="1" x14ac:dyDescent="0.25">
      <c r="J5806" s="5">
        <v>0</v>
      </c>
      <c r="K5806" s="217">
        <v>0</v>
      </c>
    </row>
    <row r="5807" spans="10:11" hidden="1" x14ac:dyDescent="0.25">
      <c r="J5807" s="5">
        <v>0</v>
      </c>
      <c r="K5807" s="217">
        <v>0</v>
      </c>
    </row>
    <row r="5808" spans="10:11" hidden="1" x14ac:dyDescent="0.25">
      <c r="J5808" s="5">
        <v>0</v>
      </c>
      <c r="K5808" s="217">
        <v>0</v>
      </c>
    </row>
    <row r="5809" spans="10:11" hidden="1" x14ac:dyDescent="0.25">
      <c r="J5809" s="5">
        <v>0</v>
      </c>
      <c r="K5809" s="217">
        <v>0</v>
      </c>
    </row>
    <row r="5810" spans="10:11" hidden="1" x14ac:dyDescent="0.25">
      <c r="J5810" s="5">
        <v>0</v>
      </c>
      <c r="K5810" s="217">
        <v>0</v>
      </c>
    </row>
    <row r="5811" spans="10:11" hidden="1" x14ac:dyDescent="0.25">
      <c r="J5811" s="5">
        <v>0</v>
      </c>
      <c r="K5811" s="217">
        <v>0</v>
      </c>
    </row>
    <row r="5812" spans="10:11" hidden="1" x14ac:dyDescent="0.25">
      <c r="J5812" s="5">
        <v>0</v>
      </c>
      <c r="K5812" s="217">
        <v>0</v>
      </c>
    </row>
    <row r="5813" spans="10:11" hidden="1" x14ac:dyDescent="0.25">
      <c r="J5813" s="5">
        <v>0</v>
      </c>
      <c r="K5813" s="217">
        <v>0</v>
      </c>
    </row>
    <row r="5814" spans="10:11" hidden="1" x14ac:dyDescent="0.25">
      <c r="J5814" s="5">
        <v>0</v>
      </c>
      <c r="K5814" s="217">
        <v>0</v>
      </c>
    </row>
    <row r="5815" spans="10:11" hidden="1" x14ac:dyDescent="0.25">
      <c r="J5815" s="5">
        <v>0</v>
      </c>
      <c r="K5815" s="217">
        <v>0</v>
      </c>
    </row>
    <row r="5816" spans="10:11" hidden="1" x14ac:dyDescent="0.25">
      <c r="J5816" s="5">
        <v>0</v>
      </c>
      <c r="K5816" s="217">
        <v>0</v>
      </c>
    </row>
    <row r="5817" spans="10:11" hidden="1" x14ac:dyDescent="0.25">
      <c r="J5817" s="5">
        <v>0</v>
      </c>
      <c r="K5817" s="217">
        <v>0</v>
      </c>
    </row>
    <row r="5818" spans="10:11" hidden="1" x14ac:dyDescent="0.25">
      <c r="J5818" s="5">
        <v>0</v>
      </c>
      <c r="K5818" s="217">
        <v>0</v>
      </c>
    </row>
    <row r="5819" spans="10:11" hidden="1" x14ac:dyDescent="0.25">
      <c r="J5819" s="5">
        <v>0</v>
      </c>
      <c r="K5819" s="217">
        <v>0</v>
      </c>
    </row>
    <row r="5820" spans="10:11" hidden="1" x14ac:dyDescent="0.25">
      <c r="J5820" s="5">
        <v>0</v>
      </c>
      <c r="K5820" s="217">
        <v>0</v>
      </c>
    </row>
    <row r="5821" spans="10:11" hidden="1" x14ac:dyDescent="0.25">
      <c r="J5821" s="5">
        <v>0</v>
      </c>
      <c r="K5821" s="217">
        <v>0</v>
      </c>
    </row>
    <row r="5822" spans="10:11" hidden="1" x14ac:dyDescent="0.25">
      <c r="J5822" s="5">
        <v>0</v>
      </c>
      <c r="K5822" s="217">
        <v>0</v>
      </c>
    </row>
    <row r="5823" spans="10:11" hidden="1" x14ac:dyDescent="0.25">
      <c r="J5823" s="5">
        <v>0</v>
      </c>
      <c r="K5823" s="217">
        <v>0</v>
      </c>
    </row>
    <row r="5824" spans="10:11" hidden="1" x14ac:dyDescent="0.25">
      <c r="J5824" s="5">
        <v>0</v>
      </c>
      <c r="K5824" s="217">
        <v>0</v>
      </c>
    </row>
    <row r="5825" spans="10:11" hidden="1" x14ac:dyDescent="0.25">
      <c r="J5825" s="5">
        <v>0</v>
      </c>
      <c r="K5825" s="217">
        <v>0</v>
      </c>
    </row>
    <row r="5826" spans="10:11" hidden="1" x14ac:dyDescent="0.25">
      <c r="J5826" s="5">
        <v>0</v>
      </c>
      <c r="K5826" s="217">
        <v>0</v>
      </c>
    </row>
    <row r="5827" spans="10:11" hidden="1" x14ac:dyDescent="0.25">
      <c r="J5827" s="5">
        <v>0</v>
      </c>
      <c r="K5827" s="217">
        <v>0</v>
      </c>
    </row>
    <row r="5828" spans="10:11" hidden="1" x14ac:dyDescent="0.25">
      <c r="J5828" s="5">
        <v>0</v>
      </c>
      <c r="K5828" s="217">
        <v>0</v>
      </c>
    </row>
    <row r="5829" spans="10:11" hidden="1" x14ac:dyDescent="0.25">
      <c r="J5829" s="5">
        <v>0</v>
      </c>
      <c r="K5829" s="217">
        <v>0</v>
      </c>
    </row>
    <row r="5830" spans="10:11" hidden="1" x14ac:dyDescent="0.25">
      <c r="J5830" s="5">
        <v>0</v>
      </c>
      <c r="K5830" s="217">
        <v>0</v>
      </c>
    </row>
    <row r="5831" spans="10:11" hidden="1" x14ac:dyDescent="0.25">
      <c r="J5831" s="5">
        <v>0</v>
      </c>
      <c r="K5831" s="217">
        <v>0</v>
      </c>
    </row>
    <row r="5832" spans="10:11" hidden="1" x14ac:dyDescent="0.25">
      <c r="J5832" s="5">
        <v>0</v>
      </c>
      <c r="K5832" s="217">
        <v>0</v>
      </c>
    </row>
    <row r="5833" spans="10:11" hidden="1" x14ac:dyDescent="0.25">
      <c r="J5833" s="5">
        <v>0</v>
      </c>
      <c r="K5833" s="217">
        <v>0</v>
      </c>
    </row>
    <row r="5834" spans="10:11" hidden="1" x14ac:dyDescent="0.25">
      <c r="J5834" s="5">
        <v>0</v>
      </c>
      <c r="K5834" s="217">
        <v>0</v>
      </c>
    </row>
    <row r="5835" spans="10:11" hidden="1" x14ac:dyDescent="0.25">
      <c r="J5835" s="5">
        <v>0</v>
      </c>
      <c r="K5835" s="217">
        <v>0</v>
      </c>
    </row>
    <row r="5836" spans="10:11" hidden="1" x14ac:dyDescent="0.25">
      <c r="J5836" s="5">
        <v>0</v>
      </c>
      <c r="K5836" s="217">
        <v>0</v>
      </c>
    </row>
    <row r="5837" spans="10:11" hidden="1" x14ac:dyDescent="0.25">
      <c r="J5837" s="5">
        <v>0</v>
      </c>
      <c r="K5837" s="217">
        <v>0</v>
      </c>
    </row>
    <row r="5838" spans="10:11" hidden="1" x14ac:dyDescent="0.25">
      <c r="J5838" s="5">
        <v>0</v>
      </c>
      <c r="K5838" s="217">
        <v>0</v>
      </c>
    </row>
    <row r="5839" spans="10:11" hidden="1" x14ac:dyDescent="0.25">
      <c r="J5839" s="5">
        <v>0</v>
      </c>
      <c r="K5839" s="217">
        <v>0</v>
      </c>
    </row>
    <row r="5840" spans="10:11" hidden="1" x14ac:dyDescent="0.25">
      <c r="J5840" s="5">
        <v>0</v>
      </c>
      <c r="K5840" s="217">
        <v>0</v>
      </c>
    </row>
    <row r="5841" spans="10:11" hidden="1" x14ac:dyDescent="0.25">
      <c r="J5841" s="5">
        <v>0</v>
      </c>
      <c r="K5841" s="217">
        <v>0</v>
      </c>
    </row>
    <row r="5842" spans="10:11" hidden="1" x14ac:dyDescent="0.25">
      <c r="J5842" s="5">
        <v>0</v>
      </c>
      <c r="K5842" s="217">
        <v>0</v>
      </c>
    </row>
    <row r="5843" spans="10:11" hidden="1" x14ac:dyDescent="0.25">
      <c r="J5843" s="5">
        <v>0</v>
      </c>
      <c r="K5843" s="217">
        <v>0</v>
      </c>
    </row>
    <row r="5844" spans="10:11" hidden="1" x14ac:dyDescent="0.25">
      <c r="J5844" s="5">
        <v>0</v>
      </c>
      <c r="K5844" s="217">
        <v>0</v>
      </c>
    </row>
    <row r="5845" spans="10:11" hidden="1" x14ac:dyDescent="0.25">
      <c r="J5845" s="5">
        <v>0</v>
      </c>
      <c r="K5845" s="217">
        <v>0</v>
      </c>
    </row>
    <row r="5846" spans="10:11" hidden="1" x14ac:dyDescent="0.25">
      <c r="J5846" s="5">
        <v>0</v>
      </c>
      <c r="K5846" s="217">
        <v>0</v>
      </c>
    </row>
    <row r="5847" spans="10:11" hidden="1" x14ac:dyDescent="0.25">
      <c r="J5847" s="5">
        <v>0</v>
      </c>
      <c r="K5847" s="217">
        <v>0</v>
      </c>
    </row>
    <row r="5848" spans="10:11" hidden="1" x14ac:dyDescent="0.25">
      <c r="J5848" s="5">
        <v>0</v>
      </c>
      <c r="K5848" s="217">
        <v>0</v>
      </c>
    </row>
    <row r="5849" spans="10:11" hidden="1" x14ac:dyDescent="0.25">
      <c r="J5849" s="5">
        <v>0</v>
      </c>
      <c r="K5849" s="217">
        <v>0</v>
      </c>
    </row>
    <row r="5850" spans="10:11" hidden="1" x14ac:dyDescent="0.25">
      <c r="J5850" s="5">
        <v>0</v>
      </c>
      <c r="K5850" s="217">
        <v>0</v>
      </c>
    </row>
    <row r="5851" spans="10:11" hidden="1" x14ac:dyDescent="0.25">
      <c r="J5851" s="5">
        <v>0</v>
      </c>
      <c r="K5851" s="217">
        <v>0</v>
      </c>
    </row>
    <row r="5852" spans="10:11" hidden="1" x14ac:dyDescent="0.25">
      <c r="J5852" s="5">
        <v>0</v>
      </c>
      <c r="K5852" s="217">
        <v>0</v>
      </c>
    </row>
    <row r="5853" spans="10:11" hidden="1" x14ac:dyDescent="0.25">
      <c r="J5853" s="5">
        <v>0</v>
      </c>
      <c r="K5853" s="217">
        <v>0</v>
      </c>
    </row>
    <row r="5854" spans="10:11" hidden="1" x14ac:dyDescent="0.25">
      <c r="J5854" s="5">
        <v>0</v>
      </c>
      <c r="K5854" s="217">
        <v>0</v>
      </c>
    </row>
    <row r="5855" spans="10:11" hidden="1" x14ac:dyDescent="0.25">
      <c r="J5855" s="5">
        <v>0</v>
      </c>
      <c r="K5855" s="217">
        <v>0</v>
      </c>
    </row>
    <row r="5856" spans="10:11" hidden="1" x14ac:dyDescent="0.25">
      <c r="J5856" s="5">
        <v>0</v>
      </c>
      <c r="K5856" s="217">
        <v>0</v>
      </c>
    </row>
    <row r="5857" spans="10:11" hidden="1" x14ac:dyDescent="0.25">
      <c r="J5857" s="5">
        <v>0</v>
      </c>
      <c r="K5857" s="217">
        <v>0</v>
      </c>
    </row>
    <row r="5858" spans="10:11" hidden="1" x14ac:dyDescent="0.25">
      <c r="J5858" s="5">
        <v>0</v>
      </c>
      <c r="K5858" s="217">
        <v>0</v>
      </c>
    </row>
    <row r="5859" spans="10:11" hidden="1" x14ac:dyDescent="0.25">
      <c r="J5859" s="5">
        <v>0</v>
      </c>
      <c r="K5859" s="217">
        <v>0</v>
      </c>
    </row>
    <row r="5860" spans="10:11" hidden="1" x14ac:dyDescent="0.25">
      <c r="J5860" s="5">
        <v>0</v>
      </c>
      <c r="K5860" s="217">
        <v>0</v>
      </c>
    </row>
    <row r="5861" spans="10:11" hidden="1" x14ac:dyDescent="0.25">
      <c r="J5861" s="5">
        <v>0</v>
      </c>
      <c r="K5861" s="217">
        <v>0</v>
      </c>
    </row>
    <row r="5862" spans="10:11" hidden="1" x14ac:dyDescent="0.25">
      <c r="J5862" s="5">
        <v>0</v>
      </c>
      <c r="K5862" s="217">
        <v>0</v>
      </c>
    </row>
    <row r="5863" spans="10:11" hidden="1" x14ac:dyDescent="0.25">
      <c r="J5863" s="5">
        <v>0</v>
      </c>
      <c r="K5863" s="217">
        <v>0</v>
      </c>
    </row>
    <row r="5864" spans="10:11" hidden="1" x14ac:dyDescent="0.25">
      <c r="J5864" s="5">
        <v>0</v>
      </c>
      <c r="K5864" s="217">
        <v>0</v>
      </c>
    </row>
    <row r="5865" spans="10:11" hidden="1" x14ac:dyDescent="0.25">
      <c r="J5865" s="5">
        <v>0</v>
      </c>
      <c r="K5865" s="217">
        <v>0</v>
      </c>
    </row>
    <row r="5866" spans="10:11" hidden="1" x14ac:dyDescent="0.25">
      <c r="J5866" s="5">
        <v>0</v>
      </c>
      <c r="K5866" s="217">
        <v>0</v>
      </c>
    </row>
    <row r="5867" spans="10:11" hidden="1" x14ac:dyDescent="0.25">
      <c r="J5867" s="5">
        <v>0</v>
      </c>
      <c r="K5867" s="217">
        <v>0</v>
      </c>
    </row>
    <row r="5868" spans="10:11" hidden="1" x14ac:dyDescent="0.25">
      <c r="J5868" s="5">
        <v>0</v>
      </c>
      <c r="K5868" s="217">
        <v>0</v>
      </c>
    </row>
    <row r="5869" spans="10:11" hidden="1" x14ac:dyDescent="0.25">
      <c r="J5869" s="5">
        <v>0</v>
      </c>
      <c r="K5869" s="217">
        <v>0</v>
      </c>
    </row>
    <row r="5870" spans="10:11" hidden="1" x14ac:dyDescent="0.25">
      <c r="J5870" s="5">
        <v>0</v>
      </c>
      <c r="K5870" s="217">
        <v>0</v>
      </c>
    </row>
    <row r="5871" spans="10:11" hidden="1" x14ac:dyDescent="0.25">
      <c r="J5871" s="5">
        <v>0</v>
      </c>
      <c r="K5871" s="217">
        <v>0</v>
      </c>
    </row>
    <row r="5872" spans="10:11" hidden="1" x14ac:dyDescent="0.25">
      <c r="J5872" s="5">
        <v>0</v>
      </c>
      <c r="K5872" s="217">
        <v>0</v>
      </c>
    </row>
    <row r="5873" spans="10:11" hidden="1" x14ac:dyDescent="0.25">
      <c r="J5873" s="5">
        <v>0</v>
      </c>
      <c r="K5873" s="217">
        <v>0</v>
      </c>
    </row>
    <row r="5874" spans="10:11" hidden="1" x14ac:dyDescent="0.25">
      <c r="J5874" s="5">
        <v>0</v>
      </c>
      <c r="K5874" s="217">
        <v>0</v>
      </c>
    </row>
    <row r="5875" spans="10:11" hidden="1" x14ac:dyDescent="0.25">
      <c r="J5875" s="5">
        <v>0</v>
      </c>
      <c r="K5875" s="217">
        <v>0</v>
      </c>
    </row>
    <row r="5876" spans="10:11" hidden="1" x14ac:dyDescent="0.25">
      <c r="J5876" s="5">
        <v>0</v>
      </c>
      <c r="K5876" s="217">
        <v>0</v>
      </c>
    </row>
    <row r="5877" spans="10:11" hidden="1" x14ac:dyDescent="0.25">
      <c r="J5877" s="5">
        <v>0</v>
      </c>
      <c r="K5877" s="217">
        <v>0</v>
      </c>
    </row>
    <row r="5878" spans="10:11" hidden="1" x14ac:dyDescent="0.25">
      <c r="J5878" s="5">
        <v>0</v>
      </c>
      <c r="K5878" s="217">
        <v>0</v>
      </c>
    </row>
    <row r="5879" spans="10:11" hidden="1" x14ac:dyDescent="0.25">
      <c r="J5879" s="5">
        <v>0</v>
      </c>
      <c r="K5879" s="217">
        <v>0</v>
      </c>
    </row>
    <row r="5880" spans="10:11" hidden="1" x14ac:dyDescent="0.25">
      <c r="J5880" s="5">
        <v>0</v>
      </c>
      <c r="K5880" s="217">
        <v>0</v>
      </c>
    </row>
    <row r="5881" spans="10:11" hidden="1" x14ac:dyDescent="0.25">
      <c r="J5881" s="5">
        <v>0</v>
      </c>
      <c r="K5881" s="217">
        <v>0</v>
      </c>
    </row>
    <row r="5882" spans="10:11" hidden="1" x14ac:dyDescent="0.25">
      <c r="J5882" s="5">
        <v>0</v>
      </c>
      <c r="K5882" s="217">
        <v>0</v>
      </c>
    </row>
    <row r="5883" spans="10:11" hidden="1" x14ac:dyDescent="0.25">
      <c r="J5883" s="5">
        <v>0</v>
      </c>
      <c r="K5883" s="217">
        <v>0</v>
      </c>
    </row>
    <row r="5884" spans="10:11" hidden="1" x14ac:dyDescent="0.25">
      <c r="J5884" s="5">
        <v>0</v>
      </c>
      <c r="K5884" s="217">
        <v>0</v>
      </c>
    </row>
    <row r="5885" spans="10:11" hidden="1" x14ac:dyDescent="0.25">
      <c r="J5885" s="5">
        <v>0</v>
      </c>
      <c r="K5885" s="217">
        <v>0</v>
      </c>
    </row>
    <row r="5886" spans="10:11" hidden="1" x14ac:dyDescent="0.25">
      <c r="J5886" s="5">
        <v>0</v>
      </c>
      <c r="K5886" s="217">
        <v>0</v>
      </c>
    </row>
    <row r="5887" spans="10:11" hidden="1" x14ac:dyDescent="0.25">
      <c r="J5887" s="5">
        <v>0</v>
      </c>
      <c r="K5887" s="217">
        <v>0</v>
      </c>
    </row>
    <row r="5888" spans="10:11" hidden="1" x14ac:dyDescent="0.25">
      <c r="J5888" s="5">
        <v>0</v>
      </c>
      <c r="K5888" s="217">
        <v>0</v>
      </c>
    </row>
    <row r="5889" spans="10:11" hidden="1" x14ac:dyDescent="0.25">
      <c r="J5889" s="5">
        <v>0</v>
      </c>
      <c r="K5889" s="217">
        <v>0</v>
      </c>
    </row>
    <row r="5890" spans="10:11" hidden="1" x14ac:dyDescent="0.25">
      <c r="J5890" s="5">
        <v>0</v>
      </c>
      <c r="K5890" s="217">
        <v>0</v>
      </c>
    </row>
    <row r="5891" spans="10:11" hidden="1" x14ac:dyDescent="0.25">
      <c r="J5891" s="5">
        <v>0</v>
      </c>
      <c r="K5891" s="217">
        <v>0</v>
      </c>
    </row>
    <row r="5892" spans="10:11" hidden="1" x14ac:dyDescent="0.25">
      <c r="J5892" s="5">
        <v>0</v>
      </c>
      <c r="K5892" s="217">
        <v>0</v>
      </c>
    </row>
    <row r="5893" spans="10:11" hidden="1" x14ac:dyDescent="0.25">
      <c r="J5893" s="5">
        <v>0</v>
      </c>
      <c r="K5893" s="217">
        <v>0</v>
      </c>
    </row>
    <row r="5894" spans="10:11" hidden="1" x14ac:dyDescent="0.25">
      <c r="J5894" s="5">
        <v>0</v>
      </c>
      <c r="K5894" s="217">
        <v>0</v>
      </c>
    </row>
    <row r="5895" spans="10:11" hidden="1" x14ac:dyDescent="0.25">
      <c r="J5895" s="5">
        <v>0</v>
      </c>
      <c r="K5895" s="217">
        <v>0</v>
      </c>
    </row>
    <row r="5896" spans="10:11" hidden="1" x14ac:dyDescent="0.25">
      <c r="J5896" s="5">
        <v>0</v>
      </c>
      <c r="K5896" s="217">
        <v>0</v>
      </c>
    </row>
    <row r="5897" spans="10:11" hidden="1" x14ac:dyDescent="0.25">
      <c r="J5897" s="5">
        <v>0</v>
      </c>
      <c r="K5897" s="217">
        <v>0</v>
      </c>
    </row>
    <row r="5898" spans="10:11" hidden="1" x14ac:dyDescent="0.25">
      <c r="J5898" s="5">
        <v>0</v>
      </c>
      <c r="K5898" s="217">
        <v>0</v>
      </c>
    </row>
    <row r="5899" spans="10:11" hidden="1" x14ac:dyDescent="0.25">
      <c r="J5899" s="5">
        <v>0</v>
      </c>
      <c r="K5899" s="217">
        <v>0</v>
      </c>
    </row>
    <row r="5900" spans="10:11" hidden="1" x14ac:dyDescent="0.25">
      <c r="J5900" s="5">
        <v>0</v>
      </c>
      <c r="K5900" s="217">
        <v>0</v>
      </c>
    </row>
    <row r="5901" spans="10:11" hidden="1" x14ac:dyDescent="0.25">
      <c r="J5901" s="5">
        <v>0</v>
      </c>
      <c r="K5901" s="217">
        <v>0</v>
      </c>
    </row>
    <row r="5902" spans="10:11" hidden="1" x14ac:dyDescent="0.25">
      <c r="J5902" s="5">
        <v>0</v>
      </c>
      <c r="K5902" s="217">
        <v>0</v>
      </c>
    </row>
    <row r="5903" spans="10:11" hidden="1" x14ac:dyDescent="0.25">
      <c r="J5903" s="5">
        <v>0</v>
      </c>
      <c r="K5903" s="217">
        <v>0</v>
      </c>
    </row>
    <row r="5904" spans="10:11" hidden="1" x14ac:dyDescent="0.25">
      <c r="J5904" s="5">
        <v>0</v>
      </c>
      <c r="K5904" s="217">
        <v>0</v>
      </c>
    </row>
    <row r="5905" spans="10:11" hidden="1" x14ac:dyDescent="0.25">
      <c r="J5905" s="5">
        <v>0</v>
      </c>
      <c r="K5905" s="217">
        <v>0</v>
      </c>
    </row>
    <row r="5906" spans="10:11" hidden="1" x14ac:dyDescent="0.25">
      <c r="J5906" s="5">
        <v>0</v>
      </c>
      <c r="K5906" s="217">
        <v>0</v>
      </c>
    </row>
    <row r="5907" spans="10:11" hidden="1" x14ac:dyDescent="0.25">
      <c r="J5907" s="5">
        <v>0</v>
      </c>
      <c r="K5907" s="217">
        <v>0</v>
      </c>
    </row>
    <row r="5908" spans="10:11" hidden="1" x14ac:dyDescent="0.25">
      <c r="J5908" s="5">
        <v>0</v>
      </c>
      <c r="K5908" s="217">
        <v>0</v>
      </c>
    </row>
    <row r="5909" spans="10:11" hidden="1" x14ac:dyDescent="0.25">
      <c r="J5909" s="5">
        <v>0</v>
      </c>
      <c r="K5909" s="217">
        <v>0</v>
      </c>
    </row>
    <row r="5910" spans="10:11" hidden="1" x14ac:dyDescent="0.25">
      <c r="J5910" s="5">
        <v>0</v>
      </c>
      <c r="K5910" s="217">
        <v>0</v>
      </c>
    </row>
    <row r="5911" spans="10:11" hidden="1" x14ac:dyDescent="0.25">
      <c r="J5911" s="5">
        <v>0</v>
      </c>
      <c r="K5911" s="217">
        <v>0</v>
      </c>
    </row>
    <row r="5912" spans="10:11" hidden="1" x14ac:dyDescent="0.25">
      <c r="J5912" s="5">
        <v>0</v>
      </c>
      <c r="K5912" s="217">
        <v>0</v>
      </c>
    </row>
    <row r="5913" spans="10:11" hidden="1" x14ac:dyDescent="0.25">
      <c r="J5913" s="5">
        <v>0</v>
      </c>
      <c r="K5913" s="217">
        <v>0</v>
      </c>
    </row>
    <row r="5914" spans="10:11" hidden="1" x14ac:dyDescent="0.25">
      <c r="J5914" s="5">
        <v>0</v>
      </c>
      <c r="K5914" s="217">
        <v>0</v>
      </c>
    </row>
    <row r="5915" spans="10:11" hidden="1" x14ac:dyDescent="0.25">
      <c r="J5915" s="5">
        <v>0</v>
      </c>
      <c r="K5915" s="217">
        <v>0</v>
      </c>
    </row>
    <row r="5916" spans="10:11" hidden="1" x14ac:dyDescent="0.25">
      <c r="J5916" s="5">
        <v>0</v>
      </c>
      <c r="K5916" s="217">
        <v>0</v>
      </c>
    </row>
    <row r="5917" spans="10:11" hidden="1" x14ac:dyDescent="0.25">
      <c r="J5917" s="5">
        <v>0</v>
      </c>
      <c r="K5917" s="217">
        <v>0</v>
      </c>
    </row>
    <row r="5918" spans="10:11" hidden="1" x14ac:dyDescent="0.25">
      <c r="J5918" s="5">
        <v>0</v>
      </c>
      <c r="K5918" s="217">
        <v>0</v>
      </c>
    </row>
    <row r="5919" spans="10:11" hidden="1" x14ac:dyDescent="0.25">
      <c r="J5919" s="5">
        <v>0</v>
      </c>
      <c r="K5919" s="217">
        <v>0</v>
      </c>
    </row>
    <row r="5920" spans="10:11" hidden="1" x14ac:dyDescent="0.25">
      <c r="J5920" s="5">
        <v>0</v>
      </c>
      <c r="K5920" s="217">
        <v>0</v>
      </c>
    </row>
    <row r="5921" spans="10:11" hidden="1" x14ac:dyDescent="0.25">
      <c r="J5921" s="5">
        <v>0</v>
      </c>
      <c r="K5921" s="217">
        <v>0</v>
      </c>
    </row>
    <row r="5922" spans="10:11" hidden="1" x14ac:dyDescent="0.25">
      <c r="J5922" s="5">
        <v>0</v>
      </c>
      <c r="K5922" s="217">
        <v>0</v>
      </c>
    </row>
    <row r="5923" spans="10:11" hidden="1" x14ac:dyDescent="0.25">
      <c r="J5923" s="5">
        <v>0</v>
      </c>
      <c r="K5923" s="217">
        <v>0</v>
      </c>
    </row>
    <row r="5924" spans="10:11" hidden="1" x14ac:dyDescent="0.25">
      <c r="J5924" s="5">
        <v>0</v>
      </c>
      <c r="K5924" s="217">
        <v>0</v>
      </c>
    </row>
    <row r="5925" spans="10:11" hidden="1" x14ac:dyDescent="0.25">
      <c r="J5925" s="5">
        <v>0</v>
      </c>
      <c r="K5925" s="217">
        <v>0</v>
      </c>
    </row>
    <row r="5926" spans="10:11" hidden="1" x14ac:dyDescent="0.25">
      <c r="J5926" s="5">
        <v>0</v>
      </c>
      <c r="K5926" s="217">
        <v>0</v>
      </c>
    </row>
    <row r="5927" spans="10:11" hidden="1" x14ac:dyDescent="0.25">
      <c r="J5927" s="5">
        <v>0</v>
      </c>
      <c r="K5927" s="217">
        <v>0</v>
      </c>
    </row>
    <row r="5928" spans="10:11" hidden="1" x14ac:dyDescent="0.25">
      <c r="J5928" s="5">
        <v>0</v>
      </c>
      <c r="K5928" s="217">
        <v>0</v>
      </c>
    </row>
    <row r="5929" spans="10:11" hidden="1" x14ac:dyDescent="0.25">
      <c r="J5929" s="5">
        <v>0</v>
      </c>
      <c r="K5929" s="217">
        <v>0</v>
      </c>
    </row>
    <row r="5930" spans="10:11" hidden="1" x14ac:dyDescent="0.25">
      <c r="J5930" s="5">
        <v>0</v>
      </c>
      <c r="K5930" s="217">
        <v>0</v>
      </c>
    </row>
    <row r="5931" spans="10:11" hidden="1" x14ac:dyDescent="0.25">
      <c r="J5931" s="5">
        <v>0</v>
      </c>
      <c r="K5931" s="217">
        <v>0</v>
      </c>
    </row>
    <row r="5932" spans="10:11" hidden="1" x14ac:dyDescent="0.25">
      <c r="J5932" s="5">
        <v>0</v>
      </c>
      <c r="K5932" s="217">
        <v>0</v>
      </c>
    </row>
    <row r="5933" spans="10:11" hidden="1" x14ac:dyDescent="0.25">
      <c r="J5933" s="5">
        <v>0</v>
      </c>
      <c r="K5933" s="217">
        <v>0</v>
      </c>
    </row>
    <row r="5934" spans="10:11" hidden="1" x14ac:dyDescent="0.25">
      <c r="J5934" s="5">
        <v>0</v>
      </c>
      <c r="K5934" s="217">
        <v>0</v>
      </c>
    </row>
    <row r="5935" spans="10:11" hidden="1" x14ac:dyDescent="0.25">
      <c r="J5935" s="5">
        <v>0</v>
      </c>
      <c r="K5935" s="217">
        <v>0</v>
      </c>
    </row>
    <row r="5936" spans="10:11" hidden="1" x14ac:dyDescent="0.25">
      <c r="J5936" s="5">
        <v>0</v>
      </c>
      <c r="K5936" s="217">
        <v>0</v>
      </c>
    </row>
    <row r="5937" spans="10:11" hidden="1" x14ac:dyDescent="0.25">
      <c r="J5937" s="5">
        <v>0</v>
      </c>
      <c r="K5937" s="217">
        <v>0</v>
      </c>
    </row>
    <row r="5938" spans="10:11" hidden="1" x14ac:dyDescent="0.25">
      <c r="J5938" s="5">
        <v>0</v>
      </c>
      <c r="K5938" s="217">
        <v>0</v>
      </c>
    </row>
    <row r="5939" spans="10:11" hidden="1" x14ac:dyDescent="0.25">
      <c r="J5939" s="5">
        <v>0</v>
      </c>
      <c r="K5939" s="217">
        <v>0</v>
      </c>
    </row>
    <row r="5940" spans="10:11" hidden="1" x14ac:dyDescent="0.25">
      <c r="J5940" s="5">
        <v>0</v>
      </c>
      <c r="K5940" s="217">
        <v>0</v>
      </c>
    </row>
    <row r="5941" spans="10:11" hidden="1" x14ac:dyDescent="0.25">
      <c r="J5941" s="5">
        <v>0</v>
      </c>
      <c r="K5941" s="217">
        <v>0</v>
      </c>
    </row>
    <row r="5942" spans="10:11" hidden="1" x14ac:dyDescent="0.25">
      <c r="J5942" s="5">
        <v>0</v>
      </c>
      <c r="K5942" s="217">
        <v>0</v>
      </c>
    </row>
    <row r="5943" spans="10:11" hidden="1" x14ac:dyDescent="0.25">
      <c r="J5943" s="5">
        <v>0</v>
      </c>
      <c r="K5943" s="217">
        <v>0</v>
      </c>
    </row>
    <row r="5944" spans="10:11" hidden="1" x14ac:dyDescent="0.25">
      <c r="J5944" s="5">
        <v>0</v>
      </c>
      <c r="K5944" s="217">
        <v>0</v>
      </c>
    </row>
    <row r="5945" spans="10:11" hidden="1" x14ac:dyDescent="0.25">
      <c r="J5945" s="5">
        <v>0</v>
      </c>
      <c r="K5945" s="217">
        <v>0</v>
      </c>
    </row>
    <row r="5946" spans="10:11" hidden="1" x14ac:dyDescent="0.25">
      <c r="J5946" s="5">
        <v>0</v>
      </c>
      <c r="K5946" s="217">
        <v>0</v>
      </c>
    </row>
    <row r="5947" spans="10:11" hidden="1" x14ac:dyDescent="0.25">
      <c r="J5947" s="5">
        <v>0</v>
      </c>
      <c r="K5947" s="217">
        <v>0</v>
      </c>
    </row>
    <row r="5948" spans="10:11" hidden="1" x14ac:dyDescent="0.25">
      <c r="J5948" s="5">
        <v>0</v>
      </c>
      <c r="K5948" s="217">
        <v>0</v>
      </c>
    </row>
    <row r="5949" spans="10:11" hidden="1" x14ac:dyDescent="0.25">
      <c r="J5949" s="5">
        <v>0</v>
      </c>
      <c r="K5949" s="217">
        <v>0</v>
      </c>
    </row>
    <row r="5950" spans="10:11" hidden="1" x14ac:dyDescent="0.25">
      <c r="J5950" s="5">
        <v>0</v>
      </c>
      <c r="K5950" s="217">
        <v>0</v>
      </c>
    </row>
    <row r="5951" spans="10:11" hidden="1" x14ac:dyDescent="0.25">
      <c r="J5951" s="5">
        <v>0</v>
      </c>
      <c r="K5951" s="217">
        <v>0</v>
      </c>
    </row>
    <row r="5952" spans="10:11" hidden="1" x14ac:dyDescent="0.25">
      <c r="J5952" s="5">
        <v>0</v>
      </c>
      <c r="K5952" s="217">
        <v>0</v>
      </c>
    </row>
    <row r="5953" spans="10:11" hidden="1" x14ac:dyDescent="0.25">
      <c r="J5953" s="5">
        <v>0</v>
      </c>
      <c r="K5953" s="217">
        <v>0</v>
      </c>
    </row>
    <row r="5954" spans="10:11" hidden="1" x14ac:dyDescent="0.25">
      <c r="J5954" s="5">
        <v>0</v>
      </c>
      <c r="K5954" s="217">
        <v>0</v>
      </c>
    </row>
    <row r="5955" spans="10:11" hidden="1" x14ac:dyDescent="0.25">
      <c r="J5955" s="5">
        <v>0</v>
      </c>
      <c r="K5955" s="217">
        <v>0</v>
      </c>
    </row>
    <row r="5956" spans="10:11" hidden="1" x14ac:dyDescent="0.25">
      <c r="J5956" s="5">
        <v>0</v>
      </c>
      <c r="K5956" s="217">
        <v>0</v>
      </c>
    </row>
    <row r="5957" spans="10:11" hidden="1" x14ac:dyDescent="0.25">
      <c r="J5957" s="5">
        <v>0</v>
      </c>
      <c r="K5957" s="217">
        <v>0</v>
      </c>
    </row>
    <row r="5958" spans="10:11" hidden="1" x14ac:dyDescent="0.25">
      <c r="J5958" s="5">
        <v>0</v>
      </c>
      <c r="K5958" s="217">
        <v>0</v>
      </c>
    </row>
    <row r="5959" spans="10:11" hidden="1" x14ac:dyDescent="0.25">
      <c r="J5959" s="5">
        <v>0</v>
      </c>
      <c r="K5959" s="217">
        <v>0</v>
      </c>
    </row>
    <row r="5960" spans="10:11" hidden="1" x14ac:dyDescent="0.25">
      <c r="J5960" s="5">
        <v>0</v>
      </c>
      <c r="K5960" s="217">
        <v>0</v>
      </c>
    </row>
    <row r="5961" spans="10:11" hidden="1" x14ac:dyDescent="0.25">
      <c r="J5961" s="5">
        <v>0</v>
      </c>
      <c r="K5961" s="217">
        <v>0</v>
      </c>
    </row>
    <row r="5962" spans="10:11" hidden="1" x14ac:dyDescent="0.25">
      <c r="J5962" s="5">
        <v>0</v>
      </c>
      <c r="K5962" s="217">
        <v>0</v>
      </c>
    </row>
    <row r="5963" spans="10:11" hidden="1" x14ac:dyDescent="0.25">
      <c r="J5963" s="5">
        <v>0</v>
      </c>
      <c r="K5963" s="217">
        <v>0</v>
      </c>
    </row>
    <row r="5964" spans="10:11" hidden="1" x14ac:dyDescent="0.25">
      <c r="J5964" s="5">
        <v>0</v>
      </c>
      <c r="K5964" s="217">
        <v>0</v>
      </c>
    </row>
    <row r="5965" spans="10:11" hidden="1" x14ac:dyDescent="0.25">
      <c r="J5965" s="5">
        <v>0</v>
      </c>
      <c r="K5965" s="217">
        <v>0</v>
      </c>
    </row>
    <row r="5966" spans="10:11" hidden="1" x14ac:dyDescent="0.25">
      <c r="J5966" s="5">
        <v>0</v>
      </c>
      <c r="K5966" s="217">
        <v>0</v>
      </c>
    </row>
    <row r="5967" spans="10:11" hidden="1" x14ac:dyDescent="0.25">
      <c r="J5967" s="5">
        <v>0</v>
      </c>
      <c r="K5967" s="217">
        <v>0</v>
      </c>
    </row>
    <row r="5968" spans="10:11" hidden="1" x14ac:dyDescent="0.25">
      <c r="J5968" s="5">
        <v>0</v>
      </c>
      <c r="K5968" s="217">
        <v>0</v>
      </c>
    </row>
    <row r="5969" spans="10:11" hidden="1" x14ac:dyDescent="0.25">
      <c r="J5969" s="5">
        <v>0</v>
      </c>
      <c r="K5969" s="217">
        <v>0</v>
      </c>
    </row>
    <row r="5970" spans="10:11" hidden="1" x14ac:dyDescent="0.25">
      <c r="J5970" s="5">
        <v>0</v>
      </c>
      <c r="K5970" s="217">
        <v>0</v>
      </c>
    </row>
    <row r="5971" spans="10:11" hidden="1" x14ac:dyDescent="0.25">
      <c r="J5971" s="5">
        <v>0</v>
      </c>
      <c r="K5971" s="217">
        <v>0</v>
      </c>
    </row>
    <row r="5972" spans="10:11" hidden="1" x14ac:dyDescent="0.25">
      <c r="J5972" s="5">
        <v>0</v>
      </c>
      <c r="K5972" s="217">
        <v>0</v>
      </c>
    </row>
    <row r="5973" spans="10:11" hidden="1" x14ac:dyDescent="0.25">
      <c r="J5973" s="5">
        <v>0</v>
      </c>
      <c r="K5973" s="217">
        <v>0</v>
      </c>
    </row>
    <row r="5974" spans="10:11" hidden="1" x14ac:dyDescent="0.25">
      <c r="J5974" s="5">
        <v>0</v>
      </c>
      <c r="K5974" s="217">
        <v>0</v>
      </c>
    </row>
    <row r="5975" spans="10:11" hidden="1" x14ac:dyDescent="0.25">
      <c r="J5975" s="5">
        <v>0</v>
      </c>
      <c r="K5975" s="217">
        <v>0</v>
      </c>
    </row>
    <row r="5976" spans="10:11" hidden="1" x14ac:dyDescent="0.25">
      <c r="J5976" s="5">
        <v>0</v>
      </c>
      <c r="K5976" s="217">
        <v>0</v>
      </c>
    </row>
    <row r="5977" spans="10:11" hidden="1" x14ac:dyDescent="0.25">
      <c r="J5977" s="5">
        <v>0</v>
      </c>
      <c r="K5977" s="217">
        <v>0</v>
      </c>
    </row>
    <row r="5978" spans="10:11" hidden="1" x14ac:dyDescent="0.25">
      <c r="J5978" s="5">
        <v>0</v>
      </c>
      <c r="K5978" s="217">
        <v>0</v>
      </c>
    </row>
    <row r="5979" spans="10:11" hidden="1" x14ac:dyDescent="0.25">
      <c r="J5979" s="5">
        <v>0</v>
      </c>
      <c r="K5979" s="217">
        <v>0</v>
      </c>
    </row>
    <row r="5980" spans="10:11" hidden="1" x14ac:dyDescent="0.25">
      <c r="J5980" s="5">
        <v>0</v>
      </c>
      <c r="K5980" s="217">
        <v>0</v>
      </c>
    </row>
    <row r="5981" spans="10:11" hidden="1" x14ac:dyDescent="0.25">
      <c r="J5981" s="5">
        <v>0</v>
      </c>
      <c r="K5981" s="217">
        <v>0</v>
      </c>
    </row>
    <row r="5982" spans="10:11" hidden="1" x14ac:dyDescent="0.25">
      <c r="J5982" s="5">
        <v>0</v>
      </c>
      <c r="K5982" s="217">
        <v>0</v>
      </c>
    </row>
    <row r="5983" spans="10:11" hidden="1" x14ac:dyDescent="0.25">
      <c r="J5983" s="5">
        <v>0</v>
      </c>
      <c r="K5983" s="217">
        <v>0</v>
      </c>
    </row>
    <row r="5984" spans="10:11" hidden="1" x14ac:dyDescent="0.25">
      <c r="J5984" s="5">
        <v>0</v>
      </c>
      <c r="K5984" s="217">
        <v>0</v>
      </c>
    </row>
    <row r="5985" spans="10:11" hidden="1" x14ac:dyDescent="0.25">
      <c r="J5985" s="5">
        <v>0</v>
      </c>
      <c r="K5985" s="217">
        <v>0</v>
      </c>
    </row>
    <row r="5986" spans="10:11" hidden="1" x14ac:dyDescent="0.25">
      <c r="J5986" s="5">
        <v>0</v>
      </c>
      <c r="K5986" s="217">
        <v>0</v>
      </c>
    </row>
    <row r="5987" spans="10:11" hidden="1" x14ac:dyDescent="0.25">
      <c r="J5987" s="5">
        <v>0</v>
      </c>
      <c r="K5987" s="217">
        <v>0</v>
      </c>
    </row>
    <row r="5988" spans="10:11" hidden="1" x14ac:dyDescent="0.25">
      <c r="J5988" s="5">
        <v>0</v>
      </c>
      <c r="K5988" s="217">
        <v>0</v>
      </c>
    </row>
    <row r="5989" spans="10:11" hidden="1" x14ac:dyDescent="0.25">
      <c r="J5989" s="5">
        <v>0</v>
      </c>
      <c r="K5989" s="217">
        <v>0</v>
      </c>
    </row>
    <row r="5990" spans="10:11" hidden="1" x14ac:dyDescent="0.25">
      <c r="J5990" s="5">
        <v>0</v>
      </c>
      <c r="K5990" s="217">
        <v>0</v>
      </c>
    </row>
    <row r="5991" spans="10:11" hidden="1" x14ac:dyDescent="0.25">
      <c r="J5991" s="5">
        <v>0</v>
      </c>
      <c r="K5991" s="217">
        <v>0</v>
      </c>
    </row>
    <row r="5992" spans="10:11" hidden="1" x14ac:dyDescent="0.25">
      <c r="J5992" s="5">
        <v>0</v>
      </c>
      <c r="K5992" s="217">
        <v>0</v>
      </c>
    </row>
    <row r="5993" spans="10:11" hidden="1" x14ac:dyDescent="0.25">
      <c r="J5993" s="5">
        <v>0</v>
      </c>
      <c r="K5993" s="217">
        <v>0</v>
      </c>
    </row>
    <row r="5994" spans="10:11" hidden="1" x14ac:dyDescent="0.25">
      <c r="J5994" s="5">
        <v>0</v>
      </c>
      <c r="K5994" s="217">
        <v>0</v>
      </c>
    </row>
    <row r="5995" spans="10:11" hidden="1" x14ac:dyDescent="0.25">
      <c r="J5995" s="5">
        <v>0</v>
      </c>
      <c r="K5995" s="217">
        <v>0</v>
      </c>
    </row>
    <row r="5996" spans="10:11" hidden="1" x14ac:dyDescent="0.25">
      <c r="J5996" s="5">
        <v>0</v>
      </c>
      <c r="K5996" s="217">
        <v>0</v>
      </c>
    </row>
    <row r="5997" spans="10:11" hidden="1" x14ac:dyDescent="0.25">
      <c r="J5997" s="5">
        <v>0</v>
      </c>
      <c r="K5997" s="217">
        <v>0</v>
      </c>
    </row>
    <row r="5998" spans="10:11" hidden="1" x14ac:dyDescent="0.25">
      <c r="J5998" s="5">
        <v>0</v>
      </c>
      <c r="K5998" s="217">
        <v>0</v>
      </c>
    </row>
    <row r="5999" spans="10:11" hidden="1" x14ac:dyDescent="0.25">
      <c r="J5999" s="5">
        <v>0</v>
      </c>
      <c r="K5999" s="217">
        <v>0</v>
      </c>
    </row>
    <row r="6000" spans="10:11" hidden="1" x14ac:dyDescent="0.25">
      <c r="J6000" s="5">
        <v>0</v>
      </c>
      <c r="K6000" s="217">
        <v>0</v>
      </c>
    </row>
    <row r="6001" spans="10:11" hidden="1" x14ac:dyDescent="0.25">
      <c r="J6001" s="5">
        <v>0</v>
      </c>
      <c r="K6001" s="217">
        <v>0</v>
      </c>
    </row>
    <row r="6002" spans="10:11" hidden="1" x14ac:dyDescent="0.25">
      <c r="J6002" s="5">
        <v>0</v>
      </c>
      <c r="K6002" s="217">
        <v>0</v>
      </c>
    </row>
    <row r="6003" spans="10:11" hidden="1" x14ac:dyDescent="0.25">
      <c r="J6003" s="5">
        <v>0</v>
      </c>
      <c r="K6003" s="217">
        <v>0</v>
      </c>
    </row>
    <row r="6004" spans="10:11" hidden="1" x14ac:dyDescent="0.25">
      <c r="J6004" s="5">
        <v>0</v>
      </c>
      <c r="K6004" s="217">
        <v>0</v>
      </c>
    </row>
    <row r="6005" spans="10:11" hidden="1" x14ac:dyDescent="0.25">
      <c r="J6005" s="5">
        <v>0</v>
      </c>
      <c r="K6005" s="217">
        <v>0</v>
      </c>
    </row>
    <row r="6006" spans="10:11" hidden="1" x14ac:dyDescent="0.25">
      <c r="J6006" s="5">
        <v>0</v>
      </c>
      <c r="K6006" s="217">
        <v>0</v>
      </c>
    </row>
    <row r="6007" spans="10:11" hidden="1" x14ac:dyDescent="0.25">
      <c r="J6007" s="5">
        <v>0</v>
      </c>
      <c r="K6007" s="217">
        <v>0</v>
      </c>
    </row>
    <row r="6008" spans="10:11" hidden="1" x14ac:dyDescent="0.25">
      <c r="J6008" s="5">
        <v>0</v>
      </c>
      <c r="K6008" s="217">
        <v>0</v>
      </c>
    </row>
    <row r="6009" spans="10:11" hidden="1" x14ac:dyDescent="0.25">
      <c r="J6009" s="5">
        <v>0</v>
      </c>
      <c r="K6009" s="217">
        <v>0</v>
      </c>
    </row>
    <row r="6010" spans="10:11" hidden="1" x14ac:dyDescent="0.25">
      <c r="J6010" s="5">
        <v>0</v>
      </c>
      <c r="K6010" s="217">
        <v>0</v>
      </c>
    </row>
    <row r="6011" spans="10:11" hidden="1" x14ac:dyDescent="0.25">
      <c r="J6011" s="5">
        <v>0</v>
      </c>
      <c r="K6011" s="217">
        <v>0</v>
      </c>
    </row>
    <row r="6012" spans="10:11" hidden="1" x14ac:dyDescent="0.25">
      <c r="J6012" s="5">
        <v>0</v>
      </c>
      <c r="K6012" s="217">
        <v>0</v>
      </c>
    </row>
    <row r="6013" spans="10:11" hidden="1" x14ac:dyDescent="0.25">
      <c r="J6013" s="5">
        <v>0</v>
      </c>
      <c r="K6013" s="217">
        <v>0</v>
      </c>
    </row>
    <row r="6014" spans="10:11" hidden="1" x14ac:dyDescent="0.25">
      <c r="J6014" s="5">
        <v>0</v>
      </c>
      <c r="K6014" s="217">
        <v>0</v>
      </c>
    </row>
    <row r="6015" spans="10:11" hidden="1" x14ac:dyDescent="0.25">
      <c r="J6015" s="5">
        <v>0</v>
      </c>
      <c r="K6015" s="217">
        <v>0</v>
      </c>
    </row>
    <row r="6016" spans="10:11" hidden="1" x14ac:dyDescent="0.25">
      <c r="J6016" s="5">
        <v>0</v>
      </c>
      <c r="K6016" s="217">
        <v>0</v>
      </c>
    </row>
    <row r="6017" spans="10:11" hidden="1" x14ac:dyDescent="0.25">
      <c r="J6017" s="5">
        <v>0</v>
      </c>
      <c r="K6017" s="217">
        <v>0</v>
      </c>
    </row>
    <row r="6018" spans="10:11" hidden="1" x14ac:dyDescent="0.25">
      <c r="J6018" s="5">
        <v>0</v>
      </c>
      <c r="K6018" s="217">
        <v>0</v>
      </c>
    </row>
    <row r="6019" spans="10:11" hidden="1" x14ac:dyDescent="0.25">
      <c r="J6019" s="5">
        <v>0</v>
      </c>
      <c r="K6019" s="217">
        <v>0</v>
      </c>
    </row>
    <row r="6020" spans="10:11" hidden="1" x14ac:dyDescent="0.25">
      <c r="J6020" s="5">
        <v>0</v>
      </c>
      <c r="K6020" s="217">
        <v>0</v>
      </c>
    </row>
    <row r="6021" spans="10:11" hidden="1" x14ac:dyDescent="0.25">
      <c r="J6021" s="5">
        <v>0</v>
      </c>
      <c r="K6021" s="217">
        <v>0</v>
      </c>
    </row>
    <row r="6022" spans="10:11" hidden="1" x14ac:dyDescent="0.25">
      <c r="J6022" s="5">
        <v>0</v>
      </c>
      <c r="K6022" s="217">
        <v>0</v>
      </c>
    </row>
    <row r="6023" spans="10:11" hidden="1" x14ac:dyDescent="0.25">
      <c r="J6023" s="5">
        <v>0</v>
      </c>
      <c r="K6023" s="217">
        <v>0</v>
      </c>
    </row>
    <row r="6024" spans="10:11" hidden="1" x14ac:dyDescent="0.25">
      <c r="J6024" s="5">
        <v>0</v>
      </c>
      <c r="K6024" s="217">
        <v>0</v>
      </c>
    </row>
    <row r="6025" spans="10:11" hidden="1" x14ac:dyDescent="0.25">
      <c r="J6025" s="5">
        <v>0</v>
      </c>
      <c r="K6025" s="217">
        <v>0</v>
      </c>
    </row>
    <row r="6026" spans="10:11" hidden="1" x14ac:dyDescent="0.25">
      <c r="J6026" s="5">
        <v>0</v>
      </c>
      <c r="K6026" s="217">
        <v>0</v>
      </c>
    </row>
    <row r="6027" spans="10:11" hidden="1" x14ac:dyDescent="0.25">
      <c r="J6027" s="5">
        <v>0</v>
      </c>
      <c r="K6027" s="217">
        <v>0</v>
      </c>
    </row>
    <row r="6028" spans="10:11" hidden="1" x14ac:dyDescent="0.25">
      <c r="J6028" s="5">
        <v>0</v>
      </c>
      <c r="K6028" s="217">
        <v>0</v>
      </c>
    </row>
    <row r="6029" spans="10:11" hidden="1" x14ac:dyDescent="0.25">
      <c r="J6029" s="5">
        <v>0</v>
      </c>
      <c r="K6029" s="217">
        <v>0</v>
      </c>
    </row>
    <row r="6030" spans="10:11" hidden="1" x14ac:dyDescent="0.25">
      <c r="J6030" s="5">
        <v>0</v>
      </c>
      <c r="K6030" s="217">
        <v>0</v>
      </c>
    </row>
    <row r="6031" spans="10:11" hidden="1" x14ac:dyDescent="0.25">
      <c r="J6031" s="5">
        <v>0</v>
      </c>
      <c r="K6031" s="217">
        <v>0</v>
      </c>
    </row>
    <row r="6032" spans="10:11" hidden="1" x14ac:dyDescent="0.25">
      <c r="J6032" s="5">
        <v>0</v>
      </c>
      <c r="K6032" s="217">
        <v>0</v>
      </c>
    </row>
    <row r="6033" spans="10:11" hidden="1" x14ac:dyDescent="0.25">
      <c r="J6033" s="5">
        <v>0</v>
      </c>
      <c r="K6033" s="217">
        <v>0</v>
      </c>
    </row>
    <row r="6034" spans="10:11" hidden="1" x14ac:dyDescent="0.25">
      <c r="J6034" s="5">
        <v>0</v>
      </c>
      <c r="K6034" s="217">
        <v>0</v>
      </c>
    </row>
    <row r="6035" spans="10:11" hidden="1" x14ac:dyDescent="0.25">
      <c r="J6035" s="5">
        <v>0</v>
      </c>
      <c r="K6035" s="217">
        <v>0</v>
      </c>
    </row>
    <row r="6036" spans="10:11" hidden="1" x14ac:dyDescent="0.25">
      <c r="J6036" s="5">
        <v>0</v>
      </c>
      <c r="K6036" s="217">
        <v>0</v>
      </c>
    </row>
    <row r="6037" spans="10:11" hidden="1" x14ac:dyDescent="0.25">
      <c r="J6037" s="5">
        <v>0</v>
      </c>
      <c r="K6037" s="217">
        <v>0</v>
      </c>
    </row>
    <row r="6038" spans="10:11" hidden="1" x14ac:dyDescent="0.25">
      <c r="J6038" s="5">
        <v>0</v>
      </c>
      <c r="K6038" s="217">
        <v>0</v>
      </c>
    </row>
    <row r="6039" spans="10:11" hidden="1" x14ac:dyDescent="0.25">
      <c r="J6039" s="5">
        <v>0</v>
      </c>
      <c r="K6039" s="217">
        <v>0</v>
      </c>
    </row>
    <row r="6040" spans="10:11" hidden="1" x14ac:dyDescent="0.25">
      <c r="J6040" s="5">
        <v>0</v>
      </c>
      <c r="K6040" s="217">
        <v>0</v>
      </c>
    </row>
    <row r="6041" spans="10:11" hidden="1" x14ac:dyDescent="0.25">
      <c r="J6041" s="5">
        <v>0</v>
      </c>
      <c r="K6041" s="217">
        <v>0</v>
      </c>
    </row>
    <row r="6042" spans="10:11" hidden="1" x14ac:dyDescent="0.25">
      <c r="J6042" s="5">
        <v>0</v>
      </c>
      <c r="K6042" s="217">
        <v>0</v>
      </c>
    </row>
    <row r="6043" spans="10:11" hidden="1" x14ac:dyDescent="0.25">
      <c r="J6043" s="5">
        <v>0</v>
      </c>
      <c r="K6043" s="217">
        <v>0</v>
      </c>
    </row>
    <row r="6044" spans="10:11" hidden="1" x14ac:dyDescent="0.25">
      <c r="J6044" s="5">
        <v>0</v>
      </c>
      <c r="K6044" s="217">
        <v>0</v>
      </c>
    </row>
    <row r="6045" spans="10:11" hidden="1" x14ac:dyDescent="0.25">
      <c r="J6045" s="5">
        <v>0</v>
      </c>
      <c r="K6045" s="217">
        <v>0</v>
      </c>
    </row>
    <row r="6046" spans="10:11" hidden="1" x14ac:dyDescent="0.25">
      <c r="J6046" s="5">
        <v>0</v>
      </c>
      <c r="K6046" s="217">
        <v>0</v>
      </c>
    </row>
    <row r="6047" spans="10:11" hidden="1" x14ac:dyDescent="0.25">
      <c r="J6047" s="5">
        <v>0</v>
      </c>
      <c r="K6047" s="217">
        <v>0</v>
      </c>
    </row>
    <row r="6048" spans="10:11" hidden="1" x14ac:dyDescent="0.25">
      <c r="J6048" s="5">
        <v>0</v>
      </c>
      <c r="K6048" s="217">
        <v>0</v>
      </c>
    </row>
    <row r="6049" spans="10:11" hidden="1" x14ac:dyDescent="0.25">
      <c r="J6049" s="5">
        <v>0</v>
      </c>
      <c r="K6049" s="217">
        <v>0</v>
      </c>
    </row>
    <row r="6050" spans="10:11" hidden="1" x14ac:dyDescent="0.25">
      <c r="J6050" s="5">
        <v>0</v>
      </c>
      <c r="K6050" s="217">
        <v>0</v>
      </c>
    </row>
    <row r="6051" spans="10:11" hidden="1" x14ac:dyDescent="0.25">
      <c r="J6051" s="5">
        <v>0</v>
      </c>
      <c r="K6051" s="217">
        <v>0</v>
      </c>
    </row>
    <row r="6052" spans="10:11" hidden="1" x14ac:dyDescent="0.25">
      <c r="J6052" s="5">
        <v>0</v>
      </c>
      <c r="K6052" s="217">
        <v>0</v>
      </c>
    </row>
    <row r="6053" spans="10:11" hidden="1" x14ac:dyDescent="0.25">
      <c r="J6053" s="5">
        <v>0</v>
      </c>
      <c r="K6053" s="217">
        <v>0</v>
      </c>
    </row>
    <row r="6054" spans="10:11" hidden="1" x14ac:dyDescent="0.25">
      <c r="J6054" s="5">
        <v>0</v>
      </c>
      <c r="K6054" s="217">
        <v>0</v>
      </c>
    </row>
    <row r="6055" spans="10:11" hidden="1" x14ac:dyDescent="0.25">
      <c r="J6055" s="5">
        <v>0</v>
      </c>
      <c r="K6055" s="217">
        <v>0</v>
      </c>
    </row>
    <row r="6056" spans="10:11" hidden="1" x14ac:dyDescent="0.25">
      <c r="J6056" s="5">
        <v>0</v>
      </c>
      <c r="K6056" s="217">
        <v>0</v>
      </c>
    </row>
    <row r="6057" spans="10:11" hidden="1" x14ac:dyDescent="0.25">
      <c r="J6057" s="5">
        <v>0</v>
      </c>
      <c r="K6057" s="217">
        <v>0</v>
      </c>
    </row>
    <row r="6058" spans="10:11" hidden="1" x14ac:dyDescent="0.25">
      <c r="J6058" s="5">
        <v>0</v>
      </c>
      <c r="K6058" s="217">
        <v>0</v>
      </c>
    </row>
    <row r="6059" spans="10:11" hidden="1" x14ac:dyDescent="0.25">
      <c r="J6059" s="5">
        <v>0</v>
      </c>
      <c r="K6059" s="217">
        <v>0</v>
      </c>
    </row>
    <row r="6060" spans="10:11" hidden="1" x14ac:dyDescent="0.25">
      <c r="J6060" s="5">
        <v>0</v>
      </c>
      <c r="K6060" s="217">
        <v>0</v>
      </c>
    </row>
    <row r="6061" spans="10:11" hidden="1" x14ac:dyDescent="0.25">
      <c r="J6061" s="5">
        <v>0</v>
      </c>
      <c r="K6061" s="217">
        <v>0</v>
      </c>
    </row>
    <row r="6062" spans="10:11" hidden="1" x14ac:dyDescent="0.25">
      <c r="J6062" s="5">
        <v>0</v>
      </c>
      <c r="K6062" s="217">
        <v>0</v>
      </c>
    </row>
    <row r="6063" spans="10:11" hidden="1" x14ac:dyDescent="0.25">
      <c r="J6063" s="5">
        <v>0</v>
      </c>
      <c r="K6063" s="217">
        <v>0</v>
      </c>
    </row>
    <row r="6064" spans="10:11" hidden="1" x14ac:dyDescent="0.25">
      <c r="J6064" s="5">
        <v>0</v>
      </c>
      <c r="K6064" s="217">
        <v>0</v>
      </c>
    </row>
    <row r="6065" spans="10:11" hidden="1" x14ac:dyDescent="0.25">
      <c r="J6065" s="5">
        <v>0</v>
      </c>
      <c r="K6065" s="217">
        <v>0</v>
      </c>
    </row>
    <row r="6066" spans="10:11" hidden="1" x14ac:dyDescent="0.25">
      <c r="J6066" s="5">
        <v>0</v>
      </c>
      <c r="K6066" s="217">
        <v>0</v>
      </c>
    </row>
    <row r="6067" spans="10:11" hidden="1" x14ac:dyDescent="0.25">
      <c r="J6067" s="5">
        <v>0</v>
      </c>
      <c r="K6067" s="217">
        <v>0</v>
      </c>
    </row>
    <row r="6068" spans="10:11" hidden="1" x14ac:dyDescent="0.25">
      <c r="J6068" s="5">
        <v>0</v>
      </c>
      <c r="K6068" s="217">
        <v>0</v>
      </c>
    </row>
    <row r="6069" spans="10:11" hidden="1" x14ac:dyDescent="0.25">
      <c r="J6069" s="5">
        <v>0</v>
      </c>
      <c r="K6069" s="217">
        <v>0</v>
      </c>
    </row>
    <row r="6070" spans="10:11" hidden="1" x14ac:dyDescent="0.25">
      <c r="J6070" s="5">
        <v>0</v>
      </c>
      <c r="K6070" s="217">
        <v>0</v>
      </c>
    </row>
    <row r="6071" spans="10:11" hidden="1" x14ac:dyDescent="0.25">
      <c r="J6071" s="5">
        <v>0</v>
      </c>
      <c r="K6071" s="217">
        <v>0</v>
      </c>
    </row>
    <row r="6072" spans="10:11" hidden="1" x14ac:dyDescent="0.25">
      <c r="J6072" s="5">
        <v>0</v>
      </c>
      <c r="K6072" s="217">
        <v>0</v>
      </c>
    </row>
    <row r="6073" spans="10:11" hidden="1" x14ac:dyDescent="0.25">
      <c r="J6073" s="5">
        <v>0</v>
      </c>
      <c r="K6073" s="217">
        <v>0</v>
      </c>
    </row>
    <row r="6074" spans="10:11" hidden="1" x14ac:dyDescent="0.25">
      <c r="J6074" s="5">
        <v>0</v>
      </c>
      <c r="K6074" s="217">
        <v>0</v>
      </c>
    </row>
    <row r="6075" spans="10:11" hidden="1" x14ac:dyDescent="0.25">
      <c r="J6075" s="5">
        <v>0</v>
      </c>
      <c r="K6075" s="217">
        <v>0</v>
      </c>
    </row>
    <row r="6076" spans="10:11" hidden="1" x14ac:dyDescent="0.25">
      <c r="J6076" s="5">
        <v>0</v>
      </c>
      <c r="K6076" s="217">
        <v>0</v>
      </c>
    </row>
    <row r="6077" spans="10:11" hidden="1" x14ac:dyDescent="0.25">
      <c r="J6077" s="5">
        <v>0</v>
      </c>
      <c r="K6077" s="217">
        <v>0</v>
      </c>
    </row>
    <row r="6078" spans="10:11" hidden="1" x14ac:dyDescent="0.25">
      <c r="J6078" s="5">
        <v>0</v>
      </c>
      <c r="K6078" s="217">
        <v>0</v>
      </c>
    </row>
    <row r="6079" spans="10:11" hidden="1" x14ac:dyDescent="0.25">
      <c r="J6079" s="5">
        <v>0</v>
      </c>
      <c r="K6079" s="217">
        <v>0</v>
      </c>
    </row>
    <row r="6080" spans="10:11" hidden="1" x14ac:dyDescent="0.25">
      <c r="J6080" s="5">
        <v>0</v>
      </c>
      <c r="K6080" s="217">
        <v>0</v>
      </c>
    </row>
    <row r="6081" spans="10:11" hidden="1" x14ac:dyDescent="0.25">
      <c r="J6081" s="5">
        <v>0</v>
      </c>
      <c r="K6081" s="217">
        <v>0</v>
      </c>
    </row>
    <row r="6082" spans="10:11" hidden="1" x14ac:dyDescent="0.25">
      <c r="J6082" s="5">
        <v>0</v>
      </c>
      <c r="K6082" s="217">
        <v>0</v>
      </c>
    </row>
    <row r="6083" spans="10:11" hidden="1" x14ac:dyDescent="0.25">
      <c r="J6083" s="5">
        <v>0</v>
      </c>
      <c r="K6083" s="217">
        <v>0</v>
      </c>
    </row>
    <row r="6084" spans="10:11" hidden="1" x14ac:dyDescent="0.25">
      <c r="J6084" s="5">
        <v>0</v>
      </c>
      <c r="K6084" s="217">
        <v>0</v>
      </c>
    </row>
    <row r="6085" spans="10:11" hidden="1" x14ac:dyDescent="0.25">
      <c r="J6085" s="5">
        <v>0</v>
      </c>
      <c r="K6085" s="217">
        <v>0</v>
      </c>
    </row>
    <row r="6086" spans="10:11" hidden="1" x14ac:dyDescent="0.25">
      <c r="J6086" s="5">
        <v>0</v>
      </c>
      <c r="K6086" s="217">
        <v>0</v>
      </c>
    </row>
    <row r="6087" spans="10:11" hidden="1" x14ac:dyDescent="0.25">
      <c r="J6087" s="5">
        <v>0</v>
      </c>
      <c r="K6087" s="217">
        <v>0</v>
      </c>
    </row>
    <row r="6088" spans="10:11" hidden="1" x14ac:dyDescent="0.25">
      <c r="J6088" s="5">
        <v>0</v>
      </c>
      <c r="K6088" s="217">
        <v>0</v>
      </c>
    </row>
    <row r="6089" spans="10:11" hidden="1" x14ac:dyDescent="0.25">
      <c r="J6089" s="5">
        <v>0</v>
      </c>
      <c r="K6089" s="217">
        <v>0</v>
      </c>
    </row>
    <row r="6090" spans="10:11" hidden="1" x14ac:dyDescent="0.25">
      <c r="J6090" s="5">
        <v>0</v>
      </c>
      <c r="K6090" s="217">
        <v>0</v>
      </c>
    </row>
    <row r="6091" spans="10:11" hidden="1" x14ac:dyDescent="0.25">
      <c r="J6091" s="5">
        <v>0</v>
      </c>
      <c r="K6091" s="217">
        <v>0</v>
      </c>
    </row>
    <row r="6092" spans="10:11" hidden="1" x14ac:dyDescent="0.25">
      <c r="J6092" s="5">
        <v>0</v>
      </c>
      <c r="K6092" s="217">
        <v>0</v>
      </c>
    </row>
    <row r="6093" spans="10:11" hidden="1" x14ac:dyDescent="0.25">
      <c r="J6093" s="5">
        <v>0</v>
      </c>
      <c r="K6093" s="217">
        <v>0</v>
      </c>
    </row>
    <row r="6094" spans="10:11" hidden="1" x14ac:dyDescent="0.25">
      <c r="J6094" s="5">
        <v>0</v>
      </c>
      <c r="K6094" s="217">
        <v>0</v>
      </c>
    </row>
    <row r="6095" spans="10:11" hidden="1" x14ac:dyDescent="0.25">
      <c r="J6095" s="5">
        <v>0</v>
      </c>
      <c r="K6095" s="217">
        <v>0</v>
      </c>
    </row>
    <row r="6096" spans="10:11" hidden="1" x14ac:dyDescent="0.25">
      <c r="J6096" s="5">
        <v>0</v>
      </c>
      <c r="K6096" s="217">
        <v>0</v>
      </c>
    </row>
    <row r="6097" spans="10:11" hidden="1" x14ac:dyDescent="0.25">
      <c r="J6097" s="5">
        <v>0</v>
      </c>
      <c r="K6097" s="217">
        <v>0</v>
      </c>
    </row>
    <row r="6098" spans="10:11" hidden="1" x14ac:dyDescent="0.25">
      <c r="J6098" s="5">
        <v>0</v>
      </c>
      <c r="K6098" s="217">
        <v>0</v>
      </c>
    </row>
    <row r="6099" spans="10:11" hidden="1" x14ac:dyDescent="0.25">
      <c r="J6099" s="5">
        <v>0</v>
      </c>
      <c r="K6099" s="217">
        <v>0</v>
      </c>
    </row>
    <row r="6100" spans="10:11" hidden="1" x14ac:dyDescent="0.25">
      <c r="J6100" s="5">
        <v>0</v>
      </c>
      <c r="K6100" s="217">
        <v>0</v>
      </c>
    </row>
    <row r="6101" spans="10:11" hidden="1" x14ac:dyDescent="0.25">
      <c r="J6101" s="5">
        <v>0</v>
      </c>
      <c r="K6101" s="217">
        <v>0</v>
      </c>
    </row>
    <row r="6102" spans="10:11" hidden="1" x14ac:dyDescent="0.25">
      <c r="J6102" s="5">
        <v>0</v>
      </c>
      <c r="K6102" s="217">
        <v>0</v>
      </c>
    </row>
    <row r="6103" spans="10:11" hidden="1" x14ac:dyDescent="0.25">
      <c r="J6103" s="5">
        <v>0</v>
      </c>
      <c r="K6103" s="217">
        <v>0</v>
      </c>
    </row>
    <row r="6104" spans="10:11" hidden="1" x14ac:dyDescent="0.25">
      <c r="J6104" s="5">
        <v>0</v>
      </c>
      <c r="K6104" s="217">
        <v>0</v>
      </c>
    </row>
    <row r="6105" spans="10:11" hidden="1" x14ac:dyDescent="0.25">
      <c r="J6105" s="5">
        <v>0</v>
      </c>
      <c r="K6105" s="217">
        <v>0</v>
      </c>
    </row>
    <row r="6106" spans="10:11" hidden="1" x14ac:dyDescent="0.25">
      <c r="J6106" s="5">
        <v>0</v>
      </c>
      <c r="K6106" s="217">
        <v>0</v>
      </c>
    </row>
    <row r="6107" spans="10:11" hidden="1" x14ac:dyDescent="0.25">
      <c r="J6107" s="5">
        <v>0</v>
      </c>
      <c r="K6107" s="217">
        <v>0</v>
      </c>
    </row>
    <row r="6108" spans="10:11" hidden="1" x14ac:dyDescent="0.25">
      <c r="J6108" s="5">
        <v>0</v>
      </c>
      <c r="K6108" s="217">
        <v>0</v>
      </c>
    </row>
    <row r="6109" spans="10:11" hidden="1" x14ac:dyDescent="0.25">
      <c r="J6109" s="5">
        <v>0</v>
      </c>
      <c r="K6109" s="217">
        <v>0</v>
      </c>
    </row>
    <row r="6110" spans="10:11" hidden="1" x14ac:dyDescent="0.25">
      <c r="J6110" s="5">
        <v>0</v>
      </c>
      <c r="K6110" s="217">
        <v>0</v>
      </c>
    </row>
    <row r="6111" spans="10:11" hidden="1" x14ac:dyDescent="0.25">
      <c r="J6111" s="5">
        <v>0</v>
      </c>
      <c r="K6111" s="217">
        <v>0</v>
      </c>
    </row>
    <row r="6112" spans="10:11" hidden="1" x14ac:dyDescent="0.25">
      <c r="J6112" s="5">
        <v>0</v>
      </c>
      <c r="K6112" s="217">
        <v>0</v>
      </c>
    </row>
    <row r="6113" spans="10:11" hidden="1" x14ac:dyDescent="0.25">
      <c r="J6113" s="5">
        <v>0</v>
      </c>
      <c r="K6113" s="217">
        <v>0</v>
      </c>
    </row>
    <row r="6114" spans="10:11" hidden="1" x14ac:dyDescent="0.25">
      <c r="J6114" s="5">
        <v>0</v>
      </c>
      <c r="K6114" s="217">
        <v>0</v>
      </c>
    </row>
    <row r="6115" spans="10:11" hidden="1" x14ac:dyDescent="0.25">
      <c r="J6115" s="5">
        <v>0</v>
      </c>
      <c r="K6115" s="217">
        <v>0</v>
      </c>
    </row>
    <row r="6116" spans="10:11" hidden="1" x14ac:dyDescent="0.25">
      <c r="J6116" s="5">
        <v>0</v>
      </c>
      <c r="K6116" s="217">
        <v>0</v>
      </c>
    </row>
    <row r="6117" spans="10:11" hidden="1" x14ac:dyDescent="0.25">
      <c r="J6117" s="5">
        <v>0</v>
      </c>
      <c r="K6117" s="217">
        <v>0</v>
      </c>
    </row>
    <row r="6118" spans="10:11" hidden="1" x14ac:dyDescent="0.25">
      <c r="J6118" s="5">
        <v>0</v>
      </c>
      <c r="K6118" s="217">
        <v>0</v>
      </c>
    </row>
    <row r="6119" spans="10:11" hidden="1" x14ac:dyDescent="0.25">
      <c r="J6119" s="5">
        <v>0</v>
      </c>
      <c r="K6119" s="217">
        <v>0</v>
      </c>
    </row>
    <row r="6120" spans="10:11" hidden="1" x14ac:dyDescent="0.25">
      <c r="J6120" s="5">
        <v>0</v>
      </c>
      <c r="K6120" s="217">
        <v>0</v>
      </c>
    </row>
    <row r="6121" spans="10:11" hidden="1" x14ac:dyDescent="0.25">
      <c r="J6121" s="5">
        <v>0</v>
      </c>
      <c r="K6121" s="217">
        <v>0</v>
      </c>
    </row>
    <row r="6122" spans="10:11" hidden="1" x14ac:dyDescent="0.25">
      <c r="J6122" s="5">
        <v>0</v>
      </c>
      <c r="K6122" s="217">
        <v>0</v>
      </c>
    </row>
    <row r="6123" spans="10:11" hidden="1" x14ac:dyDescent="0.25">
      <c r="J6123" s="5">
        <v>0</v>
      </c>
      <c r="K6123" s="217">
        <v>0</v>
      </c>
    </row>
    <row r="6124" spans="10:11" hidden="1" x14ac:dyDescent="0.25">
      <c r="J6124" s="5">
        <v>0</v>
      </c>
      <c r="K6124" s="217">
        <v>0</v>
      </c>
    </row>
    <row r="6125" spans="10:11" hidden="1" x14ac:dyDescent="0.25">
      <c r="J6125" s="5">
        <v>0</v>
      </c>
      <c r="K6125" s="217">
        <v>0</v>
      </c>
    </row>
    <row r="6126" spans="10:11" hidden="1" x14ac:dyDescent="0.25">
      <c r="J6126" s="5">
        <v>0</v>
      </c>
      <c r="K6126" s="217">
        <v>0</v>
      </c>
    </row>
    <row r="6127" spans="10:11" hidden="1" x14ac:dyDescent="0.25">
      <c r="J6127" s="5">
        <v>0</v>
      </c>
      <c r="K6127" s="217">
        <v>0</v>
      </c>
    </row>
    <row r="6128" spans="10:11" hidden="1" x14ac:dyDescent="0.25">
      <c r="J6128" s="5">
        <v>0</v>
      </c>
      <c r="K6128" s="217">
        <v>0</v>
      </c>
    </row>
    <row r="6129" spans="10:11" hidden="1" x14ac:dyDescent="0.25">
      <c r="J6129" s="5">
        <v>0</v>
      </c>
      <c r="K6129" s="217">
        <v>0</v>
      </c>
    </row>
    <row r="6130" spans="10:11" hidden="1" x14ac:dyDescent="0.25">
      <c r="J6130" s="5">
        <v>0</v>
      </c>
      <c r="K6130" s="217">
        <v>0</v>
      </c>
    </row>
    <row r="6131" spans="10:11" hidden="1" x14ac:dyDescent="0.25">
      <c r="J6131" s="5">
        <v>0</v>
      </c>
      <c r="K6131" s="217">
        <v>0</v>
      </c>
    </row>
    <row r="6132" spans="10:11" hidden="1" x14ac:dyDescent="0.25">
      <c r="J6132" s="5">
        <v>0</v>
      </c>
      <c r="K6132" s="217">
        <v>0</v>
      </c>
    </row>
    <row r="6133" spans="10:11" hidden="1" x14ac:dyDescent="0.25">
      <c r="J6133" s="5">
        <v>0</v>
      </c>
      <c r="K6133" s="217">
        <v>0</v>
      </c>
    </row>
    <row r="6134" spans="10:11" hidden="1" x14ac:dyDescent="0.25">
      <c r="J6134" s="5">
        <v>0</v>
      </c>
      <c r="K6134" s="217">
        <v>0</v>
      </c>
    </row>
    <row r="6135" spans="10:11" hidden="1" x14ac:dyDescent="0.25">
      <c r="J6135" s="5">
        <v>0</v>
      </c>
      <c r="K6135" s="217">
        <v>0</v>
      </c>
    </row>
    <row r="6136" spans="10:11" hidden="1" x14ac:dyDescent="0.25">
      <c r="J6136" s="5">
        <v>0</v>
      </c>
      <c r="K6136" s="217">
        <v>0</v>
      </c>
    </row>
    <row r="6137" spans="10:11" hidden="1" x14ac:dyDescent="0.25">
      <c r="J6137" s="5">
        <v>0</v>
      </c>
      <c r="K6137" s="217">
        <v>0</v>
      </c>
    </row>
    <row r="6138" spans="10:11" hidden="1" x14ac:dyDescent="0.25">
      <c r="J6138" s="5">
        <v>0</v>
      </c>
      <c r="K6138" s="217">
        <v>0</v>
      </c>
    </row>
    <row r="6139" spans="10:11" hidden="1" x14ac:dyDescent="0.25">
      <c r="J6139" s="5">
        <v>0</v>
      </c>
      <c r="K6139" s="217">
        <v>0</v>
      </c>
    </row>
    <row r="6140" spans="10:11" hidden="1" x14ac:dyDescent="0.25">
      <c r="J6140" s="5">
        <v>0</v>
      </c>
      <c r="K6140" s="217">
        <v>0</v>
      </c>
    </row>
    <row r="6141" spans="10:11" hidden="1" x14ac:dyDescent="0.25">
      <c r="J6141" s="5">
        <v>0</v>
      </c>
      <c r="K6141" s="217">
        <v>0</v>
      </c>
    </row>
    <row r="6142" spans="10:11" hidden="1" x14ac:dyDescent="0.25">
      <c r="J6142" s="5">
        <v>0</v>
      </c>
      <c r="K6142" s="217">
        <v>0</v>
      </c>
    </row>
    <row r="6143" spans="10:11" hidden="1" x14ac:dyDescent="0.25">
      <c r="J6143" s="5">
        <v>0</v>
      </c>
      <c r="K6143" s="217">
        <v>0</v>
      </c>
    </row>
    <row r="6144" spans="10:11" hidden="1" x14ac:dyDescent="0.25">
      <c r="J6144" s="5">
        <v>0</v>
      </c>
      <c r="K6144" s="217">
        <v>0</v>
      </c>
    </row>
    <row r="6145" spans="10:11" hidden="1" x14ac:dyDescent="0.25">
      <c r="J6145" s="5">
        <v>0</v>
      </c>
      <c r="K6145" s="217">
        <v>0</v>
      </c>
    </row>
    <row r="6146" spans="10:11" hidden="1" x14ac:dyDescent="0.25">
      <c r="J6146" s="5">
        <v>0</v>
      </c>
      <c r="K6146" s="217">
        <v>0</v>
      </c>
    </row>
    <row r="6147" spans="10:11" hidden="1" x14ac:dyDescent="0.25">
      <c r="J6147" s="5">
        <v>0</v>
      </c>
      <c r="K6147" s="217">
        <v>0</v>
      </c>
    </row>
    <row r="6148" spans="10:11" hidden="1" x14ac:dyDescent="0.25">
      <c r="J6148" s="5">
        <v>0</v>
      </c>
      <c r="K6148" s="217">
        <v>0</v>
      </c>
    </row>
    <row r="6149" spans="10:11" hidden="1" x14ac:dyDescent="0.25">
      <c r="J6149" s="5">
        <v>0</v>
      </c>
      <c r="K6149" s="217">
        <v>0</v>
      </c>
    </row>
    <row r="6150" spans="10:11" hidden="1" x14ac:dyDescent="0.25">
      <c r="J6150" s="5">
        <v>0</v>
      </c>
      <c r="K6150" s="217">
        <v>0</v>
      </c>
    </row>
    <row r="6151" spans="10:11" hidden="1" x14ac:dyDescent="0.25">
      <c r="J6151" s="5">
        <v>0</v>
      </c>
      <c r="K6151" s="217">
        <v>0</v>
      </c>
    </row>
    <row r="6152" spans="10:11" hidden="1" x14ac:dyDescent="0.25">
      <c r="J6152" s="5">
        <v>0</v>
      </c>
      <c r="K6152" s="217">
        <v>0</v>
      </c>
    </row>
    <row r="6153" spans="10:11" hidden="1" x14ac:dyDescent="0.25">
      <c r="J6153" s="5">
        <v>0</v>
      </c>
      <c r="K6153" s="217">
        <v>0</v>
      </c>
    </row>
    <row r="6154" spans="10:11" hidden="1" x14ac:dyDescent="0.25">
      <c r="J6154" s="5">
        <v>0</v>
      </c>
      <c r="K6154" s="217">
        <v>0</v>
      </c>
    </row>
    <row r="6155" spans="10:11" hidden="1" x14ac:dyDescent="0.25">
      <c r="J6155" s="5">
        <v>0</v>
      </c>
      <c r="K6155" s="217">
        <v>0</v>
      </c>
    </row>
    <row r="6156" spans="10:11" hidden="1" x14ac:dyDescent="0.25">
      <c r="J6156" s="5">
        <v>0</v>
      </c>
      <c r="K6156" s="217">
        <v>0</v>
      </c>
    </row>
    <row r="6157" spans="10:11" hidden="1" x14ac:dyDescent="0.25">
      <c r="J6157" s="5">
        <v>0</v>
      </c>
      <c r="K6157" s="217">
        <v>0</v>
      </c>
    </row>
    <row r="6158" spans="10:11" hidden="1" x14ac:dyDescent="0.25">
      <c r="J6158" s="5">
        <v>0</v>
      </c>
      <c r="K6158" s="217">
        <v>0</v>
      </c>
    </row>
    <row r="6159" spans="10:11" hidden="1" x14ac:dyDescent="0.25">
      <c r="J6159" s="5">
        <v>0</v>
      </c>
      <c r="K6159" s="217">
        <v>0</v>
      </c>
    </row>
    <row r="6160" spans="10:11" hidden="1" x14ac:dyDescent="0.25">
      <c r="J6160" s="5">
        <v>0</v>
      </c>
      <c r="K6160" s="217">
        <v>0</v>
      </c>
    </row>
    <row r="6161" spans="10:11" hidden="1" x14ac:dyDescent="0.25">
      <c r="J6161" s="5">
        <v>0</v>
      </c>
      <c r="K6161" s="217">
        <v>0</v>
      </c>
    </row>
    <row r="6162" spans="10:11" hidden="1" x14ac:dyDescent="0.25">
      <c r="J6162" s="5">
        <v>0</v>
      </c>
      <c r="K6162" s="217">
        <v>0</v>
      </c>
    </row>
    <row r="6163" spans="10:11" hidden="1" x14ac:dyDescent="0.25">
      <c r="J6163" s="5">
        <v>0</v>
      </c>
      <c r="K6163" s="217">
        <v>0</v>
      </c>
    </row>
    <row r="6164" spans="10:11" hidden="1" x14ac:dyDescent="0.25">
      <c r="J6164" s="5">
        <v>0</v>
      </c>
      <c r="K6164" s="217">
        <v>0</v>
      </c>
    </row>
    <row r="6165" spans="10:11" hidden="1" x14ac:dyDescent="0.25">
      <c r="J6165" s="5">
        <v>0</v>
      </c>
      <c r="K6165" s="217">
        <v>0</v>
      </c>
    </row>
    <row r="6166" spans="10:11" hidden="1" x14ac:dyDescent="0.25">
      <c r="J6166" s="5">
        <v>0</v>
      </c>
      <c r="K6166" s="217">
        <v>0</v>
      </c>
    </row>
    <row r="6167" spans="10:11" hidden="1" x14ac:dyDescent="0.25">
      <c r="J6167" s="5">
        <v>0</v>
      </c>
      <c r="K6167" s="217">
        <v>0</v>
      </c>
    </row>
    <row r="6168" spans="10:11" hidden="1" x14ac:dyDescent="0.25">
      <c r="J6168" s="5">
        <v>0</v>
      </c>
      <c r="K6168" s="217">
        <v>0</v>
      </c>
    </row>
    <row r="6169" spans="10:11" hidden="1" x14ac:dyDescent="0.25">
      <c r="J6169" s="5">
        <v>0</v>
      </c>
      <c r="K6169" s="217">
        <v>0</v>
      </c>
    </row>
    <row r="6170" spans="10:11" hidden="1" x14ac:dyDescent="0.25">
      <c r="J6170" s="5">
        <v>0</v>
      </c>
      <c r="K6170" s="217">
        <v>0</v>
      </c>
    </row>
    <row r="6171" spans="10:11" hidden="1" x14ac:dyDescent="0.25">
      <c r="J6171" s="5">
        <v>0</v>
      </c>
      <c r="K6171" s="217">
        <v>0</v>
      </c>
    </row>
    <row r="6172" spans="10:11" hidden="1" x14ac:dyDescent="0.25">
      <c r="J6172" s="5">
        <v>0</v>
      </c>
      <c r="K6172" s="217">
        <v>0</v>
      </c>
    </row>
    <row r="6173" spans="10:11" hidden="1" x14ac:dyDescent="0.25">
      <c r="J6173" s="5">
        <v>0</v>
      </c>
      <c r="K6173" s="217">
        <v>0</v>
      </c>
    </row>
    <row r="6174" spans="10:11" hidden="1" x14ac:dyDescent="0.25">
      <c r="J6174" s="5">
        <v>0</v>
      </c>
      <c r="K6174" s="217">
        <v>0</v>
      </c>
    </row>
    <row r="6175" spans="10:11" hidden="1" x14ac:dyDescent="0.25">
      <c r="J6175" s="5">
        <v>0</v>
      </c>
      <c r="K6175" s="217">
        <v>0</v>
      </c>
    </row>
    <row r="6176" spans="10:11" hidden="1" x14ac:dyDescent="0.25">
      <c r="J6176" s="5">
        <v>0</v>
      </c>
      <c r="K6176" s="217">
        <v>0</v>
      </c>
    </row>
    <row r="6177" spans="10:11" hidden="1" x14ac:dyDescent="0.25">
      <c r="J6177" s="5">
        <v>0</v>
      </c>
      <c r="K6177" s="217">
        <v>0</v>
      </c>
    </row>
    <row r="6178" spans="10:11" hidden="1" x14ac:dyDescent="0.25">
      <c r="J6178" s="5">
        <v>0</v>
      </c>
      <c r="K6178" s="217">
        <v>0</v>
      </c>
    </row>
    <row r="6179" spans="10:11" hidden="1" x14ac:dyDescent="0.25">
      <c r="J6179" s="5">
        <v>0</v>
      </c>
      <c r="K6179" s="217">
        <v>0</v>
      </c>
    </row>
    <row r="6180" spans="10:11" hidden="1" x14ac:dyDescent="0.25">
      <c r="J6180" s="5">
        <v>0</v>
      </c>
      <c r="K6180" s="217">
        <v>0</v>
      </c>
    </row>
    <row r="6181" spans="10:11" hidden="1" x14ac:dyDescent="0.25">
      <c r="J6181" s="5">
        <v>0</v>
      </c>
      <c r="K6181" s="217">
        <v>0</v>
      </c>
    </row>
    <row r="6182" spans="10:11" hidden="1" x14ac:dyDescent="0.25">
      <c r="J6182" s="5">
        <v>0</v>
      </c>
      <c r="K6182" s="217">
        <v>0</v>
      </c>
    </row>
    <row r="6183" spans="10:11" hidden="1" x14ac:dyDescent="0.25">
      <c r="J6183" s="5">
        <v>0</v>
      </c>
      <c r="K6183" s="217">
        <v>0</v>
      </c>
    </row>
    <row r="6184" spans="10:11" hidden="1" x14ac:dyDescent="0.25">
      <c r="J6184" s="5">
        <v>0</v>
      </c>
      <c r="K6184" s="217">
        <v>0</v>
      </c>
    </row>
    <row r="6185" spans="10:11" hidden="1" x14ac:dyDescent="0.25">
      <c r="J6185" s="5">
        <v>0</v>
      </c>
      <c r="K6185" s="217">
        <v>0</v>
      </c>
    </row>
    <row r="6186" spans="10:11" hidden="1" x14ac:dyDescent="0.25">
      <c r="J6186" s="5">
        <v>0</v>
      </c>
      <c r="K6186" s="217">
        <v>0</v>
      </c>
    </row>
    <row r="6187" spans="10:11" hidden="1" x14ac:dyDescent="0.25">
      <c r="J6187" s="5">
        <v>0</v>
      </c>
      <c r="K6187" s="217">
        <v>0</v>
      </c>
    </row>
    <row r="6188" spans="10:11" hidden="1" x14ac:dyDescent="0.25">
      <c r="J6188" s="5">
        <v>0</v>
      </c>
      <c r="K6188" s="217">
        <v>0</v>
      </c>
    </row>
    <row r="6189" spans="10:11" hidden="1" x14ac:dyDescent="0.25">
      <c r="J6189" s="5">
        <v>0</v>
      </c>
      <c r="K6189" s="217">
        <v>0</v>
      </c>
    </row>
    <row r="6190" spans="10:11" hidden="1" x14ac:dyDescent="0.25">
      <c r="J6190" s="5">
        <v>0</v>
      </c>
      <c r="K6190" s="217">
        <v>0</v>
      </c>
    </row>
    <row r="6191" spans="10:11" hidden="1" x14ac:dyDescent="0.25">
      <c r="J6191" s="5">
        <v>0</v>
      </c>
      <c r="K6191" s="217">
        <v>0</v>
      </c>
    </row>
    <row r="6192" spans="10:11" hidden="1" x14ac:dyDescent="0.25">
      <c r="J6192" s="5">
        <v>0</v>
      </c>
      <c r="K6192" s="217">
        <v>0</v>
      </c>
    </row>
    <row r="6193" spans="10:11" hidden="1" x14ac:dyDescent="0.25">
      <c r="J6193" s="5">
        <v>0</v>
      </c>
      <c r="K6193" s="217">
        <v>0</v>
      </c>
    </row>
    <row r="6194" spans="10:11" hidden="1" x14ac:dyDescent="0.25">
      <c r="J6194" s="5">
        <v>0</v>
      </c>
      <c r="K6194" s="217">
        <v>0</v>
      </c>
    </row>
    <row r="6195" spans="10:11" hidden="1" x14ac:dyDescent="0.25">
      <c r="J6195" s="5">
        <v>0</v>
      </c>
      <c r="K6195" s="217">
        <v>0</v>
      </c>
    </row>
    <row r="6196" spans="10:11" hidden="1" x14ac:dyDescent="0.25">
      <c r="J6196" s="5">
        <v>0</v>
      </c>
      <c r="K6196" s="217">
        <v>0</v>
      </c>
    </row>
    <row r="6197" spans="10:11" hidden="1" x14ac:dyDescent="0.25">
      <c r="J6197" s="5">
        <v>0</v>
      </c>
      <c r="K6197" s="217">
        <v>0</v>
      </c>
    </row>
    <row r="6198" spans="10:11" hidden="1" x14ac:dyDescent="0.25">
      <c r="J6198" s="5">
        <v>0</v>
      </c>
      <c r="K6198" s="217">
        <v>0</v>
      </c>
    </row>
    <row r="6199" spans="10:11" hidden="1" x14ac:dyDescent="0.25">
      <c r="J6199" s="5">
        <v>0</v>
      </c>
      <c r="K6199" s="217">
        <v>0</v>
      </c>
    </row>
    <row r="6200" spans="10:11" hidden="1" x14ac:dyDescent="0.25">
      <c r="J6200" s="5">
        <v>0</v>
      </c>
      <c r="K6200" s="217">
        <v>0</v>
      </c>
    </row>
    <row r="6201" spans="10:11" hidden="1" x14ac:dyDescent="0.25">
      <c r="J6201" s="5">
        <v>0</v>
      </c>
      <c r="K6201" s="217">
        <v>0</v>
      </c>
    </row>
    <row r="6202" spans="10:11" hidden="1" x14ac:dyDescent="0.25">
      <c r="J6202" s="5">
        <v>0</v>
      </c>
      <c r="K6202" s="217">
        <v>0</v>
      </c>
    </row>
    <row r="6203" spans="10:11" hidden="1" x14ac:dyDescent="0.25">
      <c r="J6203" s="5">
        <v>0</v>
      </c>
      <c r="K6203" s="217">
        <v>0</v>
      </c>
    </row>
    <row r="6204" spans="10:11" hidden="1" x14ac:dyDescent="0.25">
      <c r="J6204" s="5">
        <v>0</v>
      </c>
      <c r="K6204" s="217">
        <v>0</v>
      </c>
    </row>
    <row r="6205" spans="10:11" hidden="1" x14ac:dyDescent="0.25">
      <c r="J6205" s="5">
        <v>0</v>
      </c>
      <c r="K6205" s="217">
        <v>0</v>
      </c>
    </row>
    <row r="6206" spans="10:11" hidden="1" x14ac:dyDescent="0.25">
      <c r="J6206" s="5">
        <v>0</v>
      </c>
      <c r="K6206" s="217">
        <v>0</v>
      </c>
    </row>
    <row r="6207" spans="10:11" hidden="1" x14ac:dyDescent="0.25">
      <c r="J6207" s="5">
        <v>0</v>
      </c>
      <c r="K6207" s="217">
        <v>0</v>
      </c>
    </row>
    <row r="6208" spans="10:11" hidden="1" x14ac:dyDescent="0.25">
      <c r="J6208" s="5">
        <v>0</v>
      </c>
      <c r="K6208" s="217">
        <v>0</v>
      </c>
    </row>
    <row r="6209" spans="10:11" hidden="1" x14ac:dyDescent="0.25">
      <c r="J6209" s="5">
        <v>0</v>
      </c>
      <c r="K6209" s="217">
        <v>0</v>
      </c>
    </row>
    <row r="6210" spans="10:11" hidden="1" x14ac:dyDescent="0.25">
      <c r="J6210" s="5">
        <v>0</v>
      </c>
      <c r="K6210" s="217">
        <v>0</v>
      </c>
    </row>
    <row r="6211" spans="10:11" hidden="1" x14ac:dyDescent="0.25">
      <c r="J6211" s="5">
        <v>0</v>
      </c>
      <c r="K6211" s="217">
        <v>0</v>
      </c>
    </row>
    <row r="6212" spans="10:11" hidden="1" x14ac:dyDescent="0.25">
      <c r="J6212" s="5">
        <v>0</v>
      </c>
      <c r="K6212" s="217">
        <v>0</v>
      </c>
    </row>
    <row r="6213" spans="10:11" hidden="1" x14ac:dyDescent="0.25">
      <c r="J6213" s="5">
        <v>0</v>
      </c>
      <c r="K6213" s="217">
        <v>0</v>
      </c>
    </row>
    <row r="6214" spans="10:11" hidden="1" x14ac:dyDescent="0.25">
      <c r="J6214" s="5">
        <v>0</v>
      </c>
      <c r="K6214" s="217">
        <v>0</v>
      </c>
    </row>
    <row r="6215" spans="10:11" hidden="1" x14ac:dyDescent="0.25">
      <c r="J6215" s="5">
        <v>0</v>
      </c>
      <c r="K6215" s="217">
        <v>0</v>
      </c>
    </row>
    <row r="6216" spans="10:11" hidden="1" x14ac:dyDescent="0.25">
      <c r="J6216" s="5">
        <v>0</v>
      </c>
      <c r="K6216" s="217">
        <v>0</v>
      </c>
    </row>
    <row r="6217" spans="10:11" hidden="1" x14ac:dyDescent="0.25">
      <c r="J6217" s="5">
        <v>0</v>
      </c>
      <c r="K6217" s="217">
        <v>0</v>
      </c>
    </row>
    <row r="6218" spans="10:11" hidden="1" x14ac:dyDescent="0.25">
      <c r="J6218" s="5">
        <v>0</v>
      </c>
      <c r="K6218" s="217">
        <v>0</v>
      </c>
    </row>
    <row r="6219" spans="10:11" hidden="1" x14ac:dyDescent="0.25">
      <c r="J6219" s="5">
        <v>0</v>
      </c>
      <c r="K6219" s="217">
        <v>0</v>
      </c>
    </row>
    <row r="6220" spans="10:11" hidden="1" x14ac:dyDescent="0.25">
      <c r="J6220" s="5">
        <v>0</v>
      </c>
      <c r="K6220" s="217">
        <v>0</v>
      </c>
    </row>
    <row r="6221" spans="10:11" hidden="1" x14ac:dyDescent="0.25">
      <c r="J6221" s="5">
        <v>0</v>
      </c>
      <c r="K6221" s="217">
        <v>0</v>
      </c>
    </row>
    <row r="6222" spans="10:11" hidden="1" x14ac:dyDescent="0.25">
      <c r="J6222" s="5">
        <v>0</v>
      </c>
      <c r="K6222" s="217">
        <v>0</v>
      </c>
    </row>
    <row r="6223" spans="10:11" hidden="1" x14ac:dyDescent="0.25">
      <c r="J6223" s="5">
        <v>0</v>
      </c>
      <c r="K6223" s="217">
        <v>0</v>
      </c>
    </row>
    <row r="6224" spans="10:11" hidden="1" x14ac:dyDescent="0.25">
      <c r="J6224" s="5">
        <v>0</v>
      </c>
      <c r="K6224" s="217">
        <v>0</v>
      </c>
    </row>
    <row r="6225" spans="10:11" hidden="1" x14ac:dyDescent="0.25">
      <c r="J6225" s="5">
        <v>0</v>
      </c>
      <c r="K6225" s="217">
        <v>0</v>
      </c>
    </row>
    <row r="6226" spans="10:11" hidden="1" x14ac:dyDescent="0.25">
      <c r="J6226" s="5">
        <v>0</v>
      </c>
      <c r="K6226" s="217">
        <v>0</v>
      </c>
    </row>
    <row r="6227" spans="10:11" hidden="1" x14ac:dyDescent="0.25">
      <c r="J6227" s="5">
        <v>0</v>
      </c>
      <c r="K6227" s="217">
        <v>0</v>
      </c>
    </row>
    <row r="6228" spans="10:11" hidden="1" x14ac:dyDescent="0.25">
      <c r="J6228" s="5">
        <v>0</v>
      </c>
      <c r="K6228" s="217">
        <v>0</v>
      </c>
    </row>
    <row r="6229" spans="10:11" hidden="1" x14ac:dyDescent="0.25">
      <c r="J6229" s="5">
        <v>0</v>
      </c>
      <c r="K6229" s="217">
        <v>0</v>
      </c>
    </row>
    <row r="6230" spans="10:11" hidden="1" x14ac:dyDescent="0.25">
      <c r="J6230" s="5">
        <v>0</v>
      </c>
      <c r="K6230" s="217">
        <v>0</v>
      </c>
    </row>
    <row r="6231" spans="10:11" hidden="1" x14ac:dyDescent="0.25">
      <c r="J6231" s="5">
        <v>0</v>
      </c>
      <c r="K6231" s="217">
        <v>0</v>
      </c>
    </row>
    <row r="6232" spans="10:11" hidden="1" x14ac:dyDescent="0.25">
      <c r="J6232" s="5">
        <v>0</v>
      </c>
      <c r="K6232" s="217">
        <v>0</v>
      </c>
    </row>
    <row r="6233" spans="10:11" hidden="1" x14ac:dyDescent="0.25">
      <c r="J6233" s="5">
        <v>0</v>
      </c>
      <c r="K6233" s="217">
        <v>0</v>
      </c>
    </row>
    <row r="6234" spans="10:11" hidden="1" x14ac:dyDescent="0.25">
      <c r="J6234" s="5">
        <v>0</v>
      </c>
      <c r="K6234" s="217">
        <v>0</v>
      </c>
    </row>
    <row r="6235" spans="10:11" hidden="1" x14ac:dyDescent="0.25">
      <c r="J6235" s="5">
        <v>0</v>
      </c>
      <c r="K6235" s="217">
        <v>0</v>
      </c>
    </row>
    <row r="6236" spans="10:11" hidden="1" x14ac:dyDescent="0.25">
      <c r="J6236" s="5">
        <v>0</v>
      </c>
      <c r="K6236" s="217">
        <v>0</v>
      </c>
    </row>
    <row r="6237" spans="10:11" hidden="1" x14ac:dyDescent="0.25">
      <c r="J6237" s="5">
        <v>0</v>
      </c>
      <c r="K6237" s="217">
        <v>0</v>
      </c>
    </row>
    <row r="6238" spans="10:11" hidden="1" x14ac:dyDescent="0.25">
      <c r="J6238" s="5">
        <v>0</v>
      </c>
      <c r="K6238" s="217">
        <v>0</v>
      </c>
    </row>
    <row r="6239" spans="10:11" hidden="1" x14ac:dyDescent="0.25">
      <c r="J6239" s="5">
        <v>0</v>
      </c>
      <c r="K6239" s="217">
        <v>0</v>
      </c>
    </row>
    <row r="6240" spans="10:11" hidden="1" x14ac:dyDescent="0.25">
      <c r="J6240" s="5">
        <v>0</v>
      </c>
      <c r="K6240" s="217">
        <v>0</v>
      </c>
    </row>
    <row r="6241" spans="10:11" hidden="1" x14ac:dyDescent="0.25">
      <c r="J6241" s="5">
        <v>0</v>
      </c>
      <c r="K6241" s="217">
        <v>0</v>
      </c>
    </row>
    <row r="6242" spans="10:11" hidden="1" x14ac:dyDescent="0.25">
      <c r="J6242" s="5">
        <v>0</v>
      </c>
      <c r="K6242" s="217">
        <v>0</v>
      </c>
    </row>
    <row r="6243" spans="10:11" hidden="1" x14ac:dyDescent="0.25">
      <c r="J6243" s="5">
        <v>0</v>
      </c>
      <c r="K6243" s="217">
        <v>0</v>
      </c>
    </row>
    <row r="6244" spans="10:11" hidden="1" x14ac:dyDescent="0.25">
      <c r="J6244" s="5">
        <v>0</v>
      </c>
      <c r="K6244" s="217">
        <v>0</v>
      </c>
    </row>
    <row r="6245" spans="10:11" hidden="1" x14ac:dyDescent="0.25">
      <c r="J6245" s="5">
        <v>0</v>
      </c>
      <c r="K6245" s="217">
        <v>0</v>
      </c>
    </row>
    <row r="6246" spans="10:11" hidden="1" x14ac:dyDescent="0.25">
      <c r="J6246" s="5">
        <v>0</v>
      </c>
      <c r="K6246" s="217">
        <v>0</v>
      </c>
    </row>
    <row r="6247" spans="10:11" hidden="1" x14ac:dyDescent="0.25">
      <c r="J6247" s="5">
        <v>0</v>
      </c>
      <c r="K6247" s="217">
        <v>0</v>
      </c>
    </row>
    <row r="6248" spans="10:11" hidden="1" x14ac:dyDescent="0.25">
      <c r="J6248" s="5">
        <v>0</v>
      </c>
      <c r="K6248" s="217">
        <v>0</v>
      </c>
    </row>
    <row r="6249" spans="10:11" hidden="1" x14ac:dyDescent="0.25">
      <c r="J6249" s="5">
        <v>0</v>
      </c>
      <c r="K6249" s="217">
        <v>0</v>
      </c>
    </row>
    <row r="6250" spans="10:11" hidden="1" x14ac:dyDescent="0.25">
      <c r="J6250" s="5">
        <v>0</v>
      </c>
      <c r="K6250" s="217">
        <v>0</v>
      </c>
    </row>
    <row r="6251" spans="10:11" hidden="1" x14ac:dyDescent="0.25">
      <c r="J6251" s="5">
        <v>0</v>
      </c>
      <c r="K6251" s="217">
        <v>0</v>
      </c>
    </row>
    <row r="6252" spans="10:11" hidden="1" x14ac:dyDescent="0.25">
      <c r="J6252" s="5">
        <v>0</v>
      </c>
      <c r="K6252" s="217">
        <v>0</v>
      </c>
    </row>
    <row r="6253" spans="10:11" hidden="1" x14ac:dyDescent="0.25">
      <c r="J6253" s="5">
        <v>0</v>
      </c>
      <c r="K6253" s="217">
        <v>0</v>
      </c>
    </row>
    <row r="6254" spans="10:11" hidden="1" x14ac:dyDescent="0.25">
      <c r="J6254" s="5">
        <v>0</v>
      </c>
      <c r="K6254" s="217">
        <v>0</v>
      </c>
    </row>
    <row r="6255" spans="10:11" hidden="1" x14ac:dyDescent="0.25">
      <c r="J6255" s="5">
        <v>0</v>
      </c>
      <c r="K6255" s="217">
        <v>0</v>
      </c>
    </row>
    <row r="6256" spans="10:11" hidden="1" x14ac:dyDescent="0.25">
      <c r="J6256" s="5">
        <v>0</v>
      </c>
      <c r="K6256" s="217">
        <v>0</v>
      </c>
    </row>
    <row r="6257" spans="10:11" hidden="1" x14ac:dyDescent="0.25">
      <c r="J6257" s="5">
        <v>0</v>
      </c>
      <c r="K6257" s="217">
        <v>0</v>
      </c>
    </row>
    <row r="6258" spans="10:11" hidden="1" x14ac:dyDescent="0.25">
      <c r="J6258" s="5">
        <v>0</v>
      </c>
      <c r="K6258" s="217">
        <v>0</v>
      </c>
    </row>
    <row r="6259" spans="10:11" hidden="1" x14ac:dyDescent="0.25">
      <c r="J6259" s="5">
        <v>0</v>
      </c>
      <c r="K6259" s="217">
        <v>0</v>
      </c>
    </row>
    <row r="6260" spans="10:11" hidden="1" x14ac:dyDescent="0.25">
      <c r="J6260" s="5">
        <v>0</v>
      </c>
      <c r="K6260" s="217">
        <v>0</v>
      </c>
    </row>
    <row r="6261" spans="10:11" hidden="1" x14ac:dyDescent="0.25">
      <c r="J6261" s="5">
        <v>0</v>
      </c>
      <c r="K6261" s="217">
        <v>0</v>
      </c>
    </row>
    <row r="6262" spans="10:11" hidden="1" x14ac:dyDescent="0.25">
      <c r="J6262" s="5">
        <v>0</v>
      </c>
      <c r="K6262" s="217">
        <v>0</v>
      </c>
    </row>
    <row r="6263" spans="10:11" hidden="1" x14ac:dyDescent="0.25">
      <c r="J6263" s="5">
        <v>0</v>
      </c>
      <c r="K6263" s="217">
        <v>0</v>
      </c>
    </row>
    <row r="6264" spans="10:11" hidden="1" x14ac:dyDescent="0.25">
      <c r="J6264" s="5">
        <v>0</v>
      </c>
      <c r="K6264" s="217">
        <v>0</v>
      </c>
    </row>
    <row r="6265" spans="10:11" hidden="1" x14ac:dyDescent="0.25">
      <c r="J6265" s="5">
        <v>0</v>
      </c>
      <c r="K6265" s="217">
        <v>0</v>
      </c>
    </row>
    <row r="6266" spans="10:11" hidden="1" x14ac:dyDescent="0.25">
      <c r="J6266" s="5">
        <v>0</v>
      </c>
      <c r="K6266" s="217">
        <v>0</v>
      </c>
    </row>
    <row r="6267" spans="10:11" hidden="1" x14ac:dyDescent="0.25">
      <c r="J6267" s="5">
        <v>0</v>
      </c>
      <c r="K6267" s="217">
        <v>0</v>
      </c>
    </row>
    <row r="6268" spans="10:11" hidden="1" x14ac:dyDescent="0.25">
      <c r="J6268" s="5">
        <v>0</v>
      </c>
      <c r="K6268" s="217">
        <v>0</v>
      </c>
    </row>
    <row r="6269" spans="10:11" hidden="1" x14ac:dyDescent="0.25">
      <c r="J6269" s="5">
        <v>0</v>
      </c>
      <c r="K6269" s="217">
        <v>0</v>
      </c>
    </row>
    <row r="6270" spans="10:11" hidden="1" x14ac:dyDescent="0.25">
      <c r="J6270" s="5">
        <v>0</v>
      </c>
      <c r="K6270" s="217">
        <v>0</v>
      </c>
    </row>
    <row r="6271" spans="10:11" hidden="1" x14ac:dyDescent="0.25">
      <c r="J6271" s="5">
        <v>0</v>
      </c>
      <c r="K6271" s="217">
        <v>0</v>
      </c>
    </row>
    <row r="6272" spans="10:11" hidden="1" x14ac:dyDescent="0.25">
      <c r="J6272" s="5">
        <v>0</v>
      </c>
      <c r="K6272" s="217">
        <v>0</v>
      </c>
    </row>
    <row r="6273" spans="10:11" hidden="1" x14ac:dyDescent="0.25">
      <c r="J6273" s="5">
        <v>0</v>
      </c>
      <c r="K6273" s="217">
        <v>0</v>
      </c>
    </row>
    <row r="6274" spans="10:11" hidden="1" x14ac:dyDescent="0.25">
      <c r="J6274" s="5">
        <v>0</v>
      </c>
      <c r="K6274" s="217">
        <v>0</v>
      </c>
    </row>
    <row r="6275" spans="10:11" hidden="1" x14ac:dyDescent="0.25">
      <c r="J6275" s="5">
        <v>0</v>
      </c>
      <c r="K6275" s="217">
        <v>0</v>
      </c>
    </row>
    <row r="6276" spans="10:11" hidden="1" x14ac:dyDescent="0.25">
      <c r="J6276" s="5">
        <v>0</v>
      </c>
      <c r="K6276" s="217">
        <v>0</v>
      </c>
    </row>
    <row r="6277" spans="10:11" hidden="1" x14ac:dyDescent="0.25">
      <c r="J6277" s="5">
        <v>0</v>
      </c>
      <c r="K6277" s="217">
        <v>0</v>
      </c>
    </row>
    <row r="6278" spans="10:11" hidden="1" x14ac:dyDescent="0.25">
      <c r="J6278" s="5">
        <v>0</v>
      </c>
      <c r="K6278" s="217">
        <v>0</v>
      </c>
    </row>
    <row r="6279" spans="10:11" hidden="1" x14ac:dyDescent="0.25">
      <c r="J6279" s="5">
        <v>0</v>
      </c>
      <c r="K6279" s="217">
        <v>0</v>
      </c>
    </row>
    <row r="6280" spans="10:11" hidden="1" x14ac:dyDescent="0.25">
      <c r="J6280" s="5">
        <v>0</v>
      </c>
      <c r="K6280" s="217">
        <v>0</v>
      </c>
    </row>
    <row r="6281" spans="10:11" hidden="1" x14ac:dyDescent="0.25">
      <c r="J6281" s="5">
        <v>0</v>
      </c>
      <c r="K6281" s="217">
        <v>0</v>
      </c>
    </row>
    <row r="6282" spans="10:11" hidden="1" x14ac:dyDescent="0.25">
      <c r="J6282" s="5">
        <v>0</v>
      </c>
      <c r="K6282" s="217">
        <v>0</v>
      </c>
    </row>
    <row r="6283" spans="10:11" hidden="1" x14ac:dyDescent="0.25">
      <c r="J6283" s="5">
        <v>0</v>
      </c>
      <c r="K6283" s="217">
        <v>0</v>
      </c>
    </row>
    <row r="6284" spans="10:11" hidden="1" x14ac:dyDescent="0.25">
      <c r="J6284" s="5">
        <v>0</v>
      </c>
      <c r="K6284" s="217">
        <v>0</v>
      </c>
    </row>
    <row r="6285" spans="10:11" hidden="1" x14ac:dyDescent="0.25">
      <c r="J6285" s="5">
        <v>0</v>
      </c>
      <c r="K6285" s="217">
        <v>0</v>
      </c>
    </row>
    <row r="6286" spans="10:11" hidden="1" x14ac:dyDescent="0.25">
      <c r="J6286" s="5">
        <v>0</v>
      </c>
      <c r="K6286" s="217">
        <v>0</v>
      </c>
    </row>
    <row r="6287" spans="10:11" hidden="1" x14ac:dyDescent="0.25">
      <c r="J6287" s="5">
        <v>0</v>
      </c>
      <c r="K6287" s="217">
        <v>0</v>
      </c>
    </row>
    <row r="6288" spans="10:11" hidden="1" x14ac:dyDescent="0.25">
      <c r="J6288" s="5">
        <v>0</v>
      </c>
      <c r="K6288" s="217">
        <v>0</v>
      </c>
    </row>
    <row r="6289" spans="10:11" hidden="1" x14ac:dyDescent="0.25">
      <c r="J6289" s="5">
        <v>0</v>
      </c>
      <c r="K6289" s="217">
        <v>0</v>
      </c>
    </row>
    <row r="6290" spans="10:11" hidden="1" x14ac:dyDescent="0.25">
      <c r="J6290" s="5">
        <v>0</v>
      </c>
      <c r="K6290" s="217">
        <v>0</v>
      </c>
    </row>
    <row r="6291" spans="10:11" hidden="1" x14ac:dyDescent="0.25">
      <c r="J6291" s="5">
        <v>0</v>
      </c>
      <c r="K6291" s="217">
        <v>0</v>
      </c>
    </row>
    <row r="6292" spans="10:11" hidden="1" x14ac:dyDescent="0.25">
      <c r="J6292" s="5">
        <v>0</v>
      </c>
      <c r="K6292" s="217">
        <v>0</v>
      </c>
    </row>
    <row r="6293" spans="10:11" hidden="1" x14ac:dyDescent="0.25">
      <c r="J6293" s="5">
        <v>0</v>
      </c>
      <c r="K6293" s="217">
        <v>0</v>
      </c>
    </row>
    <row r="6294" spans="10:11" hidden="1" x14ac:dyDescent="0.25">
      <c r="J6294" s="5">
        <v>0</v>
      </c>
      <c r="K6294" s="217">
        <v>0</v>
      </c>
    </row>
    <row r="6295" spans="10:11" hidden="1" x14ac:dyDescent="0.25">
      <c r="J6295" s="5">
        <v>0</v>
      </c>
      <c r="K6295" s="217">
        <v>0</v>
      </c>
    </row>
    <row r="6296" spans="10:11" hidden="1" x14ac:dyDescent="0.25">
      <c r="J6296" s="5">
        <v>0</v>
      </c>
      <c r="K6296" s="217">
        <v>0</v>
      </c>
    </row>
    <row r="6297" spans="10:11" hidden="1" x14ac:dyDescent="0.25">
      <c r="J6297" s="5">
        <v>0</v>
      </c>
      <c r="K6297" s="217">
        <v>0</v>
      </c>
    </row>
    <row r="6298" spans="10:11" hidden="1" x14ac:dyDescent="0.25">
      <c r="J6298" s="5">
        <v>0</v>
      </c>
      <c r="K6298" s="217">
        <v>0</v>
      </c>
    </row>
    <row r="6299" spans="10:11" hidden="1" x14ac:dyDescent="0.25">
      <c r="J6299" s="5">
        <v>0</v>
      </c>
      <c r="K6299" s="217">
        <v>0</v>
      </c>
    </row>
    <row r="6300" spans="10:11" hidden="1" x14ac:dyDescent="0.25">
      <c r="J6300" s="5">
        <v>0</v>
      </c>
      <c r="K6300" s="217">
        <v>0</v>
      </c>
    </row>
    <row r="6301" spans="10:11" hidden="1" x14ac:dyDescent="0.25">
      <c r="J6301" s="5">
        <v>0</v>
      </c>
      <c r="K6301" s="217">
        <v>0</v>
      </c>
    </row>
    <row r="6302" spans="10:11" hidden="1" x14ac:dyDescent="0.25">
      <c r="J6302" s="5">
        <v>0</v>
      </c>
      <c r="K6302" s="217">
        <v>0</v>
      </c>
    </row>
    <row r="6303" spans="10:11" hidden="1" x14ac:dyDescent="0.25">
      <c r="J6303" s="5">
        <v>0</v>
      </c>
      <c r="K6303" s="217">
        <v>0</v>
      </c>
    </row>
    <row r="6304" spans="10:11" hidden="1" x14ac:dyDescent="0.25">
      <c r="J6304" s="5">
        <v>0</v>
      </c>
      <c r="K6304" s="217">
        <v>0</v>
      </c>
    </row>
    <row r="6305" spans="10:11" hidden="1" x14ac:dyDescent="0.25">
      <c r="J6305" s="5">
        <v>0</v>
      </c>
      <c r="K6305" s="217">
        <v>0</v>
      </c>
    </row>
    <row r="6306" spans="10:11" hidden="1" x14ac:dyDescent="0.25">
      <c r="J6306" s="5">
        <v>0</v>
      </c>
      <c r="K6306" s="217">
        <v>0</v>
      </c>
    </row>
    <row r="6307" spans="10:11" hidden="1" x14ac:dyDescent="0.25">
      <c r="J6307" s="5">
        <v>0</v>
      </c>
      <c r="K6307" s="217">
        <v>0</v>
      </c>
    </row>
    <row r="6308" spans="10:11" hidden="1" x14ac:dyDescent="0.25">
      <c r="J6308" s="5">
        <v>0</v>
      </c>
      <c r="K6308" s="217">
        <v>0</v>
      </c>
    </row>
    <row r="6309" spans="10:11" hidden="1" x14ac:dyDescent="0.25">
      <c r="J6309" s="5">
        <v>0</v>
      </c>
      <c r="K6309" s="217">
        <v>0</v>
      </c>
    </row>
    <row r="6310" spans="10:11" hidden="1" x14ac:dyDescent="0.25">
      <c r="J6310" s="5">
        <v>0</v>
      </c>
      <c r="K6310" s="217">
        <v>0</v>
      </c>
    </row>
    <row r="6311" spans="10:11" hidden="1" x14ac:dyDescent="0.25">
      <c r="J6311" s="5">
        <v>0</v>
      </c>
      <c r="K6311" s="217">
        <v>0</v>
      </c>
    </row>
    <row r="6312" spans="10:11" hidden="1" x14ac:dyDescent="0.25">
      <c r="J6312" s="5">
        <v>0</v>
      </c>
      <c r="K6312" s="217">
        <v>0</v>
      </c>
    </row>
    <row r="6313" spans="10:11" hidden="1" x14ac:dyDescent="0.25">
      <c r="J6313" s="5">
        <v>0</v>
      </c>
      <c r="K6313" s="217">
        <v>0</v>
      </c>
    </row>
    <row r="6314" spans="10:11" hidden="1" x14ac:dyDescent="0.25">
      <c r="J6314" s="5">
        <v>0</v>
      </c>
      <c r="K6314" s="217">
        <v>0</v>
      </c>
    </row>
    <row r="6315" spans="10:11" hidden="1" x14ac:dyDescent="0.25">
      <c r="J6315" s="5">
        <v>0</v>
      </c>
      <c r="K6315" s="217">
        <v>0</v>
      </c>
    </row>
    <row r="6316" spans="10:11" hidden="1" x14ac:dyDescent="0.25">
      <c r="J6316" s="5">
        <v>0</v>
      </c>
      <c r="K6316" s="217">
        <v>0</v>
      </c>
    </row>
    <row r="6317" spans="10:11" hidden="1" x14ac:dyDescent="0.25">
      <c r="J6317" s="5">
        <v>0</v>
      </c>
      <c r="K6317" s="217">
        <v>0</v>
      </c>
    </row>
    <row r="6318" spans="10:11" hidden="1" x14ac:dyDescent="0.25">
      <c r="J6318" s="5">
        <v>0</v>
      </c>
      <c r="K6318" s="217">
        <v>0</v>
      </c>
    </row>
    <row r="6319" spans="10:11" hidden="1" x14ac:dyDescent="0.25">
      <c r="J6319" s="5">
        <v>0</v>
      </c>
      <c r="K6319" s="217">
        <v>0</v>
      </c>
    </row>
    <row r="6320" spans="10:11" hidden="1" x14ac:dyDescent="0.25">
      <c r="J6320" s="5">
        <v>0</v>
      </c>
      <c r="K6320" s="217">
        <v>0</v>
      </c>
    </row>
    <row r="6321" spans="10:11" hidden="1" x14ac:dyDescent="0.25">
      <c r="J6321" s="5">
        <v>0</v>
      </c>
      <c r="K6321" s="217">
        <v>0</v>
      </c>
    </row>
    <row r="6322" spans="10:11" hidden="1" x14ac:dyDescent="0.25">
      <c r="J6322" s="5">
        <v>0</v>
      </c>
      <c r="K6322" s="217">
        <v>0</v>
      </c>
    </row>
    <row r="6323" spans="10:11" hidden="1" x14ac:dyDescent="0.25">
      <c r="J6323" s="5">
        <v>0</v>
      </c>
      <c r="K6323" s="217">
        <v>0</v>
      </c>
    </row>
    <row r="6324" spans="10:11" hidden="1" x14ac:dyDescent="0.25">
      <c r="J6324" s="5">
        <v>0</v>
      </c>
      <c r="K6324" s="217">
        <v>0</v>
      </c>
    </row>
    <row r="6325" spans="10:11" hidden="1" x14ac:dyDescent="0.25">
      <c r="J6325" s="5">
        <v>0</v>
      </c>
      <c r="K6325" s="217">
        <v>0</v>
      </c>
    </row>
    <row r="6326" spans="10:11" hidden="1" x14ac:dyDescent="0.25">
      <c r="J6326" s="5">
        <v>0</v>
      </c>
      <c r="K6326" s="217">
        <v>0</v>
      </c>
    </row>
    <row r="6327" spans="10:11" hidden="1" x14ac:dyDescent="0.25">
      <c r="J6327" s="5">
        <v>0</v>
      </c>
      <c r="K6327" s="217">
        <v>0</v>
      </c>
    </row>
    <row r="6328" spans="10:11" hidden="1" x14ac:dyDescent="0.25">
      <c r="J6328" s="5">
        <v>0</v>
      </c>
      <c r="K6328" s="217">
        <v>0</v>
      </c>
    </row>
    <row r="6329" spans="10:11" hidden="1" x14ac:dyDescent="0.25">
      <c r="J6329" s="5">
        <v>0</v>
      </c>
      <c r="K6329" s="217">
        <v>0</v>
      </c>
    </row>
    <row r="6330" spans="10:11" hidden="1" x14ac:dyDescent="0.25">
      <c r="J6330" s="5">
        <v>0</v>
      </c>
      <c r="K6330" s="217">
        <v>0</v>
      </c>
    </row>
    <row r="6331" spans="10:11" hidden="1" x14ac:dyDescent="0.25">
      <c r="J6331" s="5">
        <v>0</v>
      </c>
      <c r="K6331" s="217">
        <v>0</v>
      </c>
    </row>
    <row r="6332" spans="10:11" hidden="1" x14ac:dyDescent="0.25">
      <c r="J6332" s="5">
        <v>0</v>
      </c>
      <c r="K6332" s="217">
        <v>0</v>
      </c>
    </row>
    <row r="6333" spans="10:11" hidden="1" x14ac:dyDescent="0.25">
      <c r="J6333" s="5">
        <v>0</v>
      </c>
      <c r="K6333" s="217">
        <v>0</v>
      </c>
    </row>
    <row r="6334" spans="10:11" hidden="1" x14ac:dyDescent="0.25">
      <c r="J6334" s="5">
        <v>0</v>
      </c>
      <c r="K6334" s="217">
        <v>0</v>
      </c>
    </row>
    <row r="6335" spans="10:11" hidden="1" x14ac:dyDescent="0.25">
      <c r="J6335" s="5">
        <v>0</v>
      </c>
      <c r="K6335" s="217">
        <v>0</v>
      </c>
    </row>
    <row r="6336" spans="10:11" hidden="1" x14ac:dyDescent="0.25">
      <c r="J6336" s="5">
        <v>0</v>
      </c>
      <c r="K6336" s="217">
        <v>0</v>
      </c>
    </row>
    <row r="6337" spans="10:11" hidden="1" x14ac:dyDescent="0.25">
      <c r="J6337" s="5">
        <v>0</v>
      </c>
      <c r="K6337" s="217">
        <v>0</v>
      </c>
    </row>
    <row r="6338" spans="10:11" hidden="1" x14ac:dyDescent="0.25">
      <c r="J6338" s="5">
        <v>0</v>
      </c>
      <c r="K6338" s="217">
        <v>0</v>
      </c>
    </row>
    <row r="6339" spans="10:11" hidden="1" x14ac:dyDescent="0.25">
      <c r="J6339" s="5">
        <v>0</v>
      </c>
      <c r="K6339" s="217">
        <v>0</v>
      </c>
    </row>
    <row r="6340" spans="10:11" hidden="1" x14ac:dyDescent="0.25">
      <c r="J6340" s="5">
        <v>0</v>
      </c>
      <c r="K6340" s="217">
        <v>0</v>
      </c>
    </row>
    <row r="6341" spans="10:11" hidden="1" x14ac:dyDescent="0.25">
      <c r="J6341" s="5">
        <v>0</v>
      </c>
      <c r="K6341" s="217">
        <v>0</v>
      </c>
    </row>
    <row r="6342" spans="10:11" hidden="1" x14ac:dyDescent="0.25">
      <c r="J6342" s="5">
        <v>0</v>
      </c>
      <c r="K6342" s="217">
        <v>0</v>
      </c>
    </row>
    <row r="6343" spans="10:11" hidden="1" x14ac:dyDescent="0.25">
      <c r="J6343" s="5">
        <v>0</v>
      </c>
      <c r="K6343" s="217">
        <v>0</v>
      </c>
    </row>
    <row r="6344" spans="10:11" hidden="1" x14ac:dyDescent="0.25">
      <c r="J6344" s="5">
        <v>0</v>
      </c>
      <c r="K6344" s="217">
        <v>0</v>
      </c>
    </row>
    <row r="6345" spans="10:11" hidden="1" x14ac:dyDescent="0.25">
      <c r="J6345" s="5">
        <v>0</v>
      </c>
      <c r="K6345" s="217">
        <v>0</v>
      </c>
    </row>
    <row r="6346" spans="10:11" hidden="1" x14ac:dyDescent="0.25">
      <c r="J6346" s="5">
        <v>0</v>
      </c>
      <c r="K6346" s="217">
        <v>0</v>
      </c>
    </row>
    <row r="6347" spans="10:11" hidden="1" x14ac:dyDescent="0.25">
      <c r="J6347" s="5">
        <v>0</v>
      </c>
      <c r="K6347" s="217">
        <v>0</v>
      </c>
    </row>
    <row r="6348" spans="10:11" hidden="1" x14ac:dyDescent="0.25">
      <c r="J6348" s="5">
        <v>0</v>
      </c>
      <c r="K6348" s="217">
        <v>0</v>
      </c>
    </row>
    <row r="6349" spans="10:11" hidden="1" x14ac:dyDescent="0.25">
      <c r="J6349" s="5">
        <v>0</v>
      </c>
      <c r="K6349" s="217">
        <v>0</v>
      </c>
    </row>
    <row r="6350" spans="10:11" hidden="1" x14ac:dyDescent="0.25">
      <c r="J6350" s="5">
        <v>0</v>
      </c>
      <c r="K6350" s="217">
        <v>0</v>
      </c>
    </row>
    <row r="6351" spans="10:11" hidden="1" x14ac:dyDescent="0.25">
      <c r="J6351" s="5">
        <v>0</v>
      </c>
      <c r="K6351" s="217">
        <v>0</v>
      </c>
    </row>
    <row r="6352" spans="10:11" hidden="1" x14ac:dyDescent="0.25">
      <c r="J6352" s="5">
        <v>0</v>
      </c>
      <c r="K6352" s="217">
        <v>0</v>
      </c>
    </row>
    <row r="6353" spans="10:11" hidden="1" x14ac:dyDescent="0.25">
      <c r="J6353" s="5">
        <v>0</v>
      </c>
      <c r="K6353" s="217">
        <v>0</v>
      </c>
    </row>
    <row r="6354" spans="10:11" hidden="1" x14ac:dyDescent="0.25">
      <c r="J6354" s="5">
        <v>0</v>
      </c>
      <c r="K6354" s="217">
        <v>0</v>
      </c>
    </row>
    <row r="6355" spans="10:11" hidden="1" x14ac:dyDescent="0.25">
      <c r="J6355" s="5">
        <v>0</v>
      </c>
      <c r="K6355" s="217">
        <v>0</v>
      </c>
    </row>
    <row r="6356" spans="10:11" hidden="1" x14ac:dyDescent="0.25">
      <c r="J6356" s="5">
        <v>0</v>
      </c>
      <c r="K6356" s="217">
        <v>0</v>
      </c>
    </row>
    <row r="6357" spans="10:11" hidden="1" x14ac:dyDescent="0.25">
      <c r="J6357" s="5">
        <v>0</v>
      </c>
      <c r="K6357" s="217">
        <v>0</v>
      </c>
    </row>
    <row r="6358" spans="10:11" hidden="1" x14ac:dyDescent="0.25">
      <c r="J6358" s="5">
        <v>0</v>
      </c>
      <c r="K6358" s="217">
        <v>0</v>
      </c>
    </row>
    <row r="6359" spans="10:11" hidden="1" x14ac:dyDescent="0.25">
      <c r="J6359" s="5">
        <v>0</v>
      </c>
      <c r="K6359" s="217">
        <v>0</v>
      </c>
    </row>
    <row r="6360" spans="10:11" hidden="1" x14ac:dyDescent="0.25">
      <c r="J6360" s="5">
        <v>0</v>
      </c>
      <c r="K6360" s="217">
        <v>0</v>
      </c>
    </row>
    <row r="6361" spans="10:11" hidden="1" x14ac:dyDescent="0.25">
      <c r="J6361" s="5">
        <v>0</v>
      </c>
      <c r="K6361" s="217">
        <v>0</v>
      </c>
    </row>
    <row r="6362" spans="10:11" hidden="1" x14ac:dyDescent="0.25">
      <c r="J6362" s="5">
        <v>0</v>
      </c>
      <c r="K6362" s="217">
        <v>0</v>
      </c>
    </row>
    <row r="6363" spans="10:11" hidden="1" x14ac:dyDescent="0.25">
      <c r="J6363" s="5">
        <v>0</v>
      </c>
      <c r="K6363" s="217">
        <v>0</v>
      </c>
    </row>
    <row r="6364" spans="10:11" hidden="1" x14ac:dyDescent="0.25">
      <c r="J6364" s="5">
        <v>0</v>
      </c>
      <c r="K6364" s="217">
        <v>0</v>
      </c>
    </row>
    <row r="6365" spans="10:11" hidden="1" x14ac:dyDescent="0.25">
      <c r="J6365" s="5">
        <v>0</v>
      </c>
      <c r="K6365" s="217">
        <v>0</v>
      </c>
    </row>
    <row r="6366" spans="10:11" hidden="1" x14ac:dyDescent="0.25">
      <c r="J6366" s="5">
        <v>0</v>
      </c>
      <c r="K6366" s="217">
        <v>0</v>
      </c>
    </row>
    <row r="6367" spans="10:11" hidden="1" x14ac:dyDescent="0.25">
      <c r="J6367" s="5">
        <v>0</v>
      </c>
      <c r="K6367" s="217">
        <v>0</v>
      </c>
    </row>
    <row r="6368" spans="10:11" hidden="1" x14ac:dyDescent="0.25">
      <c r="J6368" s="5">
        <v>0</v>
      </c>
      <c r="K6368" s="217">
        <v>0</v>
      </c>
    </row>
    <row r="6369" spans="10:11" hidden="1" x14ac:dyDescent="0.25">
      <c r="J6369" s="5">
        <v>0</v>
      </c>
      <c r="K6369" s="217">
        <v>0</v>
      </c>
    </row>
    <row r="6370" spans="10:11" hidden="1" x14ac:dyDescent="0.25">
      <c r="J6370" s="5">
        <v>0</v>
      </c>
      <c r="K6370" s="217">
        <v>0</v>
      </c>
    </row>
    <row r="6371" spans="10:11" hidden="1" x14ac:dyDescent="0.25">
      <c r="J6371" s="5">
        <v>0</v>
      </c>
      <c r="K6371" s="217">
        <v>0</v>
      </c>
    </row>
    <row r="6372" spans="10:11" hidden="1" x14ac:dyDescent="0.25">
      <c r="J6372" s="5">
        <v>0</v>
      </c>
      <c r="K6372" s="217">
        <v>0</v>
      </c>
    </row>
    <row r="6373" spans="10:11" hidden="1" x14ac:dyDescent="0.25">
      <c r="J6373" s="5">
        <v>0</v>
      </c>
      <c r="K6373" s="217">
        <v>0</v>
      </c>
    </row>
    <row r="6374" spans="10:11" hidden="1" x14ac:dyDescent="0.25">
      <c r="J6374" s="5">
        <v>0</v>
      </c>
      <c r="K6374" s="217">
        <v>0</v>
      </c>
    </row>
    <row r="6375" spans="10:11" hidden="1" x14ac:dyDescent="0.25">
      <c r="J6375" s="5">
        <v>0</v>
      </c>
      <c r="K6375" s="217">
        <v>0</v>
      </c>
    </row>
    <row r="6376" spans="10:11" hidden="1" x14ac:dyDescent="0.25">
      <c r="J6376" s="5">
        <v>0</v>
      </c>
      <c r="K6376" s="217">
        <v>0</v>
      </c>
    </row>
    <row r="6377" spans="10:11" hidden="1" x14ac:dyDescent="0.25">
      <c r="J6377" s="5">
        <v>0</v>
      </c>
      <c r="K6377" s="217">
        <v>0</v>
      </c>
    </row>
    <row r="6378" spans="10:11" hidden="1" x14ac:dyDescent="0.25">
      <c r="J6378" s="5">
        <v>0</v>
      </c>
      <c r="K6378" s="217">
        <v>0</v>
      </c>
    </row>
    <row r="6379" spans="10:11" hidden="1" x14ac:dyDescent="0.25">
      <c r="J6379" s="5">
        <v>0</v>
      </c>
      <c r="K6379" s="217">
        <v>0</v>
      </c>
    </row>
    <row r="6380" spans="10:11" hidden="1" x14ac:dyDescent="0.25">
      <c r="J6380" s="5">
        <v>0</v>
      </c>
      <c r="K6380" s="217">
        <v>0</v>
      </c>
    </row>
    <row r="6381" spans="10:11" hidden="1" x14ac:dyDescent="0.25">
      <c r="J6381" s="5">
        <v>0</v>
      </c>
      <c r="K6381" s="217">
        <v>0</v>
      </c>
    </row>
    <row r="6382" spans="10:11" hidden="1" x14ac:dyDescent="0.25">
      <c r="J6382" s="5">
        <v>0</v>
      </c>
      <c r="K6382" s="217">
        <v>0</v>
      </c>
    </row>
    <row r="6383" spans="10:11" hidden="1" x14ac:dyDescent="0.25">
      <c r="J6383" s="5">
        <v>0</v>
      </c>
      <c r="K6383" s="217">
        <v>0</v>
      </c>
    </row>
    <row r="6384" spans="10:11" hidden="1" x14ac:dyDescent="0.25">
      <c r="J6384" s="5">
        <v>0</v>
      </c>
      <c r="K6384" s="217">
        <v>0</v>
      </c>
    </row>
    <row r="6385" spans="10:11" hidden="1" x14ac:dyDescent="0.25">
      <c r="J6385" s="5">
        <v>0</v>
      </c>
      <c r="K6385" s="217">
        <v>0</v>
      </c>
    </row>
    <row r="6386" spans="10:11" hidden="1" x14ac:dyDescent="0.25">
      <c r="J6386" s="5">
        <v>0</v>
      </c>
      <c r="K6386" s="217">
        <v>0</v>
      </c>
    </row>
    <row r="6387" spans="10:11" hidden="1" x14ac:dyDescent="0.25">
      <c r="J6387" s="5">
        <v>0</v>
      </c>
      <c r="K6387" s="217">
        <v>0</v>
      </c>
    </row>
    <row r="6388" spans="10:11" hidden="1" x14ac:dyDescent="0.25">
      <c r="J6388" s="5">
        <v>0</v>
      </c>
      <c r="K6388" s="217">
        <v>0</v>
      </c>
    </row>
    <row r="6389" spans="10:11" hidden="1" x14ac:dyDescent="0.25">
      <c r="J6389" s="5">
        <v>0</v>
      </c>
      <c r="K6389" s="217">
        <v>0</v>
      </c>
    </row>
    <row r="6390" spans="10:11" hidden="1" x14ac:dyDescent="0.25">
      <c r="J6390" s="5">
        <v>0</v>
      </c>
      <c r="K6390" s="217">
        <v>0</v>
      </c>
    </row>
    <row r="6391" spans="10:11" hidden="1" x14ac:dyDescent="0.25">
      <c r="J6391" s="5">
        <v>0</v>
      </c>
      <c r="K6391" s="217">
        <v>0</v>
      </c>
    </row>
    <row r="6392" spans="10:11" hidden="1" x14ac:dyDescent="0.25">
      <c r="J6392" s="5">
        <v>0</v>
      </c>
      <c r="K6392" s="217">
        <v>0</v>
      </c>
    </row>
    <row r="6393" spans="10:11" hidden="1" x14ac:dyDescent="0.25">
      <c r="J6393" s="5">
        <v>0</v>
      </c>
      <c r="K6393" s="217">
        <v>0</v>
      </c>
    </row>
    <row r="6394" spans="10:11" hidden="1" x14ac:dyDescent="0.25">
      <c r="J6394" s="5">
        <v>0</v>
      </c>
      <c r="K6394" s="217">
        <v>0</v>
      </c>
    </row>
    <row r="6395" spans="10:11" hidden="1" x14ac:dyDescent="0.25">
      <c r="J6395" s="5">
        <v>0</v>
      </c>
      <c r="K6395" s="217">
        <v>0</v>
      </c>
    </row>
    <row r="6396" spans="10:11" hidden="1" x14ac:dyDescent="0.25">
      <c r="J6396" s="5">
        <v>0</v>
      </c>
      <c r="K6396" s="217">
        <v>0</v>
      </c>
    </row>
    <row r="6397" spans="10:11" hidden="1" x14ac:dyDescent="0.25">
      <c r="J6397" s="5">
        <v>0</v>
      </c>
      <c r="K6397" s="217">
        <v>0</v>
      </c>
    </row>
    <row r="6398" spans="10:11" hidden="1" x14ac:dyDescent="0.25">
      <c r="J6398" s="5">
        <v>0</v>
      </c>
      <c r="K6398" s="217">
        <v>0</v>
      </c>
    </row>
    <row r="6399" spans="10:11" hidden="1" x14ac:dyDescent="0.25">
      <c r="J6399" s="5">
        <v>0</v>
      </c>
      <c r="K6399" s="217">
        <v>0</v>
      </c>
    </row>
    <row r="6400" spans="10:11" hidden="1" x14ac:dyDescent="0.25">
      <c r="J6400" s="5">
        <v>0</v>
      </c>
      <c r="K6400" s="217">
        <v>0</v>
      </c>
    </row>
    <row r="6401" spans="10:11" hidden="1" x14ac:dyDescent="0.25">
      <c r="J6401" s="5">
        <v>0</v>
      </c>
      <c r="K6401" s="217">
        <v>0</v>
      </c>
    </row>
    <row r="6402" spans="10:11" hidden="1" x14ac:dyDescent="0.25">
      <c r="J6402" s="5">
        <v>0</v>
      </c>
      <c r="K6402" s="217">
        <v>0</v>
      </c>
    </row>
    <row r="6403" spans="10:11" hidden="1" x14ac:dyDescent="0.25">
      <c r="J6403" s="5">
        <v>0</v>
      </c>
      <c r="K6403" s="217">
        <v>0</v>
      </c>
    </row>
    <row r="6404" spans="10:11" hidden="1" x14ac:dyDescent="0.25">
      <c r="J6404" s="5">
        <v>0</v>
      </c>
      <c r="K6404" s="217">
        <v>0</v>
      </c>
    </row>
    <row r="6405" spans="10:11" hidden="1" x14ac:dyDescent="0.25">
      <c r="J6405" s="5">
        <v>0</v>
      </c>
      <c r="K6405" s="217">
        <v>0</v>
      </c>
    </row>
    <row r="6406" spans="10:11" hidden="1" x14ac:dyDescent="0.25">
      <c r="J6406" s="5">
        <v>0</v>
      </c>
      <c r="K6406" s="217">
        <v>0</v>
      </c>
    </row>
    <row r="6407" spans="10:11" hidden="1" x14ac:dyDescent="0.25">
      <c r="J6407" s="5">
        <v>0</v>
      </c>
      <c r="K6407" s="217">
        <v>0</v>
      </c>
    </row>
    <row r="6408" spans="10:11" hidden="1" x14ac:dyDescent="0.25">
      <c r="J6408" s="5">
        <v>0</v>
      </c>
      <c r="K6408" s="217">
        <v>0</v>
      </c>
    </row>
    <row r="6409" spans="10:11" hidden="1" x14ac:dyDescent="0.25">
      <c r="J6409" s="5">
        <v>0</v>
      </c>
      <c r="K6409" s="217">
        <v>0</v>
      </c>
    </row>
    <row r="6410" spans="10:11" hidden="1" x14ac:dyDescent="0.25">
      <c r="J6410" s="5">
        <v>0</v>
      </c>
      <c r="K6410" s="217">
        <v>0</v>
      </c>
    </row>
    <row r="6411" spans="10:11" hidden="1" x14ac:dyDescent="0.25">
      <c r="J6411" s="5">
        <v>0</v>
      </c>
      <c r="K6411" s="217">
        <v>0</v>
      </c>
    </row>
    <row r="6412" spans="10:11" hidden="1" x14ac:dyDescent="0.25">
      <c r="J6412" s="5">
        <v>0</v>
      </c>
      <c r="K6412" s="217">
        <v>0</v>
      </c>
    </row>
    <row r="6413" spans="10:11" hidden="1" x14ac:dyDescent="0.25">
      <c r="J6413" s="5">
        <v>0</v>
      </c>
      <c r="K6413" s="217">
        <v>0</v>
      </c>
    </row>
    <row r="6414" spans="10:11" hidden="1" x14ac:dyDescent="0.25">
      <c r="J6414" s="5">
        <v>0</v>
      </c>
      <c r="K6414" s="217">
        <v>0</v>
      </c>
    </row>
    <row r="6415" spans="10:11" hidden="1" x14ac:dyDescent="0.25">
      <c r="J6415" s="5">
        <v>0</v>
      </c>
      <c r="K6415" s="217">
        <v>0</v>
      </c>
    </row>
    <row r="6416" spans="10:11" hidden="1" x14ac:dyDescent="0.25">
      <c r="J6416" s="5">
        <v>0</v>
      </c>
      <c r="K6416" s="217">
        <v>0</v>
      </c>
    </row>
    <row r="6417" spans="10:11" hidden="1" x14ac:dyDescent="0.25">
      <c r="J6417" s="5">
        <v>0</v>
      </c>
      <c r="K6417" s="217">
        <v>0</v>
      </c>
    </row>
    <row r="6418" spans="10:11" hidden="1" x14ac:dyDescent="0.25">
      <c r="J6418" s="5">
        <v>0</v>
      </c>
      <c r="K6418" s="217">
        <v>0</v>
      </c>
    </row>
    <row r="6419" spans="10:11" hidden="1" x14ac:dyDescent="0.25">
      <c r="J6419" s="5">
        <v>0</v>
      </c>
      <c r="K6419" s="217">
        <v>0</v>
      </c>
    </row>
    <row r="6420" spans="10:11" hidden="1" x14ac:dyDescent="0.25">
      <c r="J6420" s="5">
        <v>0</v>
      </c>
      <c r="K6420" s="217">
        <v>0</v>
      </c>
    </row>
    <row r="6421" spans="10:11" hidden="1" x14ac:dyDescent="0.25">
      <c r="J6421" s="5">
        <v>0</v>
      </c>
      <c r="K6421" s="217">
        <v>0</v>
      </c>
    </row>
    <row r="6422" spans="10:11" hidden="1" x14ac:dyDescent="0.25">
      <c r="J6422" s="5">
        <v>0</v>
      </c>
      <c r="K6422" s="217">
        <v>0</v>
      </c>
    </row>
    <row r="6423" spans="10:11" hidden="1" x14ac:dyDescent="0.25">
      <c r="J6423" s="5">
        <v>0</v>
      </c>
      <c r="K6423" s="217">
        <v>0</v>
      </c>
    </row>
    <row r="6424" spans="10:11" hidden="1" x14ac:dyDescent="0.25">
      <c r="J6424" s="5">
        <v>0</v>
      </c>
      <c r="K6424" s="217">
        <v>0</v>
      </c>
    </row>
    <row r="6425" spans="10:11" hidden="1" x14ac:dyDescent="0.25">
      <c r="J6425" s="5">
        <v>0</v>
      </c>
      <c r="K6425" s="217">
        <v>0</v>
      </c>
    </row>
    <row r="6426" spans="10:11" hidden="1" x14ac:dyDescent="0.25">
      <c r="J6426" s="5">
        <v>0</v>
      </c>
      <c r="K6426" s="217">
        <v>0</v>
      </c>
    </row>
    <row r="6427" spans="10:11" hidden="1" x14ac:dyDescent="0.25">
      <c r="J6427" s="5">
        <v>0</v>
      </c>
      <c r="K6427" s="217">
        <v>0</v>
      </c>
    </row>
    <row r="6428" spans="10:11" hidden="1" x14ac:dyDescent="0.25">
      <c r="J6428" s="5">
        <v>0</v>
      </c>
      <c r="K6428" s="217">
        <v>0</v>
      </c>
    </row>
    <row r="6429" spans="10:11" hidden="1" x14ac:dyDescent="0.25">
      <c r="J6429" s="5">
        <v>0</v>
      </c>
      <c r="K6429" s="217">
        <v>0</v>
      </c>
    </row>
    <row r="6430" spans="10:11" hidden="1" x14ac:dyDescent="0.25">
      <c r="J6430" s="5">
        <v>0</v>
      </c>
      <c r="K6430" s="217">
        <v>0</v>
      </c>
    </row>
    <row r="6431" spans="10:11" hidden="1" x14ac:dyDescent="0.25">
      <c r="J6431" s="5">
        <v>0</v>
      </c>
      <c r="K6431" s="217">
        <v>0</v>
      </c>
    </row>
    <row r="6432" spans="10:11" hidden="1" x14ac:dyDescent="0.25">
      <c r="J6432" s="5">
        <v>0</v>
      </c>
      <c r="K6432" s="217">
        <v>0</v>
      </c>
    </row>
    <row r="6433" spans="10:11" hidden="1" x14ac:dyDescent="0.25">
      <c r="J6433" s="5">
        <v>0</v>
      </c>
      <c r="K6433" s="217">
        <v>0</v>
      </c>
    </row>
    <row r="6434" spans="10:11" hidden="1" x14ac:dyDescent="0.25">
      <c r="J6434" s="5">
        <v>0</v>
      </c>
      <c r="K6434" s="217">
        <v>0</v>
      </c>
    </row>
    <row r="6435" spans="10:11" hidden="1" x14ac:dyDescent="0.25">
      <c r="J6435" s="5">
        <v>0</v>
      </c>
      <c r="K6435" s="217">
        <v>0</v>
      </c>
    </row>
    <row r="6436" spans="10:11" hidden="1" x14ac:dyDescent="0.25">
      <c r="J6436" s="5">
        <v>0</v>
      </c>
      <c r="K6436" s="217">
        <v>0</v>
      </c>
    </row>
    <row r="6437" spans="10:11" hidden="1" x14ac:dyDescent="0.25">
      <c r="J6437" s="5">
        <v>0</v>
      </c>
      <c r="K6437" s="217">
        <v>0</v>
      </c>
    </row>
    <row r="6438" spans="10:11" hidden="1" x14ac:dyDescent="0.25">
      <c r="J6438" s="5">
        <v>0</v>
      </c>
      <c r="K6438" s="217">
        <v>0</v>
      </c>
    </row>
    <row r="6439" spans="10:11" hidden="1" x14ac:dyDescent="0.25">
      <c r="J6439" s="5">
        <v>0</v>
      </c>
      <c r="K6439" s="217">
        <v>0</v>
      </c>
    </row>
    <row r="6440" spans="10:11" hidden="1" x14ac:dyDescent="0.25">
      <c r="J6440" s="5">
        <v>0</v>
      </c>
      <c r="K6440" s="217">
        <v>0</v>
      </c>
    </row>
    <row r="6441" spans="10:11" hidden="1" x14ac:dyDescent="0.25">
      <c r="J6441" s="5">
        <v>0</v>
      </c>
      <c r="K6441" s="217">
        <v>0</v>
      </c>
    </row>
    <row r="6442" spans="10:11" hidden="1" x14ac:dyDescent="0.25">
      <c r="J6442" s="5">
        <v>0</v>
      </c>
      <c r="K6442" s="217">
        <v>0</v>
      </c>
    </row>
    <row r="6443" spans="10:11" hidden="1" x14ac:dyDescent="0.25">
      <c r="J6443" s="5">
        <v>0</v>
      </c>
      <c r="K6443" s="217">
        <v>0</v>
      </c>
    </row>
    <row r="6444" spans="10:11" hidden="1" x14ac:dyDescent="0.25">
      <c r="J6444" s="5">
        <v>0</v>
      </c>
      <c r="K6444" s="217">
        <v>0</v>
      </c>
    </row>
    <row r="6445" spans="10:11" hidden="1" x14ac:dyDescent="0.25">
      <c r="J6445" s="5">
        <v>0</v>
      </c>
      <c r="K6445" s="217">
        <v>0</v>
      </c>
    </row>
    <row r="6446" spans="10:11" hidden="1" x14ac:dyDescent="0.25">
      <c r="J6446" s="5">
        <v>0</v>
      </c>
      <c r="K6446" s="217">
        <v>0</v>
      </c>
    </row>
    <row r="6447" spans="10:11" hidden="1" x14ac:dyDescent="0.25">
      <c r="J6447" s="5">
        <v>0</v>
      </c>
      <c r="K6447" s="217">
        <v>0</v>
      </c>
    </row>
    <row r="6448" spans="10:11" hidden="1" x14ac:dyDescent="0.25">
      <c r="J6448" s="5">
        <v>0</v>
      </c>
      <c r="K6448" s="217">
        <v>0</v>
      </c>
    </row>
    <row r="6449" spans="10:11" hidden="1" x14ac:dyDescent="0.25">
      <c r="J6449" s="5">
        <v>0</v>
      </c>
      <c r="K6449" s="217">
        <v>0</v>
      </c>
    </row>
    <row r="6450" spans="10:11" hidden="1" x14ac:dyDescent="0.25">
      <c r="J6450" s="5">
        <v>0</v>
      </c>
      <c r="K6450" s="217">
        <v>0</v>
      </c>
    </row>
    <row r="6451" spans="10:11" hidden="1" x14ac:dyDescent="0.25">
      <c r="J6451" s="5">
        <v>0</v>
      </c>
      <c r="K6451" s="217">
        <v>0</v>
      </c>
    </row>
    <row r="6452" spans="10:11" hidden="1" x14ac:dyDescent="0.25">
      <c r="J6452" s="5">
        <v>0</v>
      </c>
      <c r="K6452" s="217">
        <v>0</v>
      </c>
    </row>
    <row r="6453" spans="10:11" hidden="1" x14ac:dyDescent="0.25">
      <c r="J6453" s="5">
        <v>0</v>
      </c>
      <c r="K6453" s="217">
        <v>0</v>
      </c>
    </row>
    <row r="6454" spans="10:11" hidden="1" x14ac:dyDescent="0.25">
      <c r="J6454" s="5">
        <v>0</v>
      </c>
      <c r="K6454" s="217">
        <v>0</v>
      </c>
    </row>
    <row r="6455" spans="10:11" hidden="1" x14ac:dyDescent="0.25">
      <c r="J6455" s="5">
        <v>0</v>
      </c>
      <c r="K6455" s="217">
        <v>0</v>
      </c>
    </row>
    <row r="6456" spans="10:11" hidden="1" x14ac:dyDescent="0.25">
      <c r="J6456" s="5">
        <v>0</v>
      </c>
      <c r="K6456" s="217">
        <v>0</v>
      </c>
    </row>
    <row r="6457" spans="10:11" hidden="1" x14ac:dyDescent="0.25">
      <c r="J6457" s="5">
        <v>0</v>
      </c>
      <c r="K6457" s="217">
        <v>0</v>
      </c>
    </row>
    <row r="6458" spans="10:11" hidden="1" x14ac:dyDescent="0.25">
      <c r="J6458" s="5">
        <v>0</v>
      </c>
      <c r="K6458" s="217">
        <v>0</v>
      </c>
    </row>
    <row r="6459" spans="10:11" hidden="1" x14ac:dyDescent="0.25">
      <c r="J6459" s="5">
        <v>0</v>
      </c>
      <c r="K6459" s="217">
        <v>0</v>
      </c>
    </row>
    <row r="6460" spans="10:11" hidden="1" x14ac:dyDescent="0.25">
      <c r="J6460" s="5">
        <v>0</v>
      </c>
      <c r="K6460" s="217">
        <v>0</v>
      </c>
    </row>
    <row r="6461" spans="10:11" hidden="1" x14ac:dyDescent="0.25">
      <c r="J6461" s="5">
        <v>0</v>
      </c>
      <c r="K6461" s="217">
        <v>0</v>
      </c>
    </row>
    <row r="6462" spans="10:11" hidden="1" x14ac:dyDescent="0.25">
      <c r="J6462" s="5">
        <v>0</v>
      </c>
      <c r="K6462" s="217">
        <v>0</v>
      </c>
    </row>
    <row r="6463" spans="10:11" hidden="1" x14ac:dyDescent="0.25">
      <c r="J6463" s="5">
        <v>0</v>
      </c>
      <c r="K6463" s="217">
        <v>0</v>
      </c>
    </row>
    <row r="6464" spans="10:11" hidden="1" x14ac:dyDescent="0.25">
      <c r="J6464" s="5">
        <v>0</v>
      </c>
      <c r="K6464" s="217">
        <v>0</v>
      </c>
    </row>
    <row r="6465" spans="10:11" hidden="1" x14ac:dyDescent="0.25">
      <c r="J6465" s="5">
        <v>0</v>
      </c>
      <c r="K6465" s="217">
        <v>0</v>
      </c>
    </row>
    <row r="6466" spans="10:11" hidden="1" x14ac:dyDescent="0.25">
      <c r="J6466" s="5">
        <v>0</v>
      </c>
      <c r="K6466" s="217">
        <v>0</v>
      </c>
    </row>
    <row r="6467" spans="10:11" hidden="1" x14ac:dyDescent="0.25">
      <c r="J6467" s="5">
        <v>0</v>
      </c>
      <c r="K6467" s="217">
        <v>0</v>
      </c>
    </row>
    <row r="6468" spans="10:11" hidden="1" x14ac:dyDescent="0.25">
      <c r="J6468" s="5">
        <v>0</v>
      </c>
      <c r="K6468" s="217">
        <v>0</v>
      </c>
    </row>
    <row r="6469" spans="10:11" hidden="1" x14ac:dyDescent="0.25">
      <c r="J6469" s="5">
        <v>0</v>
      </c>
      <c r="K6469" s="217">
        <v>0</v>
      </c>
    </row>
    <row r="6470" spans="10:11" hidden="1" x14ac:dyDescent="0.25">
      <c r="J6470" s="5">
        <v>0</v>
      </c>
      <c r="K6470" s="217">
        <v>0</v>
      </c>
    </row>
    <row r="6471" spans="10:11" hidden="1" x14ac:dyDescent="0.25">
      <c r="J6471" s="5">
        <v>0</v>
      </c>
      <c r="K6471" s="217">
        <v>0</v>
      </c>
    </row>
    <row r="6472" spans="10:11" hidden="1" x14ac:dyDescent="0.25">
      <c r="J6472" s="5">
        <v>0</v>
      </c>
      <c r="K6472" s="217">
        <v>0</v>
      </c>
    </row>
    <row r="6473" spans="10:11" hidden="1" x14ac:dyDescent="0.25">
      <c r="J6473" s="5">
        <v>0</v>
      </c>
      <c r="K6473" s="217">
        <v>0</v>
      </c>
    </row>
    <row r="6474" spans="10:11" hidden="1" x14ac:dyDescent="0.25">
      <c r="J6474" s="5">
        <v>0</v>
      </c>
      <c r="K6474" s="217">
        <v>0</v>
      </c>
    </row>
    <row r="6475" spans="10:11" hidden="1" x14ac:dyDescent="0.25">
      <c r="J6475" s="5">
        <v>0</v>
      </c>
      <c r="K6475" s="217">
        <v>0</v>
      </c>
    </row>
    <row r="6476" spans="10:11" hidden="1" x14ac:dyDescent="0.25">
      <c r="J6476" s="5">
        <v>0</v>
      </c>
      <c r="K6476" s="217">
        <v>0</v>
      </c>
    </row>
    <row r="6477" spans="10:11" hidden="1" x14ac:dyDescent="0.25">
      <c r="J6477" s="5">
        <v>0</v>
      </c>
      <c r="K6477" s="217">
        <v>0</v>
      </c>
    </row>
    <row r="6478" spans="10:11" hidden="1" x14ac:dyDescent="0.25">
      <c r="J6478" s="5">
        <v>0</v>
      </c>
      <c r="K6478" s="217">
        <v>0</v>
      </c>
    </row>
    <row r="6479" spans="10:11" hidden="1" x14ac:dyDescent="0.25">
      <c r="J6479" s="5">
        <v>0</v>
      </c>
      <c r="K6479" s="217">
        <v>0</v>
      </c>
    </row>
    <row r="6480" spans="10:11" hidden="1" x14ac:dyDescent="0.25">
      <c r="J6480" s="5">
        <v>0</v>
      </c>
      <c r="K6480" s="217">
        <v>0</v>
      </c>
    </row>
    <row r="6481" spans="10:11" hidden="1" x14ac:dyDescent="0.25">
      <c r="J6481" s="5">
        <v>0</v>
      </c>
      <c r="K6481" s="217">
        <v>0</v>
      </c>
    </row>
    <row r="6482" spans="10:11" hidden="1" x14ac:dyDescent="0.25">
      <c r="J6482" s="5">
        <v>0</v>
      </c>
      <c r="K6482" s="217">
        <v>0</v>
      </c>
    </row>
    <row r="6483" spans="10:11" hidden="1" x14ac:dyDescent="0.25">
      <c r="J6483" s="5">
        <v>0</v>
      </c>
      <c r="K6483" s="217">
        <v>0</v>
      </c>
    </row>
    <row r="6484" spans="10:11" hidden="1" x14ac:dyDescent="0.25">
      <c r="J6484" s="5">
        <v>0</v>
      </c>
      <c r="K6484" s="217">
        <v>0</v>
      </c>
    </row>
    <row r="6485" spans="10:11" hidden="1" x14ac:dyDescent="0.25">
      <c r="J6485" s="5">
        <v>0</v>
      </c>
      <c r="K6485" s="217">
        <v>0</v>
      </c>
    </row>
    <row r="6486" spans="10:11" hidden="1" x14ac:dyDescent="0.25">
      <c r="J6486" s="5">
        <v>0</v>
      </c>
      <c r="K6486" s="217">
        <v>0</v>
      </c>
    </row>
    <row r="6487" spans="10:11" hidden="1" x14ac:dyDescent="0.25">
      <c r="J6487" s="5">
        <v>0</v>
      </c>
      <c r="K6487" s="217">
        <v>0</v>
      </c>
    </row>
    <row r="6488" spans="10:11" hidden="1" x14ac:dyDescent="0.25">
      <c r="J6488" s="5">
        <v>0</v>
      </c>
      <c r="K6488" s="217">
        <v>0</v>
      </c>
    </row>
    <row r="6489" spans="10:11" hidden="1" x14ac:dyDescent="0.25">
      <c r="J6489" s="5">
        <v>0</v>
      </c>
      <c r="K6489" s="217">
        <v>0</v>
      </c>
    </row>
    <row r="6490" spans="10:11" hidden="1" x14ac:dyDescent="0.25">
      <c r="J6490" s="5">
        <v>0</v>
      </c>
      <c r="K6490" s="217">
        <v>0</v>
      </c>
    </row>
    <row r="6491" spans="10:11" hidden="1" x14ac:dyDescent="0.25">
      <c r="J6491" s="5">
        <v>0</v>
      </c>
      <c r="K6491" s="217">
        <v>0</v>
      </c>
    </row>
    <row r="6492" spans="10:11" hidden="1" x14ac:dyDescent="0.25">
      <c r="J6492" s="5">
        <v>0</v>
      </c>
      <c r="K6492" s="217">
        <v>0</v>
      </c>
    </row>
    <row r="6493" spans="10:11" hidden="1" x14ac:dyDescent="0.25">
      <c r="J6493" s="5">
        <v>0</v>
      </c>
      <c r="K6493" s="217">
        <v>0</v>
      </c>
    </row>
    <row r="6494" spans="10:11" hidden="1" x14ac:dyDescent="0.25">
      <c r="J6494" s="5">
        <v>0</v>
      </c>
      <c r="K6494" s="217">
        <v>0</v>
      </c>
    </row>
    <row r="6495" spans="10:11" hidden="1" x14ac:dyDescent="0.25">
      <c r="J6495" s="5">
        <v>0</v>
      </c>
      <c r="K6495" s="217">
        <v>0</v>
      </c>
    </row>
    <row r="6496" spans="10:11" hidden="1" x14ac:dyDescent="0.25">
      <c r="J6496" s="5">
        <v>0</v>
      </c>
      <c r="K6496" s="217">
        <v>0</v>
      </c>
    </row>
    <row r="6497" spans="10:11" hidden="1" x14ac:dyDescent="0.25">
      <c r="J6497" s="5">
        <v>0</v>
      </c>
      <c r="K6497" s="217">
        <v>0</v>
      </c>
    </row>
    <row r="6498" spans="10:11" hidden="1" x14ac:dyDescent="0.25">
      <c r="J6498" s="5">
        <v>0</v>
      </c>
      <c r="K6498" s="217">
        <v>0</v>
      </c>
    </row>
    <row r="6499" spans="10:11" hidden="1" x14ac:dyDescent="0.25">
      <c r="J6499" s="5">
        <v>0</v>
      </c>
      <c r="K6499" s="217">
        <v>0</v>
      </c>
    </row>
    <row r="6500" spans="10:11" hidden="1" x14ac:dyDescent="0.25">
      <c r="J6500" s="5">
        <v>0</v>
      </c>
      <c r="K6500" s="217">
        <v>0</v>
      </c>
    </row>
    <row r="6501" spans="10:11" hidden="1" x14ac:dyDescent="0.25">
      <c r="J6501" s="5">
        <v>0</v>
      </c>
      <c r="K6501" s="217">
        <v>0</v>
      </c>
    </row>
    <row r="6502" spans="10:11" hidden="1" x14ac:dyDescent="0.25">
      <c r="J6502" s="5">
        <v>0</v>
      </c>
      <c r="K6502" s="217">
        <v>0</v>
      </c>
    </row>
    <row r="6503" spans="10:11" hidden="1" x14ac:dyDescent="0.25">
      <c r="J6503" s="5">
        <v>0</v>
      </c>
      <c r="K6503" s="217">
        <v>0</v>
      </c>
    </row>
    <row r="6504" spans="10:11" hidden="1" x14ac:dyDescent="0.25">
      <c r="J6504" s="5">
        <v>0</v>
      </c>
      <c r="K6504" s="217">
        <v>0</v>
      </c>
    </row>
    <row r="6505" spans="10:11" hidden="1" x14ac:dyDescent="0.25">
      <c r="J6505" s="5">
        <v>0</v>
      </c>
      <c r="K6505" s="217">
        <v>0</v>
      </c>
    </row>
    <row r="6506" spans="10:11" hidden="1" x14ac:dyDescent="0.25">
      <c r="J6506" s="5">
        <v>0</v>
      </c>
      <c r="K6506" s="217">
        <v>0</v>
      </c>
    </row>
    <row r="6507" spans="10:11" hidden="1" x14ac:dyDescent="0.25">
      <c r="J6507" s="5">
        <v>0</v>
      </c>
      <c r="K6507" s="217">
        <v>0</v>
      </c>
    </row>
    <row r="6508" spans="10:11" hidden="1" x14ac:dyDescent="0.25">
      <c r="J6508" s="5">
        <v>0</v>
      </c>
      <c r="K6508" s="217">
        <v>0</v>
      </c>
    </row>
    <row r="6509" spans="10:11" hidden="1" x14ac:dyDescent="0.25">
      <c r="J6509" s="5">
        <v>0</v>
      </c>
      <c r="K6509" s="217">
        <v>0</v>
      </c>
    </row>
    <row r="6510" spans="10:11" hidden="1" x14ac:dyDescent="0.25">
      <c r="J6510" s="5">
        <v>0</v>
      </c>
      <c r="K6510" s="217">
        <v>0</v>
      </c>
    </row>
    <row r="6511" spans="10:11" hidden="1" x14ac:dyDescent="0.25">
      <c r="J6511" s="5">
        <v>0</v>
      </c>
      <c r="K6511" s="217">
        <v>0</v>
      </c>
    </row>
    <row r="6512" spans="10:11" hidden="1" x14ac:dyDescent="0.25">
      <c r="J6512" s="5">
        <v>0</v>
      </c>
      <c r="K6512" s="217">
        <v>0</v>
      </c>
    </row>
    <row r="6513" spans="10:11" hidden="1" x14ac:dyDescent="0.25">
      <c r="J6513" s="5">
        <v>0</v>
      </c>
      <c r="K6513" s="217">
        <v>0</v>
      </c>
    </row>
    <row r="6514" spans="10:11" hidden="1" x14ac:dyDescent="0.25">
      <c r="J6514" s="5">
        <v>0</v>
      </c>
      <c r="K6514" s="217">
        <v>0</v>
      </c>
    </row>
    <row r="6515" spans="10:11" hidden="1" x14ac:dyDescent="0.25">
      <c r="J6515" s="5">
        <v>0</v>
      </c>
      <c r="K6515" s="217">
        <v>0</v>
      </c>
    </row>
    <row r="6516" spans="10:11" hidden="1" x14ac:dyDescent="0.25">
      <c r="J6516" s="5">
        <v>0</v>
      </c>
      <c r="K6516" s="217">
        <v>0</v>
      </c>
    </row>
    <row r="6517" spans="10:11" hidden="1" x14ac:dyDescent="0.25">
      <c r="J6517" s="5">
        <v>0</v>
      </c>
      <c r="K6517" s="217">
        <v>0</v>
      </c>
    </row>
    <row r="6518" spans="10:11" hidden="1" x14ac:dyDescent="0.25">
      <c r="J6518" s="5">
        <v>0</v>
      </c>
      <c r="K6518" s="217">
        <v>0</v>
      </c>
    </row>
    <row r="6519" spans="10:11" hidden="1" x14ac:dyDescent="0.25">
      <c r="J6519" s="5">
        <v>0</v>
      </c>
      <c r="K6519" s="217">
        <v>0</v>
      </c>
    </row>
    <row r="6520" spans="10:11" hidden="1" x14ac:dyDescent="0.25">
      <c r="J6520" s="5">
        <v>0</v>
      </c>
      <c r="K6520" s="217">
        <v>0</v>
      </c>
    </row>
    <row r="6521" spans="10:11" hidden="1" x14ac:dyDescent="0.25">
      <c r="J6521" s="5">
        <v>0</v>
      </c>
      <c r="K6521" s="217">
        <v>0</v>
      </c>
    </row>
    <row r="6522" spans="10:11" hidden="1" x14ac:dyDescent="0.25">
      <c r="J6522" s="5">
        <v>0</v>
      </c>
      <c r="K6522" s="217">
        <v>0</v>
      </c>
    </row>
    <row r="6523" spans="10:11" hidden="1" x14ac:dyDescent="0.25">
      <c r="J6523" s="5">
        <v>0</v>
      </c>
      <c r="K6523" s="217">
        <v>0</v>
      </c>
    </row>
    <row r="6524" spans="10:11" hidden="1" x14ac:dyDescent="0.25">
      <c r="J6524" s="5">
        <v>0</v>
      </c>
      <c r="K6524" s="217">
        <v>0</v>
      </c>
    </row>
    <row r="6525" spans="10:11" hidden="1" x14ac:dyDescent="0.25">
      <c r="J6525" s="5">
        <v>0</v>
      </c>
      <c r="K6525" s="217">
        <v>0</v>
      </c>
    </row>
    <row r="6526" spans="10:11" hidden="1" x14ac:dyDescent="0.25">
      <c r="J6526" s="5">
        <v>0</v>
      </c>
      <c r="K6526" s="217">
        <v>0</v>
      </c>
    </row>
    <row r="6527" spans="10:11" hidden="1" x14ac:dyDescent="0.25">
      <c r="J6527" s="5">
        <v>0</v>
      </c>
      <c r="K6527" s="217">
        <v>0</v>
      </c>
    </row>
    <row r="6528" spans="10:11" hidden="1" x14ac:dyDescent="0.25">
      <c r="J6528" s="5">
        <v>0</v>
      </c>
      <c r="K6528" s="217">
        <v>0</v>
      </c>
    </row>
    <row r="6529" spans="10:11" hidden="1" x14ac:dyDescent="0.25">
      <c r="J6529" s="5">
        <v>0</v>
      </c>
      <c r="K6529" s="217">
        <v>0</v>
      </c>
    </row>
    <row r="6530" spans="10:11" hidden="1" x14ac:dyDescent="0.25">
      <c r="J6530" s="5">
        <v>0</v>
      </c>
      <c r="K6530" s="217">
        <v>0</v>
      </c>
    </row>
    <row r="6531" spans="10:11" hidden="1" x14ac:dyDescent="0.25">
      <c r="J6531" s="5">
        <v>0</v>
      </c>
      <c r="K6531" s="217">
        <v>0</v>
      </c>
    </row>
    <row r="6532" spans="10:11" hidden="1" x14ac:dyDescent="0.25">
      <c r="J6532" s="5">
        <v>0</v>
      </c>
      <c r="K6532" s="217">
        <v>0</v>
      </c>
    </row>
    <row r="6533" spans="10:11" hidden="1" x14ac:dyDescent="0.25">
      <c r="J6533" s="5">
        <v>0</v>
      </c>
      <c r="K6533" s="217">
        <v>0</v>
      </c>
    </row>
    <row r="6534" spans="10:11" hidden="1" x14ac:dyDescent="0.25">
      <c r="J6534" s="5">
        <v>0</v>
      </c>
      <c r="K6534" s="217">
        <v>0</v>
      </c>
    </row>
    <row r="6535" spans="10:11" hidden="1" x14ac:dyDescent="0.25">
      <c r="J6535" s="5">
        <v>0</v>
      </c>
      <c r="K6535" s="217">
        <v>0</v>
      </c>
    </row>
    <row r="6536" spans="10:11" hidden="1" x14ac:dyDescent="0.25">
      <c r="J6536" s="5">
        <v>0</v>
      </c>
      <c r="K6536" s="217">
        <v>0</v>
      </c>
    </row>
    <row r="6537" spans="10:11" hidden="1" x14ac:dyDescent="0.25">
      <c r="J6537" s="5">
        <v>0</v>
      </c>
      <c r="K6537" s="217">
        <v>0</v>
      </c>
    </row>
    <row r="6538" spans="10:11" hidden="1" x14ac:dyDescent="0.25">
      <c r="J6538" s="5">
        <v>0</v>
      </c>
      <c r="K6538" s="217">
        <v>0</v>
      </c>
    </row>
    <row r="6539" spans="10:11" hidden="1" x14ac:dyDescent="0.25">
      <c r="J6539" s="5">
        <v>0</v>
      </c>
      <c r="K6539" s="217">
        <v>0</v>
      </c>
    </row>
    <row r="6540" spans="10:11" hidden="1" x14ac:dyDescent="0.25">
      <c r="J6540" s="5">
        <v>0</v>
      </c>
      <c r="K6540" s="217">
        <v>0</v>
      </c>
    </row>
    <row r="6541" spans="10:11" hidden="1" x14ac:dyDescent="0.25">
      <c r="J6541" s="5">
        <v>0</v>
      </c>
      <c r="K6541" s="217">
        <v>0</v>
      </c>
    </row>
    <row r="6542" spans="10:11" hidden="1" x14ac:dyDescent="0.25">
      <c r="J6542" s="5">
        <v>0</v>
      </c>
      <c r="K6542" s="217">
        <v>0</v>
      </c>
    </row>
    <row r="6543" spans="10:11" hidden="1" x14ac:dyDescent="0.25">
      <c r="J6543" s="5">
        <v>0</v>
      </c>
      <c r="K6543" s="217">
        <v>0</v>
      </c>
    </row>
    <row r="6544" spans="10:11" hidden="1" x14ac:dyDescent="0.25">
      <c r="J6544" s="5">
        <v>0</v>
      </c>
      <c r="K6544" s="217">
        <v>0</v>
      </c>
    </row>
    <row r="6545" spans="10:11" hidden="1" x14ac:dyDescent="0.25">
      <c r="J6545" s="5">
        <v>0</v>
      </c>
      <c r="K6545" s="217">
        <v>0</v>
      </c>
    </row>
    <row r="6546" spans="10:11" hidden="1" x14ac:dyDescent="0.25">
      <c r="J6546" s="5">
        <v>0</v>
      </c>
      <c r="K6546" s="217">
        <v>0</v>
      </c>
    </row>
    <row r="6547" spans="10:11" hidden="1" x14ac:dyDescent="0.25">
      <c r="J6547" s="5">
        <v>0</v>
      </c>
      <c r="K6547" s="217">
        <v>0</v>
      </c>
    </row>
    <row r="6548" spans="10:11" hidden="1" x14ac:dyDescent="0.25">
      <c r="J6548" s="5">
        <v>0</v>
      </c>
      <c r="K6548" s="217">
        <v>0</v>
      </c>
    </row>
    <row r="6549" spans="10:11" hidden="1" x14ac:dyDescent="0.25">
      <c r="J6549" s="5">
        <v>0</v>
      </c>
      <c r="K6549" s="217">
        <v>0</v>
      </c>
    </row>
    <row r="6550" spans="10:11" hidden="1" x14ac:dyDescent="0.25">
      <c r="J6550" s="5">
        <v>0</v>
      </c>
      <c r="K6550" s="217">
        <v>0</v>
      </c>
    </row>
    <row r="6551" spans="10:11" hidden="1" x14ac:dyDescent="0.25">
      <c r="J6551" s="5">
        <v>0</v>
      </c>
      <c r="K6551" s="217">
        <v>0</v>
      </c>
    </row>
    <row r="6552" spans="10:11" hidden="1" x14ac:dyDescent="0.25">
      <c r="J6552" s="5">
        <v>0</v>
      </c>
      <c r="K6552" s="217">
        <v>0</v>
      </c>
    </row>
    <row r="6553" spans="10:11" hidden="1" x14ac:dyDescent="0.25">
      <c r="J6553" s="5">
        <v>0</v>
      </c>
      <c r="K6553" s="217">
        <v>0</v>
      </c>
    </row>
    <row r="6554" spans="10:11" hidden="1" x14ac:dyDescent="0.25">
      <c r="J6554" s="5">
        <v>0</v>
      </c>
      <c r="K6554" s="217">
        <v>0</v>
      </c>
    </row>
    <row r="6555" spans="10:11" hidden="1" x14ac:dyDescent="0.25">
      <c r="J6555" s="5">
        <v>0</v>
      </c>
      <c r="K6555" s="217">
        <v>0</v>
      </c>
    </row>
    <row r="6556" spans="10:11" hidden="1" x14ac:dyDescent="0.25">
      <c r="J6556" s="5">
        <v>0</v>
      </c>
      <c r="K6556" s="217">
        <v>0</v>
      </c>
    </row>
    <row r="6557" spans="10:11" hidden="1" x14ac:dyDescent="0.25">
      <c r="J6557" s="5">
        <v>0</v>
      </c>
      <c r="K6557" s="217">
        <v>0</v>
      </c>
    </row>
    <row r="6558" spans="10:11" hidden="1" x14ac:dyDescent="0.25">
      <c r="J6558" s="5">
        <v>0</v>
      </c>
      <c r="K6558" s="217">
        <v>0</v>
      </c>
    </row>
    <row r="6559" spans="10:11" hidden="1" x14ac:dyDescent="0.25">
      <c r="J6559" s="5">
        <v>0</v>
      </c>
      <c r="K6559" s="217">
        <v>0</v>
      </c>
    </row>
    <row r="6560" spans="10:11" hidden="1" x14ac:dyDescent="0.25">
      <c r="J6560" s="5">
        <v>0</v>
      </c>
      <c r="K6560" s="217">
        <v>0</v>
      </c>
    </row>
    <row r="6561" spans="10:11" hidden="1" x14ac:dyDescent="0.25">
      <c r="J6561" s="5">
        <v>0</v>
      </c>
      <c r="K6561" s="217">
        <v>0</v>
      </c>
    </row>
    <row r="6562" spans="10:11" hidden="1" x14ac:dyDescent="0.25">
      <c r="J6562" s="5">
        <v>0</v>
      </c>
      <c r="K6562" s="217">
        <v>0</v>
      </c>
    </row>
    <row r="6563" spans="10:11" hidden="1" x14ac:dyDescent="0.25">
      <c r="J6563" s="5">
        <v>0</v>
      </c>
      <c r="K6563" s="217">
        <v>0</v>
      </c>
    </row>
    <row r="6564" spans="10:11" hidden="1" x14ac:dyDescent="0.25">
      <c r="J6564" s="5">
        <v>0</v>
      </c>
      <c r="K6564" s="217">
        <v>0</v>
      </c>
    </row>
    <row r="6565" spans="10:11" hidden="1" x14ac:dyDescent="0.25">
      <c r="J6565" s="5">
        <v>0</v>
      </c>
      <c r="K6565" s="217">
        <v>0</v>
      </c>
    </row>
    <row r="6566" spans="10:11" hidden="1" x14ac:dyDescent="0.25">
      <c r="J6566" s="5">
        <v>0</v>
      </c>
      <c r="K6566" s="217">
        <v>0</v>
      </c>
    </row>
    <row r="6567" spans="10:11" hidden="1" x14ac:dyDescent="0.25">
      <c r="J6567" s="5">
        <v>0</v>
      </c>
      <c r="K6567" s="217">
        <v>0</v>
      </c>
    </row>
    <row r="6568" spans="10:11" hidden="1" x14ac:dyDescent="0.25">
      <c r="J6568" s="5">
        <v>0</v>
      </c>
      <c r="K6568" s="217">
        <v>0</v>
      </c>
    </row>
    <row r="6569" spans="10:11" hidden="1" x14ac:dyDescent="0.25">
      <c r="J6569" s="5">
        <v>0</v>
      </c>
      <c r="K6569" s="217">
        <v>0</v>
      </c>
    </row>
    <row r="6570" spans="10:11" hidden="1" x14ac:dyDescent="0.25">
      <c r="J6570" s="5">
        <v>0</v>
      </c>
      <c r="K6570" s="217">
        <v>0</v>
      </c>
    </row>
    <row r="6571" spans="10:11" hidden="1" x14ac:dyDescent="0.25">
      <c r="J6571" s="5">
        <v>0</v>
      </c>
      <c r="K6571" s="217">
        <v>0</v>
      </c>
    </row>
    <row r="6572" spans="10:11" hidden="1" x14ac:dyDescent="0.25">
      <c r="J6572" s="5">
        <v>0</v>
      </c>
      <c r="K6572" s="217">
        <v>0</v>
      </c>
    </row>
    <row r="6573" spans="10:11" hidden="1" x14ac:dyDescent="0.25">
      <c r="J6573" s="5">
        <v>0</v>
      </c>
      <c r="K6573" s="217">
        <v>0</v>
      </c>
    </row>
    <row r="6574" spans="10:11" hidden="1" x14ac:dyDescent="0.25">
      <c r="J6574" s="5">
        <v>0</v>
      </c>
      <c r="K6574" s="217">
        <v>0</v>
      </c>
    </row>
    <row r="6575" spans="10:11" hidden="1" x14ac:dyDescent="0.25">
      <c r="J6575" s="5">
        <v>0</v>
      </c>
      <c r="K6575" s="217">
        <v>0</v>
      </c>
    </row>
    <row r="6576" spans="10:11" hidden="1" x14ac:dyDescent="0.25">
      <c r="J6576" s="5">
        <v>0</v>
      </c>
      <c r="K6576" s="217">
        <v>0</v>
      </c>
    </row>
    <row r="6577" spans="10:11" hidden="1" x14ac:dyDescent="0.25">
      <c r="J6577" s="5">
        <v>0</v>
      </c>
      <c r="K6577" s="217">
        <v>0</v>
      </c>
    </row>
    <row r="6578" spans="10:11" hidden="1" x14ac:dyDescent="0.25">
      <c r="J6578" s="5">
        <v>0</v>
      </c>
      <c r="K6578" s="217">
        <v>0</v>
      </c>
    </row>
    <row r="6579" spans="10:11" hidden="1" x14ac:dyDescent="0.25">
      <c r="J6579" s="5">
        <v>0</v>
      </c>
      <c r="K6579" s="217">
        <v>0</v>
      </c>
    </row>
    <row r="6580" spans="10:11" hidden="1" x14ac:dyDescent="0.25">
      <c r="J6580" s="5">
        <v>0</v>
      </c>
      <c r="K6580" s="217">
        <v>0</v>
      </c>
    </row>
    <row r="6581" spans="10:11" hidden="1" x14ac:dyDescent="0.25">
      <c r="J6581" s="5">
        <v>0</v>
      </c>
      <c r="K6581" s="217">
        <v>0</v>
      </c>
    </row>
    <row r="6582" spans="10:11" hidden="1" x14ac:dyDescent="0.25">
      <c r="J6582" s="5">
        <v>0</v>
      </c>
      <c r="K6582" s="217">
        <v>0</v>
      </c>
    </row>
    <row r="6583" spans="10:11" hidden="1" x14ac:dyDescent="0.25">
      <c r="J6583" s="5">
        <v>0</v>
      </c>
      <c r="K6583" s="217">
        <v>0</v>
      </c>
    </row>
    <row r="6584" spans="10:11" hidden="1" x14ac:dyDescent="0.25">
      <c r="J6584" s="5">
        <v>0</v>
      </c>
      <c r="K6584" s="217">
        <v>0</v>
      </c>
    </row>
    <row r="6585" spans="10:11" hidden="1" x14ac:dyDescent="0.25">
      <c r="J6585" s="5">
        <v>0</v>
      </c>
      <c r="K6585" s="217">
        <v>0</v>
      </c>
    </row>
    <row r="6586" spans="10:11" hidden="1" x14ac:dyDescent="0.25">
      <c r="J6586" s="5">
        <v>0</v>
      </c>
      <c r="K6586" s="217">
        <v>0</v>
      </c>
    </row>
    <row r="6587" spans="10:11" hidden="1" x14ac:dyDescent="0.25">
      <c r="J6587" s="5">
        <v>0</v>
      </c>
      <c r="K6587" s="217">
        <v>0</v>
      </c>
    </row>
    <row r="6588" spans="10:11" hidden="1" x14ac:dyDescent="0.25">
      <c r="J6588" s="5">
        <v>0</v>
      </c>
      <c r="K6588" s="217">
        <v>0</v>
      </c>
    </row>
    <row r="6589" spans="10:11" hidden="1" x14ac:dyDescent="0.25">
      <c r="J6589" s="5">
        <v>0</v>
      </c>
      <c r="K6589" s="217">
        <v>0</v>
      </c>
    </row>
    <row r="6590" spans="10:11" hidden="1" x14ac:dyDescent="0.25">
      <c r="J6590" s="5">
        <v>0</v>
      </c>
      <c r="K6590" s="217">
        <v>0</v>
      </c>
    </row>
    <row r="6591" spans="10:11" hidden="1" x14ac:dyDescent="0.25">
      <c r="J6591" s="5">
        <v>0</v>
      </c>
      <c r="K6591" s="217">
        <v>0</v>
      </c>
    </row>
    <row r="6592" spans="10:11" hidden="1" x14ac:dyDescent="0.25">
      <c r="J6592" s="5">
        <v>0</v>
      </c>
      <c r="K6592" s="217">
        <v>0</v>
      </c>
    </row>
    <row r="6593" spans="10:11" hidden="1" x14ac:dyDescent="0.25">
      <c r="J6593" s="5">
        <v>0</v>
      </c>
      <c r="K6593" s="217">
        <v>0</v>
      </c>
    </row>
    <row r="6594" spans="10:11" hidden="1" x14ac:dyDescent="0.25">
      <c r="J6594" s="5">
        <v>0</v>
      </c>
      <c r="K6594" s="217">
        <v>0</v>
      </c>
    </row>
    <row r="6595" spans="10:11" hidden="1" x14ac:dyDescent="0.25">
      <c r="J6595" s="5">
        <v>0</v>
      </c>
      <c r="K6595" s="217">
        <v>0</v>
      </c>
    </row>
    <row r="6596" spans="10:11" hidden="1" x14ac:dyDescent="0.25">
      <c r="J6596" s="5">
        <v>0</v>
      </c>
      <c r="K6596" s="217">
        <v>0</v>
      </c>
    </row>
    <row r="6597" spans="10:11" hidden="1" x14ac:dyDescent="0.25">
      <c r="J6597" s="5">
        <v>0</v>
      </c>
      <c r="K6597" s="217">
        <v>0</v>
      </c>
    </row>
    <row r="6598" spans="10:11" hidden="1" x14ac:dyDescent="0.25">
      <c r="J6598" s="5">
        <v>0</v>
      </c>
      <c r="K6598" s="217">
        <v>0</v>
      </c>
    </row>
    <row r="6599" spans="10:11" hidden="1" x14ac:dyDescent="0.25">
      <c r="J6599" s="5">
        <v>0</v>
      </c>
      <c r="K6599" s="217">
        <v>0</v>
      </c>
    </row>
    <row r="6600" spans="10:11" hidden="1" x14ac:dyDescent="0.25">
      <c r="J6600" s="5">
        <v>0</v>
      </c>
      <c r="K6600" s="217">
        <v>0</v>
      </c>
    </row>
    <row r="6601" spans="10:11" hidden="1" x14ac:dyDescent="0.25">
      <c r="J6601" s="5">
        <v>0</v>
      </c>
      <c r="K6601" s="217">
        <v>0</v>
      </c>
    </row>
    <row r="6602" spans="10:11" hidden="1" x14ac:dyDescent="0.25">
      <c r="J6602" s="5">
        <v>0</v>
      </c>
      <c r="K6602" s="217">
        <v>0</v>
      </c>
    </row>
    <row r="6603" spans="10:11" hidden="1" x14ac:dyDescent="0.25">
      <c r="J6603" s="5">
        <v>0</v>
      </c>
      <c r="K6603" s="217">
        <v>0</v>
      </c>
    </row>
    <row r="6604" spans="10:11" hidden="1" x14ac:dyDescent="0.25">
      <c r="J6604" s="5">
        <v>0</v>
      </c>
      <c r="K6604" s="217">
        <v>0</v>
      </c>
    </row>
    <row r="6605" spans="10:11" hidden="1" x14ac:dyDescent="0.25">
      <c r="J6605" s="5">
        <v>0</v>
      </c>
      <c r="K6605" s="217">
        <v>0</v>
      </c>
    </row>
    <row r="6606" spans="10:11" hidden="1" x14ac:dyDescent="0.25">
      <c r="J6606" s="5">
        <v>0</v>
      </c>
      <c r="K6606" s="217">
        <v>0</v>
      </c>
    </row>
    <row r="6607" spans="10:11" hidden="1" x14ac:dyDescent="0.25">
      <c r="J6607" s="5">
        <v>0</v>
      </c>
      <c r="K6607" s="217">
        <v>0</v>
      </c>
    </row>
    <row r="6608" spans="10:11" hidden="1" x14ac:dyDescent="0.25">
      <c r="J6608" s="5">
        <v>0</v>
      </c>
      <c r="K6608" s="217">
        <v>0</v>
      </c>
    </row>
    <row r="6609" spans="10:11" hidden="1" x14ac:dyDescent="0.25">
      <c r="J6609" s="5">
        <v>0</v>
      </c>
      <c r="K6609" s="217">
        <v>0</v>
      </c>
    </row>
    <row r="6610" spans="10:11" hidden="1" x14ac:dyDescent="0.25">
      <c r="J6610" s="5">
        <v>0</v>
      </c>
      <c r="K6610" s="217">
        <v>0</v>
      </c>
    </row>
    <row r="6611" spans="10:11" hidden="1" x14ac:dyDescent="0.25">
      <c r="J6611" s="5">
        <v>0</v>
      </c>
      <c r="K6611" s="217">
        <v>0</v>
      </c>
    </row>
    <row r="6612" spans="10:11" hidden="1" x14ac:dyDescent="0.25">
      <c r="J6612" s="5">
        <v>0</v>
      </c>
      <c r="K6612" s="217">
        <v>0</v>
      </c>
    </row>
    <row r="6613" spans="10:11" hidden="1" x14ac:dyDescent="0.25">
      <c r="J6613" s="5">
        <v>0</v>
      </c>
      <c r="K6613" s="217">
        <v>0</v>
      </c>
    </row>
    <row r="6614" spans="10:11" hidden="1" x14ac:dyDescent="0.25">
      <c r="J6614" s="5">
        <v>0</v>
      </c>
      <c r="K6614" s="217">
        <v>0</v>
      </c>
    </row>
    <row r="6615" spans="10:11" hidden="1" x14ac:dyDescent="0.25">
      <c r="J6615" s="5">
        <v>0</v>
      </c>
      <c r="K6615" s="217">
        <v>0</v>
      </c>
    </row>
    <row r="6616" spans="10:11" hidden="1" x14ac:dyDescent="0.25">
      <c r="J6616" s="5">
        <v>0</v>
      </c>
      <c r="K6616" s="217">
        <v>0</v>
      </c>
    </row>
    <row r="6617" spans="10:11" hidden="1" x14ac:dyDescent="0.25">
      <c r="J6617" s="5">
        <v>0</v>
      </c>
      <c r="K6617" s="217">
        <v>0</v>
      </c>
    </row>
    <row r="6618" spans="10:11" hidden="1" x14ac:dyDescent="0.25">
      <c r="J6618" s="5">
        <v>0</v>
      </c>
      <c r="K6618" s="217">
        <v>0</v>
      </c>
    </row>
    <row r="6619" spans="10:11" hidden="1" x14ac:dyDescent="0.25">
      <c r="J6619" s="5">
        <v>0</v>
      </c>
      <c r="K6619" s="217">
        <v>0</v>
      </c>
    </row>
    <row r="6620" spans="10:11" hidden="1" x14ac:dyDescent="0.25">
      <c r="J6620" s="5">
        <v>0</v>
      </c>
      <c r="K6620" s="217">
        <v>0</v>
      </c>
    </row>
    <row r="6621" spans="10:11" hidden="1" x14ac:dyDescent="0.25">
      <c r="J6621" s="5">
        <v>0</v>
      </c>
      <c r="K6621" s="217">
        <v>0</v>
      </c>
    </row>
    <row r="6622" spans="10:11" hidden="1" x14ac:dyDescent="0.25">
      <c r="J6622" s="5">
        <v>0</v>
      </c>
      <c r="K6622" s="217">
        <v>0</v>
      </c>
    </row>
    <row r="6623" spans="10:11" hidden="1" x14ac:dyDescent="0.25">
      <c r="J6623" s="5">
        <v>0</v>
      </c>
      <c r="K6623" s="217">
        <v>0</v>
      </c>
    </row>
    <row r="6624" spans="10:11" hidden="1" x14ac:dyDescent="0.25">
      <c r="J6624" s="5">
        <v>0</v>
      </c>
      <c r="K6624" s="217">
        <v>0</v>
      </c>
    </row>
    <row r="6625" spans="10:11" hidden="1" x14ac:dyDescent="0.25">
      <c r="J6625" s="5">
        <v>0</v>
      </c>
      <c r="K6625" s="217">
        <v>0</v>
      </c>
    </row>
    <row r="6626" spans="10:11" hidden="1" x14ac:dyDescent="0.25">
      <c r="J6626" s="5">
        <v>0</v>
      </c>
      <c r="K6626" s="217">
        <v>0</v>
      </c>
    </row>
    <row r="6627" spans="10:11" hidden="1" x14ac:dyDescent="0.25">
      <c r="J6627" s="5">
        <v>0</v>
      </c>
      <c r="K6627" s="217">
        <v>0</v>
      </c>
    </row>
    <row r="6628" spans="10:11" hidden="1" x14ac:dyDescent="0.25">
      <c r="J6628" s="5">
        <v>0</v>
      </c>
      <c r="K6628" s="217">
        <v>0</v>
      </c>
    </row>
    <row r="6629" spans="10:11" hidden="1" x14ac:dyDescent="0.25">
      <c r="J6629" s="5">
        <v>0</v>
      </c>
      <c r="K6629" s="217">
        <v>0</v>
      </c>
    </row>
    <row r="6630" spans="10:11" hidden="1" x14ac:dyDescent="0.25">
      <c r="J6630" s="5">
        <v>0</v>
      </c>
      <c r="K6630" s="217">
        <v>0</v>
      </c>
    </row>
    <row r="6631" spans="10:11" hidden="1" x14ac:dyDescent="0.25">
      <c r="J6631" s="5">
        <v>0</v>
      </c>
      <c r="K6631" s="217">
        <v>0</v>
      </c>
    </row>
    <row r="6632" spans="10:11" hidden="1" x14ac:dyDescent="0.25">
      <c r="J6632" s="5">
        <v>0</v>
      </c>
      <c r="K6632" s="217">
        <v>0</v>
      </c>
    </row>
    <row r="6633" spans="10:11" hidden="1" x14ac:dyDescent="0.25">
      <c r="J6633" s="5">
        <v>0</v>
      </c>
      <c r="K6633" s="217">
        <v>0</v>
      </c>
    </row>
    <row r="6634" spans="10:11" hidden="1" x14ac:dyDescent="0.25">
      <c r="J6634" s="5">
        <v>0</v>
      </c>
      <c r="K6634" s="217">
        <v>0</v>
      </c>
    </row>
    <row r="6635" spans="10:11" hidden="1" x14ac:dyDescent="0.25">
      <c r="J6635" s="5">
        <v>0</v>
      </c>
      <c r="K6635" s="217">
        <v>0</v>
      </c>
    </row>
    <row r="6636" spans="10:11" hidden="1" x14ac:dyDescent="0.25">
      <c r="J6636" s="5">
        <v>0</v>
      </c>
      <c r="K6636" s="217">
        <v>0</v>
      </c>
    </row>
    <row r="6637" spans="10:11" hidden="1" x14ac:dyDescent="0.25">
      <c r="J6637" s="5">
        <v>0</v>
      </c>
      <c r="K6637" s="217">
        <v>0</v>
      </c>
    </row>
    <row r="6638" spans="10:11" hidden="1" x14ac:dyDescent="0.25">
      <c r="J6638" s="5">
        <v>0</v>
      </c>
      <c r="K6638" s="217">
        <v>0</v>
      </c>
    </row>
    <row r="6639" spans="10:11" hidden="1" x14ac:dyDescent="0.25">
      <c r="J6639" s="5">
        <v>0</v>
      </c>
      <c r="K6639" s="217">
        <v>0</v>
      </c>
    </row>
    <row r="6640" spans="10:11" hidden="1" x14ac:dyDescent="0.25">
      <c r="J6640" s="5">
        <v>0</v>
      </c>
      <c r="K6640" s="217">
        <v>0</v>
      </c>
    </row>
    <row r="6641" spans="10:11" hidden="1" x14ac:dyDescent="0.25">
      <c r="J6641" s="5">
        <v>0</v>
      </c>
      <c r="K6641" s="217">
        <v>0</v>
      </c>
    </row>
    <row r="6642" spans="10:11" hidden="1" x14ac:dyDescent="0.25">
      <c r="J6642" s="5">
        <v>0</v>
      </c>
      <c r="K6642" s="217">
        <v>0</v>
      </c>
    </row>
    <row r="6643" spans="10:11" hidden="1" x14ac:dyDescent="0.25">
      <c r="J6643" s="5">
        <v>0</v>
      </c>
      <c r="K6643" s="217">
        <v>0</v>
      </c>
    </row>
    <row r="6644" spans="10:11" hidden="1" x14ac:dyDescent="0.25">
      <c r="J6644" s="5">
        <v>0</v>
      </c>
      <c r="K6644" s="217">
        <v>0</v>
      </c>
    </row>
    <row r="6645" spans="10:11" hidden="1" x14ac:dyDescent="0.25">
      <c r="J6645" s="5">
        <v>0</v>
      </c>
      <c r="K6645" s="217">
        <v>0</v>
      </c>
    </row>
    <row r="6646" spans="10:11" hidden="1" x14ac:dyDescent="0.25">
      <c r="J6646" s="5">
        <v>0</v>
      </c>
      <c r="K6646" s="217">
        <v>0</v>
      </c>
    </row>
    <row r="6647" spans="10:11" hidden="1" x14ac:dyDescent="0.25">
      <c r="J6647" s="5">
        <v>0</v>
      </c>
      <c r="K6647" s="217">
        <v>0</v>
      </c>
    </row>
    <row r="6648" spans="10:11" hidden="1" x14ac:dyDescent="0.25">
      <c r="J6648" s="5">
        <v>0</v>
      </c>
      <c r="K6648" s="217">
        <v>0</v>
      </c>
    </row>
    <row r="6649" spans="10:11" hidden="1" x14ac:dyDescent="0.25">
      <c r="J6649" s="5">
        <v>0</v>
      </c>
      <c r="K6649" s="217">
        <v>0</v>
      </c>
    </row>
    <row r="6650" spans="10:11" hidden="1" x14ac:dyDescent="0.25">
      <c r="J6650" s="5">
        <v>0</v>
      </c>
      <c r="K6650" s="217">
        <v>0</v>
      </c>
    </row>
    <row r="6651" spans="10:11" hidden="1" x14ac:dyDescent="0.25">
      <c r="J6651" s="5">
        <v>0</v>
      </c>
      <c r="K6651" s="217">
        <v>0</v>
      </c>
    </row>
    <row r="6652" spans="10:11" hidden="1" x14ac:dyDescent="0.25">
      <c r="J6652" s="5">
        <v>0</v>
      </c>
      <c r="K6652" s="217">
        <v>0</v>
      </c>
    </row>
    <row r="6653" spans="10:11" hidden="1" x14ac:dyDescent="0.25">
      <c r="J6653" s="5">
        <v>0</v>
      </c>
      <c r="K6653" s="217">
        <v>0</v>
      </c>
    </row>
    <row r="6654" spans="10:11" hidden="1" x14ac:dyDescent="0.25">
      <c r="J6654" s="5">
        <v>0</v>
      </c>
      <c r="K6654" s="217">
        <v>0</v>
      </c>
    </row>
    <row r="6655" spans="10:11" hidden="1" x14ac:dyDescent="0.25">
      <c r="J6655" s="5">
        <v>0</v>
      </c>
      <c r="K6655" s="217">
        <v>0</v>
      </c>
    </row>
    <row r="6656" spans="10:11" hidden="1" x14ac:dyDescent="0.25">
      <c r="J6656" s="5">
        <v>0</v>
      </c>
      <c r="K6656" s="217">
        <v>0</v>
      </c>
    </row>
    <row r="6657" spans="10:11" hidden="1" x14ac:dyDescent="0.25">
      <c r="J6657" s="5">
        <v>0</v>
      </c>
      <c r="K6657" s="217">
        <v>0</v>
      </c>
    </row>
    <row r="6658" spans="10:11" hidden="1" x14ac:dyDescent="0.25">
      <c r="J6658" s="5">
        <v>0</v>
      </c>
      <c r="K6658" s="217">
        <v>0</v>
      </c>
    </row>
    <row r="6659" spans="10:11" hidden="1" x14ac:dyDescent="0.25">
      <c r="J6659" s="5">
        <v>0</v>
      </c>
      <c r="K6659" s="217">
        <v>0</v>
      </c>
    </row>
    <row r="6660" spans="10:11" hidden="1" x14ac:dyDescent="0.25">
      <c r="J6660" s="5">
        <v>0</v>
      </c>
      <c r="K6660" s="217">
        <v>0</v>
      </c>
    </row>
    <row r="6661" spans="10:11" hidden="1" x14ac:dyDescent="0.25">
      <c r="J6661" s="5">
        <v>0</v>
      </c>
      <c r="K6661" s="217">
        <v>0</v>
      </c>
    </row>
    <row r="6662" spans="10:11" hidden="1" x14ac:dyDescent="0.25">
      <c r="J6662" s="5">
        <v>0</v>
      </c>
      <c r="K6662" s="217">
        <v>0</v>
      </c>
    </row>
    <row r="6663" spans="10:11" hidden="1" x14ac:dyDescent="0.25">
      <c r="J6663" s="5">
        <v>0</v>
      </c>
      <c r="K6663" s="217">
        <v>0</v>
      </c>
    </row>
    <row r="6664" spans="10:11" hidden="1" x14ac:dyDescent="0.25">
      <c r="J6664" s="5">
        <v>0</v>
      </c>
      <c r="K6664" s="217">
        <v>0</v>
      </c>
    </row>
    <row r="6665" spans="10:11" hidden="1" x14ac:dyDescent="0.25">
      <c r="J6665" s="5">
        <v>0</v>
      </c>
      <c r="K6665" s="217">
        <v>0</v>
      </c>
    </row>
    <row r="6666" spans="10:11" hidden="1" x14ac:dyDescent="0.25">
      <c r="J6666" s="5">
        <v>0</v>
      </c>
      <c r="K6666" s="217">
        <v>0</v>
      </c>
    </row>
    <row r="6667" spans="10:11" hidden="1" x14ac:dyDescent="0.25">
      <c r="J6667" s="5">
        <v>0</v>
      </c>
      <c r="K6667" s="217">
        <v>0</v>
      </c>
    </row>
    <row r="6668" spans="10:11" hidden="1" x14ac:dyDescent="0.25">
      <c r="J6668" s="5">
        <v>0</v>
      </c>
      <c r="K6668" s="217">
        <v>0</v>
      </c>
    </row>
    <row r="6669" spans="10:11" hidden="1" x14ac:dyDescent="0.25">
      <c r="J6669" s="5">
        <v>0</v>
      </c>
      <c r="K6669" s="217">
        <v>0</v>
      </c>
    </row>
    <row r="6670" spans="10:11" hidden="1" x14ac:dyDescent="0.25">
      <c r="J6670" s="5">
        <v>0</v>
      </c>
      <c r="K6670" s="217">
        <v>0</v>
      </c>
    </row>
    <row r="6671" spans="10:11" hidden="1" x14ac:dyDescent="0.25">
      <c r="J6671" s="5">
        <v>0</v>
      </c>
      <c r="K6671" s="217">
        <v>0</v>
      </c>
    </row>
    <row r="6672" spans="10:11" hidden="1" x14ac:dyDescent="0.25">
      <c r="J6672" s="5">
        <v>0</v>
      </c>
      <c r="K6672" s="217">
        <v>0</v>
      </c>
    </row>
    <row r="6673" spans="10:11" hidden="1" x14ac:dyDescent="0.25">
      <c r="J6673" s="5">
        <v>0</v>
      </c>
      <c r="K6673" s="217">
        <v>0</v>
      </c>
    </row>
    <row r="6674" spans="10:11" hidden="1" x14ac:dyDescent="0.25">
      <c r="J6674" s="5">
        <v>0</v>
      </c>
      <c r="K6674" s="217">
        <v>0</v>
      </c>
    </row>
    <row r="6675" spans="10:11" hidden="1" x14ac:dyDescent="0.25">
      <c r="J6675" s="5">
        <v>0</v>
      </c>
      <c r="K6675" s="217">
        <v>0</v>
      </c>
    </row>
    <row r="6676" spans="10:11" hidden="1" x14ac:dyDescent="0.25">
      <c r="J6676" s="5">
        <v>0</v>
      </c>
      <c r="K6676" s="217">
        <v>0</v>
      </c>
    </row>
    <row r="6677" spans="10:11" hidden="1" x14ac:dyDescent="0.25">
      <c r="J6677" s="5">
        <v>0</v>
      </c>
      <c r="K6677" s="217">
        <v>0</v>
      </c>
    </row>
    <row r="6678" spans="10:11" hidden="1" x14ac:dyDescent="0.25">
      <c r="J6678" s="5">
        <v>0</v>
      </c>
      <c r="K6678" s="217">
        <v>0</v>
      </c>
    </row>
    <row r="6679" spans="10:11" hidden="1" x14ac:dyDescent="0.25">
      <c r="J6679" s="5">
        <v>0</v>
      </c>
      <c r="K6679" s="217">
        <v>0</v>
      </c>
    </row>
    <row r="6680" spans="10:11" hidden="1" x14ac:dyDescent="0.25">
      <c r="J6680" s="5">
        <v>0</v>
      </c>
      <c r="K6680" s="217">
        <v>0</v>
      </c>
    </row>
    <row r="6681" spans="10:11" hidden="1" x14ac:dyDescent="0.25">
      <c r="J6681" s="5">
        <v>0</v>
      </c>
      <c r="K6681" s="217">
        <v>0</v>
      </c>
    </row>
    <row r="6682" spans="10:11" hidden="1" x14ac:dyDescent="0.25">
      <c r="J6682" s="5">
        <v>0</v>
      </c>
      <c r="K6682" s="217">
        <v>0</v>
      </c>
    </row>
    <row r="6683" spans="10:11" hidden="1" x14ac:dyDescent="0.25">
      <c r="J6683" s="5">
        <v>0</v>
      </c>
      <c r="K6683" s="217">
        <v>0</v>
      </c>
    </row>
    <row r="6684" spans="10:11" hidden="1" x14ac:dyDescent="0.25">
      <c r="J6684" s="5">
        <v>0</v>
      </c>
      <c r="K6684" s="217">
        <v>0</v>
      </c>
    </row>
    <row r="6685" spans="10:11" hidden="1" x14ac:dyDescent="0.25">
      <c r="J6685" s="5">
        <v>0</v>
      </c>
      <c r="K6685" s="217">
        <v>0</v>
      </c>
    </row>
    <row r="6686" spans="10:11" hidden="1" x14ac:dyDescent="0.25">
      <c r="J6686" s="5">
        <v>0</v>
      </c>
      <c r="K6686" s="217">
        <v>0</v>
      </c>
    </row>
    <row r="6687" spans="10:11" hidden="1" x14ac:dyDescent="0.25">
      <c r="J6687" s="5">
        <v>0</v>
      </c>
      <c r="K6687" s="217">
        <v>0</v>
      </c>
    </row>
    <row r="6688" spans="10:11" hidden="1" x14ac:dyDescent="0.25">
      <c r="J6688" s="5">
        <v>0</v>
      </c>
      <c r="K6688" s="217">
        <v>0</v>
      </c>
    </row>
    <row r="6689" spans="10:11" hidden="1" x14ac:dyDescent="0.25">
      <c r="J6689" s="5">
        <v>0</v>
      </c>
      <c r="K6689" s="217">
        <v>0</v>
      </c>
    </row>
    <row r="6690" spans="10:11" hidden="1" x14ac:dyDescent="0.25">
      <c r="J6690" s="5">
        <v>0</v>
      </c>
      <c r="K6690" s="217">
        <v>0</v>
      </c>
    </row>
    <row r="6691" spans="10:11" hidden="1" x14ac:dyDescent="0.25">
      <c r="J6691" s="5">
        <v>0</v>
      </c>
      <c r="K6691" s="217">
        <v>0</v>
      </c>
    </row>
    <row r="6692" spans="10:11" hidden="1" x14ac:dyDescent="0.25">
      <c r="J6692" s="5">
        <v>0</v>
      </c>
      <c r="K6692" s="217">
        <v>0</v>
      </c>
    </row>
    <row r="6693" spans="10:11" hidden="1" x14ac:dyDescent="0.25">
      <c r="J6693" s="5">
        <v>0</v>
      </c>
      <c r="K6693" s="217">
        <v>0</v>
      </c>
    </row>
    <row r="6694" spans="10:11" hidden="1" x14ac:dyDescent="0.25">
      <c r="J6694" s="5">
        <v>0</v>
      </c>
      <c r="K6694" s="217">
        <v>0</v>
      </c>
    </row>
    <row r="6695" spans="10:11" hidden="1" x14ac:dyDescent="0.25">
      <c r="J6695" s="5">
        <v>0</v>
      </c>
      <c r="K6695" s="217">
        <v>0</v>
      </c>
    </row>
    <row r="6696" spans="10:11" hidden="1" x14ac:dyDescent="0.25">
      <c r="J6696" s="5">
        <v>0</v>
      </c>
      <c r="K6696" s="217">
        <v>0</v>
      </c>
    </row>
    <row r="6697" spans="10:11" hidden="1" x14ac:dyDescent="0.25">
      <c r="J6697" s="5">
        <v>0</v>
      </c>
      <c r="K6697" s="217">
        <v>0</v>
      </c>
    </row>
    <row r="6698" spans="10:11" hidden="1" x14ac:dyDescent="0.25">
      <c r="J6698" s="5">
        <v>0</v>
      </c>
      <c r="K6698" s="217">
        <v>0</v>
      </c>
    </row>
    <row r="6699" spans="10:11" hidden="1" x14ac:dyDescent="0.25">
      <c r="J6699" s="5">
        <v>0</v>
      </c>
      <c r="K6699" s="217">
        <v>0</v>
      </c>
    </row>
    <row r="6700" spans="10:11" hidden="1" x14ac:dyDescent="0.25">
      <c r="J6700" s="5">
        <v>0</v>
      </c>
      <c r="K6700" s="217">
        <v>0</v>
      </c>
    </row>
    <row r="6701" spans="10:11" hidden="1" x14ac:dyDescent="0.25">
      <c r="J6701" s="5">
        <v>0</v>
      </c>
      <c r="K6701" s="217">
        <v>0</v>
      </c>
    </row>
    <row r="6702" spans="10:11" hidden="1" x14ac:dyDescent="0.25">
      <c r="J6702" s="5">
        <v>0</v>
      </c>
      <c r="K6702" s="217">
        <v>0</v>
      </c>
    </row>
    <row r="6703" spans="10:11" hidden="1" x14ac:dyDescent="0.25">
      <c r="J6703" s="5">
        <v>0</v>
      </c>
      <c r="K6703" s="217">
        <v>0</v>
      </c>
    </row>
    <row r="6704" spans="10:11" hidden="1" x14ac:dyDescent="0.25">
      <c r="J6704" s="5">
        <v>0</v>
      </c>
      <c r="K6704" s="217">
        <v>0</v>
      </c>
    </row>
    <row r="6705" spans="10:11" hidden="1" x14ac:dyDescent="0.25">
      <c r="J6705" s="5">
        <v>0</v>
      </c>
      <c r="K6705" s="217">
        <v>0</v>
      </c>
    </row>
    <row r="6706" spans="10:11" hidden="1" x14ac:dyDescent="0.25">
      <c r="J6706" s="5">
        <v>0</v>
      </c>
      <c r="K6706" s="217">
        <v>0</v>
      </c>
    </row>
    <row r="6707" spans="10:11" hidden="1" x14ac:dyDescent="0.25">
      <c r="J6707" s="5">
        <v>0</v>
      </c>
      <c r="K6707" s="217">
        <v>0</v>
      </c>
    </row>
    <row r="6708" spans="10:11" hidden="1" x14ac:dyDescent="0.25">
      <c r="J6708" s="5">
        <v>0</v>
      </c>
      <c r="K6708" s="217">
        <v>0</v>
      </c>
    </row>
    <row r="6709" spans="10:11" hidden="1" x14ac:dyDescent="0.25">
      <c r="J6709" s="5">
        <v>0</v>
      </c>
      <c r="K6709" s="217">
        <v>0</v>
      </c>
    </row>
    <row r="6710" spans="10:11" hidden="1" x14ac:dyDescent="0.25">
      <c r="J6710" s="5">
        <v>0</v>
      </c>
      <c r="K6710" s="217">
        <v>0</v>
      </c>
    </row>
    <row r="6711" spans="10:11" hidden="1" x14ac:dyDescent="0.25">
      <c r="J6711" s="5">
        <v>0</v>
      </c>
      <c r="K6711" s="217">
        <v>0</v>
      </c>
    </row>
    <row r="6712" spans="10:11" hidden="1" x14ac:dyDescent="0.25">
      <c r="J6712" s="5">
        <v>0</v>
      </c>
      <c r="K6712" s="217">
        <v>0</v>
      </c>
    </row>
    <row r="6713" spans="10:11" hidden="1" x14ac:dyDescent="0.25">
      <c r="J6713" s="5">
        <v>0</v>
      </c>
      <c r="K6713" s="217">
        <v>0</v>
      </c>
    </row>
    <row r="6714" spans="10:11" hidden="1" x14ac:dyDescent="0.25">
      <c r="J6714" s="5">
        <v>0</v>
      </c>
      <c r="K6714" s="217">
        <v>0</v>
      </c>
    </row>
    <row r="6715" spans="10:11" hidden="1" x14ac:dyDescent="0.25">
      <c r="J6715" s="5">
        <v>0</v>
      </c>
      <c r="K6715" s="217">
        <v>0</v>
      </c>
    </row>
    <row r="6716" spans="10:11" hidden="1" x14ac:dyDescent="0.25">
      <c r="J6716" s="5">
        <v>0</v>
      </c>
      <c r="K6716" s="217">
        <v>0</v>
      </c>
    </row>
    <row r="6717" spans="10:11" hidden="1" x14ac:dyDescent="0.25">
      <c r="J6717" s="5">
        <v>0</v>
      </c>
      <c r="K6717" s="217">
        <v>0</v>
      </c>
    </row>
    <row r="6718" spans="10:11" hidden="1" x14ac:dyDescent="0.25">
      <c r="J6718" s="5">
        <v>0</v>
      </c>
      <c r="K6718" s="217">
        <v>0</v>
      </c>
    </row>
    <row r="6719" spans="10:11" hidden="1" x14ac:dyDescent="0.25">
      <c r="J6719" s="5">
        <v>0</v>
      </c>
      <c r="K6719" s="217">
        <v>0</v>
      </c>
    </row>
    <row r="6720" spans="10:11" hidden="1" x14ac:dyDescent="0.25">
      <c r="J6720" s="5">
        <v>0</v>
      </c>
      <c r="K6720" s="217">
        <v>0</v>
      </c>
    </row>
    <row r="6721" spans="10:11" hidden="1" x14ac:dyDescent="0.25">
      <c r="J6721" s="5">
        <v>0</v>
      </c>
      <c r="K6721" s="217">
        <v>0</v>
      </c>
    </row>
    <row r="6722" spans="10:11" hidden="1" x14ac:dyDescent="0.25">
      <c r="J6722" s="5">
        <v>0</v>
      </c>
      <c r="K6722" s="217">
        <v>0</v>
      </c>
    </row>
    <row r="6723" spans="10:11" hidden="1" x14ac:dyDescent="0.25">
      <c r="J6723" s="5">
        <v>0</v>
      </c>
      <c r="K6723" s="217">
        <v>0</v>
      </c>
    </row>
    <row r="6724" spans="10:11" hidden="1" x14ac:dyDescent="0.25">
      <c r="J6724" s="5">
        <v>0</v>
      </c>
      <c r="K6724" s="217">
        <v>0</v>
      </c>
    </row>
    <row r="6725" spans="10:11" hidden="1" x14ac:dyDescent="0.25">
      <c r="J6725" s="5">
        <v>0</v>
      </c>
      <c r="K6725" s="217">
        <v>0</v>
      </c>
    </row>
    <row r="6726" spans="10:11" hidden="1" x14ac:dyDescent="0.25">
      <c r="J6726" s="5">
        <v>0</v>
      </c>
      <c r="K6726" s="217">
        <v>0</v>
      </c>
    </row>
    <row r="6727" spans="10:11" hidden="1" x14ac:dyDescent="0.25">
      <c r="J6727" s="5">
        <v>0</v>
      </c>
      <c r="K6727" s="217">
        <v>0</v>
      </c>
    </row>
    <row r="6728" spans="10:11" hidden="1" x14ac:dyDescent="0.25">
      <c r="J6728" s="5">
        <v>0</v>
      </c>
      <c r="K6728" s="217">
        <v>0</v>
      </c>
    </row>
    <row r="6729" spans="10:11" hidden="1" x14ac:dyDescent="0.25">
      <c r="J6729" s="5">
        <v>0</v>
      </c>
      <c r="K6729" s="217">
        <v>0</v>
      </c>
    </row>
    <row r="6730" spans="10:11" hidden="1" x14ac:dyDescent="0.25">
      <c r="J6730" s="5">
        <v>0</v>
      </c>
      <c r="K6730" s="217">
        <v>0</v>
      </c>
    </row>
    <row r="6731" spans="10:11" hidden="1" x14ac:dyDescent="0.25">
      <c r="J6731" s="5">
        <v>0</v>
      </c>
      <c r="K6731" s="217">
        <v>0</v>
      </c>
    </row>
    <row r="6732" spans="10:11" hidden="1" x14ac:dyDescent="0.25">
      <c r="J6732" s="5">
        <v>0</v>
      </c>
      <c r="K6732" s="217">
        <v>0</v>
      </c>
    </row>
    <row r="6733" spans="10:11" hidden="1" x14ac:dyDescent="0.25">
      <c r="J6733" s="5">
        <v>0</v>
      </c>
      <c r="K6733" s="217">
        <v>0</v>
      </c>
    </row>
    <row r="6734" spans="10:11" hidden="1" x14ac:dyDescent="0.25">
      <c r="J6734" s="5">
        <v>0</v>
      </c>
      <c r="K6734" s="217">
        <v>0</v>
      </c>
    </row>
    <row r="6735" spans="10:11" hidden="1" x14ac:dyDescent="0.25">
      <c r="J6735" s="5">
        <v>0</v>
      </c>
      <c r="K6735" s="217">
        <v>0</v>
      </c>
    </row>
    <row r="6736" spans="10:11" hidden="1" x14ac:dyDescent="0.25">
      <c r="J6736" s="5">
        <v>0</v>
      </c>
      <c r="K6736" s="217">
        <v>0</v>
      </c>
    </row>
    <row r="6737" spans="10:11" hidden="1" x14ac:dyDescent="0.25">
      <c r="J6737" s="5">
        <v>0</v>
      </c>
      <c r="K6737" s="217">
        <v>0</v>
      </c>
    </row>
    <row r="6738" spans="10:11" hidden="1" x14ac:dyDescent="0.25">
      <c r="J6738" s="5">
        <v>0</v>
      </c>
      <c r="K6738" s="217">
        <v>0</v>
      </c>
    </row>
    <row r="6739" spans="10:11" hidden="1" x14ac:dyDescent="0.25">
      <c r="J6739" s="5">
        <v>0</v>
      </c>
      <c r="K6739" s="217">
        <v>0</v>
      </c>
    </row>
    <row r="6740" spans="10:11" hidden="1" x14ac:dyDescent="0.25">
      <c r="J6740" s="5">
        <v>0</v>
      </c>
      <c r="K6740" s="217">
        <v>0</v>
      </c>
    </row>
    <row r="6741" spans="10:11" hidden="1" x14ac:dyDescent="0.25">
      <c r="J6741" s="5">
        <v>0</v>
      </c>
      <c r="K6741" s="217">
        <v>0</v>
      </c>
    </row>
    <row r="6742" spans="10:11" hidden="1" x14ac:dyDescent="0.25">
      <c r="J6742" s="5">
        <v>0</v>
      </c>
      <c r="K6742" s="217">
        <v>0</v>
      </c>
    </row>
    <row r="6743" spans="10:11" hidden="1" x14ac:dyDescent="0.25">
      <c r="J6743" s="5">
        <v>0</v>
      </c>
      <c r="K6743" s="217">
        <v>0</v>
      </c>
    </row>
    <row r="6744" spans="10:11" hidden="1" x14ac:dyDescent="0.25">
      <c r="J6744" s="5">
        <v>0</v>
      </c>
      <c r="K6744" s="217">
        <v>0</v>
      </c>
    </row>
    <row r="6745" spans="10:11" hidden="1" x14ac:dyDescent="0.25">
      <c r="J6745" s="5">
        <v>0</v>
      </c>
      <c r="K6745" s="217">
        <v>0</v>
      </c>
    </row>
    <row r="6746" spans="10:11" hidden="1" x14ac:dyDescent="0.25">
      <c r="J6746" s="5">
        <v>0</v>
      </c>
      <c r="K6746" s="217">
        <v>0</v>
      </c>
    </row>
    <row r="6747" spans="10:11" hidden="1" x14ac:dyDescent="0.25">
      <c r="J6747" s="5">
        <v>0</v>
      </c>
      <c r="K6747" s="217">
        <v>0</v>
      </c>
    </row>
    <row r="6748" spans="10:11" hidden="1" x14ac:dyDescent="0.25">
      <c r="J6748" s="5">
        <v>0</v>
      </c>
      <c r="K6748" s="217">
        <v>0</v>
      </c>
    </row>
    <row r="6749" spans="10:11" hidden="1" x14ac:dyDescent="0.25">
      <c r="J6749" s="5">
        <v>0</v>
      </c>
      <c r="K6749" s="217">
        <v>0</v>
      </c>
    </row>
    <row r="6750" spans="10:11" hidden="1" x14ac:dyDescent="0.25">
      <c r="J6750" s="5">
        <v>0</v>
      </c>
      <c r="K6750" s="217">
        <v>0</v>
      </c>
    </row>
    <row r="6751" spans="10:11" hidden="1" x14ac:dyDescent="0.25">
      <c r="J6751" s="5">
        <v>0</v>
      </c>
      <c r="K6751" s="217">
        <v>0</v>
      </c>
    </row>
    <row r="6752" spans="10:11" hidden="1" x14ac:dyDescent="0.25">
      <c r="J6752" s="5">
        <v>0</v>
      </c>
      <c r="K6752" s="217">
        <v>0</v>
      </c>
    </row>
    <row r="6753" spans="10:11" hidden="1" x14ac:dyDescent="0.25">
      <c r="J6753" s="5">
        <v>0</v>
      </c>
      <c r="K6753" s="217">
        <v>0</v>
      </c>
    </row>
    <row r="6754" spans="10:11" hidden="1" x14ac:dyDescent="0.25">
      <c r="J6754" s="5">
        <v>0</v>
      </c>
      <c r="K6754" s="217">
        <v>0</v>
      </c>
    </row>
    <row r="6755" spans="10:11" hidden="1" x14ac:dyDescent="0.25">
      <c r="J6755" s="5">
        <v>0</v>
      </c>
      <c r="K6755" s="217">
        <v>0</v>
      </c>
    </row>
    <row r="6756" spans="10:11" hidden="1" x14ac:dyDescent="0.25">
      <c r="J6756" s="5">
        <v>0</v>
      </c>
      <c r="K6756" s="217">
        <v>0</v>
      </c>
    </row>
    <row r="6757" spans="10:11" hidden="1" x14ac:dyDescent="0.25">
      <c r="J6757" s="5">
        <v>0</v>
      </c>
      <c r="K6757" s="217">
        <v>0</v>
      </c>
    </row>
    <row r="6758" spans="10:11" hidden="1" x14ac:dyDescent="0.25">
      <c r="J6758" s="5">
        <v>0</v>
      </c>
      <c r="K6758" s="217">
        <v>0</v>
      </c>
    </row>
    <row r="6759" spans="10:11" hidden="1" x14ac:dyDescent="0.25">
      <c r="J6759" s="5">
        <v>0</v>
      </c>
      <c r="K6759" s="217">
        <v>0</v>
      </c>
    </row>
    <row r="6760" spans="10:11" hidden="1" x14ac:dyDescent="0.25">
      <c r="J6760" s="5">
        <v>0</v>
      </c>
      <c r="K6760" s="217">
        <v>0</v>
      </c>
    </row>
    <row r="6761" spans="10:11" hidden="1" x14ac:dyDescent="0.25">
      <c r="J6761" s="5">
        <v>0</v>
      </c>
      <c r="K6761" s="217">
        <v>0</v>
      </c>
    </row>
    <row r="6762" spans="10:11" hidden="1" x14ac:dyDescent="0.25">
      <c r="J6762" s="5">
        <v>0</v>
      </c>
      <c r="K6762" s="217">
        <v>0</v>
      </c>
    </row>
    <row r="6763" spans="10:11" hidden="1" x14ac:dyDescent="0.25">
      <c r="J6763" s="5">
        <v>0</v>
      </c>
      <c r="K6763" s="217">
        <v>0</v>
      </c>
    </row>
    <row r="6764" spans="10:11" hidden="1" x14ac:dyDescent="0.25">
      <c r="J6764" s="5">
        <v>0</v>
      </c>
      <c r="K6764" s="217">
        <v>0</v>
      </c>
    </row>
    <row r="6765" spans="10:11" hidden="1" x14ac:dyDescent="0.25">
      <c r="J6765" s="5">
        <v>0</v>
      </c>
      <c r="K6765" s="217">
        <v>0</v>
      </c>
    </row>
    <row r="6766" spans="10:11" hidden="1" x14ac:dyDescent="0.25">
      <c r="J6766" s="5">
        <v>0</v>
      </c>
      <c r="K6766" s="217">
        <v>0</v>
      </c>
    </row>
    <row r="6767" spans="10:11" hidden="1" x14ac:dyDescent="0.25">
      <c r="J6767" s="5">
        <v>0</v>
      </c>
      <c r="K6767" s="217">
        <v>0</v>
      </c>
    </row>
    <row r="6768" spans="10:11" hidden="1" x14ac:dyDescent="0.25">
      <c r="J6768" s="5">
        <v>0</v>
      </c>
      <c r="K6768" s="217">
        <v>0</v>
      </c>
    </row>
    <row r="6769" spans="10:11" hidden="1" x14ac:dyDescent="0.25">
      <c r="J6769" s="5">
        <v>0</v>
      </c>
      <c r="K6769" s="217">
        <v>0</v>
      </c>
    </row>
    <row r="6770" spans="10:11" hidden="1" x14ac:dyDescent="0.25">
      <c r="J6770" s="5">
        <v>0</v>
      </c>
      <c r="K6770" s="217">
        <v>0</v>
      </c>
    </row>
    <row r="6771" spans="10:11" hidden="1" x14ac:dyDescent="0.25">
      <c r="J6771" s="5">
        <v>0</v>
      </c>
      <c r="K6771" s="217">
        <v>0</v>
      </c>
    </row>
    <row r="6772" spans="10:11" hidden="1" x14ac:dyDescent="0.25">
      <c r="J6772" s="5">
        <v>0</v>
      </c>
      <c r="K6772" s="217">
        <v>0</v>
      </c>
    </row>
    <row r="6773" spans="10:11" hidden="1" x14ac:dyDescent="0.25">
      <c r="J6773" s="5">
        <v>0</v>
      </c>
      <c r="K6773" s="217">
        <v>0</v>
      </c>
    </row>
    <row r="6774" spans="10:11" hidden="1" x14ac:dyDescent="0.25">
      <c r="J6774" s="5">
        <v>0</v>
      </c>
      <c r="K6774" s="217">
        <v>0</v>
      </c>
    </row>
    <row r="6775" spans="10:11" hidden="1" x14ac:dyDescent="0.25">
      <c r="J6775" s="5">
        <v>0</v>
      </c>
      <c r="K6775" s="217">
        <v>0</v>
      </c>
    </row>
    <row r="6776" spans="10:11" hidden="1" x14ac:dyDescent="0.25">
      <c r="J6776" s="5">
        <v>0</v>
      </c>
      <c r="K6776" s="217">
        <v>0</v>
      </c>
    </row>
    <row r="6777" spans="10:11" hidden="1" x14ac:dyDescent="0.25">
      <c r="J6777" s="5">
        <v>0</v>
      </c>
      <c r="K6777" s="217">
        <v>0</v>
      </c>
    </row>
    <row r="6778" spans="10:11" hidden="1" x14ac:dyDescent="0.25">
      <c r="J6778" s="5">
        <v>0</v>
      </c>
      <c r="K6778" s="217">
        <v>0</v>
      </c>
    </row>
    <row r="6779" spans="10:11" hidden="1" x14ac:dyDescent="0.25">
      <c r="J6779" s="5">
        <v>0</v>
      </c>
      <c r="K6779" s="217">
        <v>0</v>
      </c>
    </row>
    <row r="6780" spans="10:11" hidden="1" x14ac:dyDescent="0.25">
      <c r="J6780" s="5">
        <v>0</v>
      </c>
      <c r="K6780" s="217">
        <v>0</v>
      </c>
    </row>
    <row r="6781" spans="10:11" hidden="1" x14ac:dyDescent="0.25">
      <c r="J6781" s="5">
        <v>0</v>
      </c>
      <c r="K6781" s="217">
        <v>0</v>
      </c>
    </row>
    <row r="6782" spans="10:11" hidden="1" x14ac:dyDescent="0.25">
      <c r="J6782" s="5">
        <v>0</v>
      </c>
      <c r="K6782" s="217">
        <v>0</v>
      </c>
    </row>
    <row r="6783" spans="10:11" hidden="1" x14ac:dyDescent="0.25">
      <c r="J6783" s="5">
        <v>0</v>
      </c>
      <c r="K6783" s="217">
        <v>0</v>
      </c>
    </row>
    <row r="6784" spans="10:11" hidden="1" x14ac:dyDescent="0.25">
      <c r="J6784" s="5">
        <v>0</v>
      </c>
      <c r="K6784" s="217">
        <v>0</v>
      </c>
    </row>
    <row r="6785" spans="10:11" hidden="1" x14ac:dyDescent="0.25">
      <c r="J6785" s="5">
        <v>0</v>
      </c>
      <c r="K6785" s="217">
        <v>0</v>
      </c>
    </row>
    <row r="6786" spans="10:11" hidden="1" x14ac:dyDescent="0.25">
      <c r="J6786" s="5">
        <v>0</v>
      </c>
      <c r="K6786" s="217">
        <v>0</v>
      </c>
    </row>
    <row r="6787" spans="10:11" hidden="1" x14ac:dyDescent="0.25">
      <c r="J6787" s="5">
        <v>0</v>
      </c>
      <c r="K6787" s="217">
        <v>0</v>
      </c>
    </row>
    <row r="6788" spans="10:11" hidden="1" x14ac:dyDescent="0.25">
      <c r="J6788" s="5">
        <v>0</v>
      </c>
      <c r="K6788" s="217">
        <v>0</v>
      </c>
    </row>
    <row r="6789" spans="10:11" hidden="1" x14ac:dyDescent="0.25">
      <c r="J6789" s="5">
        <v>0</v>
      </c>
      <c r="K6789" s="217">
        <v>0</v>
      </c>
    </row>
    <row r="6790" spans="10:11" hidden="1" x14ac:dyDescent="0.25">
      <c r="J6790" s="5">
        <v>0</v>
      </c>
      <c r="K6790" s="217">
        <v>0</v>
      </c>
    </row>
    <row r="6791" spans="10:11" hidden="1" x14ac:dyDescent="0.25">
      <c r="J6791" s="5">
        <v>0</v>
      </c>
      <c r="K6791" s="217">
        <v>0</v>
      </c>
    </row>
    <row r="6792" spans="10:11" hidden="1" x14ac:dyDescent="0.25">
      <c r="J6792" s="5">
        <v>0</v>
      </c>
      <c r="K6792" s="217">
        <v>0</v>
      </c>
    </row>
    <row r="6793" spans="10:11" hidden="1" x14ac:dyDescent="0.25">
      <c r="J6793" s="5">
        <v>0</v>
      </c>
      <c r="K6793" s="217">
        <v>0</v>
      </c>
    </row>
    <row r="6794" spans="10:11" hidden="1" x14ac:dyDescent="0.25">
      <c r="J6794" s="5">
        <v>0</v>
      </c>
      <c r="K6794" s="217">
        <v>0</v>
      </c>
    </row>
    <row r="6795" spans="10:11" hidden="1" x14ac:dyDescent="0.25">
      <c r="J6795" s="5">
        <v>0</v>
      </c>
      <c r="K6795" s="217">
        <v>0</v>
      </c>
    </row>
    <row r="6796" spans="10:11" hidden="1" x14ac:dyDescent="0.25">
      <c r="J6796" s="5">
        <v>0</v>
      </c>
      <c r="K6796" s="217">
        <v>0</v>
      </c>
    </row>
    <row r="6797" spans="10:11" hidden="1" x14ac:dyDescent="0.25">
      <c r="J6797" s="5">
        <v>0</v>
      </c>
      <c r="K6797" s="217">
        <v>0</v>
      </c>
    </row>
    <row r="6798" spans="10:11" hidden="1" x14ac:dyDescent="0.25">
      <c r="J6798" s="5">
        <v>0</v>
      </c>
      <c r="K6798" s="217">
        <v>0</v>
      </c>
    </row>
    <row r="6799" spans="10:11" hidden="1" x14ac:dyDescent="0.25">
      <c r="J6799" s="5">
        <v>0</v>
      </c>
      <c r="K6799" s="217">
        <v>0</v>
      </c>
    </row>
    <row r="6800" spans="10:11" hidden="1" x14ac:dyDescent="0.25">
      <c r="J6800" s="5">
        <v>0</v>
      </c>
      <c r="K6800" s="217">
        <v>0</v>
      </c>
    </row>
    <row r="6801" spans="10:11" hidden="1" x14ac:dyDescent="0.25">
      <c r="J6801" s="5">
        <v>0</v>
      </c>
      <c r="K6801" s="217">
        <v>0</v>
      </c>
    </row>
    <row r="6802" spans="10:11" hidden="1" x14ac:dyDescent="0.25">
      <c r="J6802" s="5">
        <v>0</v>
      </c>
      <c r="K6802" s="217">
        <v>0</v>
      </c>
    </row>
    <row r="6803" spans="10:11" hidden="1" x14ac:dyDescent="0.25">
      <c r="J6803" s="5">
        <v>0</v>
      </c>
      <c r="K6803" s="217">
        <v>0</v>
      </c>
    </row>
    <row r="6804" spans="10:11" hidden="1" x14ac:dyDescent="0.25">
      <c r="J6804" s="5">
        <v>0</v>
      </c>
      <c r="K6804" s="217">
        <v>0</v>
      </c>
    </row>
    <row r="6805" spans="10:11" hidden="1" x14ac:dyDescent="0.25">
      <c r="J6805" s="5">
        <v>0</v>
      </c>
      <c r="K6805" s="217">
        <v>0</v>
      </c>
    </row>
    <row r="6806" spans="10:11" hidden="1" x14ac:dyDescent="0.25">
      <c r="J6806" s="5">
        <v>0</v>
      </c>
      <c r="K6806" s="217">
        <v>0</v>
      </c>
    </row>
    <row r="6807" spans="10:11" hidden="1" x14ac:dyDescent="0.25">
      <c r="J6807" s="5">
        <v>0</v>
      </c>
      <c r="K6807" s="217">
        <v>0</v>
      </c>
    </row>
    <row r="6808" spans="10:11" hidden="1" x14ac:dyDescent="0.25">
      <c r="J6808" s="5">
        <v>0</v>
      </c>
      <c r="K6808" s="217">
        <v>0</v>
      </c>
    </row>
    <row r="6809" spans="10:11" hidden="1" x14ac:dyDescent="0.25">
      <c r="J6809" s="5">
        <v>0</v>
      </c>
      <c r="K6809" s="217">
        <v>0</v>
      </c>
    </row>
    <row r="6810" spans="10:11" hidden="1" x14ac:dyDescent="0.25">
      <c r="J6810" s="5">
        <v>0</v>
      </c>
      <c r="K6810" s="217">
        <v>0</v>
      </c>
    </row>
    <row r="6811" spans="10:11" hidden="1" x14ac:dyDescent="0.25">
      <c r="J6811" s="5">
        <v>0</v>
      </c>
      <c r="K6811" s="217">
        <v>0</v>
      </c>
    </row>
    <row r="6812" spans="10:11" hidden="1" x14ac:dyDescent="0.25">
      <c r="J6812" s="5">
        <v>0</v>
      </c>
      <c r="K6812" s="217">
        <v>0</v>
      </c>
    </row>
    <row r="6813" spans="10:11" hidden="1" x14ac:dyDescent="0.25">
      <c r="J6813" s="5">
        <v>0</v>
      </c>
      <c r="K6813" s="217">
        <v>0</v>
      </c>
    </row>
    <row r="6814" spans="10:11" hidden="1" x14ac:dyDescent="0.25">
      <c r="J6814" s="5">
        <v>0</v>
      </c>
      <c r="K6814" s="217">
        <v>0</v>
      </c>
    </row>
    <row r="6815" spans="10:11" hidden="1" x14ac:dyDescent="0.25">
      <c r="J6815" s="5">
        <v>0</v>
      </c>
      <c r="K6815" s="217">
        <v>0</v>
      </c>
    </row>
    <row r="6816" spans="10:11" hidden="1" x14ac:dyDescent="0.25">
      <c r="J6816" s="5">
        <v>0</v>
      </c>
      <c r="K6816" s="217">
        <v>0</v>
      </c>
    </row>
    <row r="6817" spans="10:11" hidden="1" x14ac:dyDescent="0.25">
      <c r="J6817" s="5">
        <v>0</v>
      </c>
      <c r="K6817" s="217">
        <v>0</v>
      </c>
    </row>
    <row r="6818" spans="10:11" hidden="1" x14ac:dyDescent="0.25">
      <c r="J6818" s="5">
        <v>0</v>
      </c>
      <c r="K6818" s="217">
        <v>0</v>
      </c>
    </row>
    <row r="6819" spans="10:11" hidden="1" x14ac:dyDescent="0.25">
      <c r="J6819" s="5">
        <v>0</v>
      </c>
      <c r="K6819" s="217">
        <v>0</v>
      </c>
    </row>
    <row r="6820" spans="10:11" hidden="1" x14ac:dyDescent="0.25">
      <c r="J6820" s="5">
        <v>0</v>
      </c>
      <c r="K6820" s="217">
        <v>0</v>
      </c>
    </row>
    <row r="6821" spans="10:11" hidden="1" x14ac:dyDescent="0.25">
      <c r="J6821" s="5">
        <v>0</v>
      </c>
      <c r="K6821" s="217">
        <v>0</v>
      </c>
    </row>
    <row r="6822" spans="10:11" hidden="1" x14ac:dyDescent="0.25">
      <c r="J6822" s="5">
        <v>0</v>
      </c>
      <c r="K6822" s="217">
        <v>0</v>
      </c>
    </row>
    <row r="6823" spans="10:11" hidden="1" x14ac:dyDescent="0.25">
      <c r="J6823" s="5">
        <v>0</v>
      </c>
      <c r="K6823" s="217">
        <v>0</v>
      </c>
    </row>
    <row r="6824" spans="10:11" hidden="1" x14ac:dyDescent="0.25">
      <c r="J6824" s="5">
        <v>0</v>
      </c>
      <c r="K6824" s="217">
        <v>0</v>
      </c>
    </row>
    <row r="6825" spans="10:11" hidden="1" x14ac:dyDescent="0.25">
      <c r="J6825" s="5">
        <v>0</v>
      </c>
      <c r="K6825" s="217">
        <v>0</v>
      </c>
    </row>
    <row r="6826" spans="10:11" hidden="1" x14ac:dyDescent="0.25">
      <c r="J6826" s="5">
        <v>0</v>
      </c>
      <c r="K6826" s="217">
        <v>0</v>
      </c>
    </row>
    <row r="6827" spans="10:11" hidden="1" x14ac:dyDescent="0.25">
      <c r="J6827" s="5">
        <v>0</v>
      </c>
      <c r="K6827" s="217">
        <v>0</v>
      </c>
    </row>
    <row r="6828" spans="10:11" hidden="1" x14ac:dyDescent="0.25">
      <c r="J6828" s="5">
        <v>0</v>
      </c>
      <c r="K6828" s="217">
        <v>0</v>
      </c>
    </row>
    <row r="6829" spans="10:11" hidden="1" x14ac:dyDescent="0.25">
      <c r="J6829" s="5">
        <v>0</v>
      </c>
      <c r="K6829" s="217">
        <v>0</v>
      </c>
    </row>
    <row r="6830" spans="10:11" hidden="1" x14ac:dyDescent="0.25">
      <c r="J6830" s="5">
        <v>0</v>
      </c>
      <c r="K6830" s="217">
        <v>0</v>
      </c>
    </row>
    <row r="6831" spans="10:11" hidden="1" x14ac:dyDescent="0.25">
      <c r="J6831" s="5">
        <v>0</v>
      </c>
      <c r="K6831" s="217">
        <v>0</v>
      </c>
    </row>
    <row r="6832" spans="10:11" hidden="1" x14ac:dyDescent="0.25">
      <c r="J6832" s="5">
        <v>0</v>
      </c>
      <c r="K6832" s="217">
        <v>0</v>
      </c>
    </row>
    <row r="6833" spans="10:11" hidden="1" x14ac:dyDescent="0.25">
      <c r="J6833" s="5">
        <v>0</v>
      </c>
      <c r="K6833" s="217">
        <v>0</v>
      </c>
    </row>
    <row r="6834" spans="10:11" hidden="1" x14ac:dyDescent="0.25">
      <c r="J6834" s="5">
        <v>0</v>
      </c>
      <c r="K6834" s="217">
        <v>0</v>
      </c>
    </row>
    <row r="6835" spans="10:11" hidden="1" x14ac:dyDescent="0.25">
      <c r="J6835" s="5">
        <v>0</v>
      </c>
      <c r="K6835" s="217">
        <v>0</v>
      </c>
    </row>
    <row r="6836" spans="10:11" hidden="1" x14ac:dyDescent="0.25">
      <c r="J6836" s="5">
        <v>0</v>
      </c>
      <c r="K6836" s="217">
        <v>0</v>
      </c>
    </row>
    <row r="6837" spans="10:11" hidden="1" x14ac:dyDescent="0.25">
      <c r="J6837" s="5">
        <v>0</v>
      </c>
      <c r="K6837" s="217">
        <v>0</v>
      </c>
    </row>
    <row r="6838" spans="10:11" hidden="1" x14ac:dyDescent="0.25">
      <c r="J6838" s="5">
        <v>0</v>
      </c>
      <c r="K6838" s="217">
        <v>0</v>
      </c>
    </row>
    <row r="6839" spans="10:11" hidden="1" x14ac:dyDescent="0.25">
      <c r="J6839" s="5">
        <v>0</v>
      </c>
      <c r="K6839" s="217">
        <v>0</v>
      </c>
    </row>
    <row r="6840" spans="10:11" hidden="1" x14ac:dyDescent="0.25">
      <c r="J6840" s="5">
        <v>0</v>
      </c>
      <c r="K6840" s="217">
        <v>0</v>
      </c>
    </row>
    <row r="6841" spans="10:11" hidden="1" x14ac:dyDescent="0.25">
      <c r="J6841" s="5">
        <v>0</v>
      </c>
      <c r="K6841" s="217">
        <v>0</v>
      </c>
    </row>
    <row r="6842" spans="10:11" hidden="1" x14ac:dyDescent="0.25">
      <c r="J6842" s="5">
        <v>0</v>
      </c>
      <c r="K6842" s="217">
        <v>0</v>
      </c>
    </row>
    <row r="6843" spans="10:11" hidden="1" x14ac:dyDescent="0.25">
      <c r="J6843" s="5">
        <v>0</v>
      </c>
      <c r="K6843" s="217">
        <v>0</v>
      </c>
    </row>
    <row r="6844" spans="10:11" hidden="1" x14ac:dyDescent="0.25">
      <c r="J6844" s="5">
        <v>0</v>
      </c>
      <c r="K6844" s="217">
        <v>0</v>
      </c>
    </row>
    <row r="6845" spans="10:11" hidden="1" x14ac:dyDescent="0.25">
      <c r="J6845" s="5">
        <v>0</v>
      </c>
      <c r="K6845" s="217">
        <v>0</v>
      </c>
    </row>
    <row r="6846" spans="10:11" hidden="1" x14ac:dyDescent="0.25">
      <c r="J6846" s="5">
        <v>0</v>
      </c>
      <c r="K6846" s="217">
        <v>0</v>
      </c>
    </row>
    <row r="6847" spans="10:11" hidden="1" x14ac:dyDescent="0.25">
      <c r="J6847" s="5">
        <v>0</v>
      </c>
      <c r="K6847" s="217">
        <v>0</v>
      </c>
    </row>
    <row r="6848" spans="10:11" hidden="1" x14ac:dyDescent="0.25">
      <c r="J6848" s="5">
        <v>0</v>
      </c>
      <c r="K6848" s="217">
        <v>0</v>
      </c>
    </row>
    <row r="6849" spans="10:11" hidden="1" x14ac:dyDescent="0.25">
      <c r="J6849" s="5">
        <v>0</v>
      </c>
      <c r="K6849" s="217">
        <v>0</v>
      </c>
    </row>
    <row r="6850" spans="10:11" hidden="1" x14ac:dyDescent="0.25">
      <c r="J6850" s="5">
        <v>0</v>
      </c>
      <c r="K6850" s="217">
        <v>0</v>
      </c>
    </row>
    <row r="6851" spans="10:11" hidden="1" x14ac:dyDescent="0.25">
      <c r="J6851" s="5">
        <v>0</v>
      </c>
      <c r="K6851" s="217">
        <v>0</v>
      </c>
    </row>
    <row r="6852" spans="10:11" hidden="1" x14ac:dyDescent="0.25">
      <c r="J6852" s="5">
        <v>0</v>
      </c>
      <c r="K6852" s="217">
        <v>0</v>
      </c>
    </row>
    <row r="6853" spans="10:11" hidden="1" x14ac:dyDescent="0.25">
      <c r="J6853" s="5">
        <v>0</v>
      </c>
      <c r="K6853" s="217">
        <v>0</v>
      </c>
    </row>
    <row r="6854" spans="10:11" hidden="1" x14ac:dyDescent="0.25">
      <c r="J6854" s="5">
        <v>0</v>
      </c>
      <c r="K6854" s="217">
        <v>0</v>
      </c>
    </row>
    <row r="6855" spans="10:11" hidden="1" x14ac:dyDescent="0.25">
      <c r="J6855" s="5">
        <v>0</v>
      </c>
      <c r="K6855" s="217">
        <v>0</v>
      </c>
    </row>
    <row r="6856" spans="10:11" hidden="1" x14ac:dyDescent="0.25">
      <c r="J6856" s="5">
        <v>0</v>
      </c>
      <c r="K6856" s="217">
        <v>0</v>
      </c>
    </row>
    <row r="6857" spans="10:11" hidden="1" x14ac:dyDescent="0.25">
      <c r="J6857" s="5">
        <v>0</v>
      </c>
      <c r="K6857" s="217">
        <v>0</v>
      </c>
    </row>
    <row r="6858" spans="10:11" hidden="1" x14ac:dyDescent="0.25">
      <c r="J6858" s="5">
        <v>0</v>
      </c>
      <c r="K6858" s="217">
        <v>0</v>
      </c>
    </row>
    <row r="6859" spans="10:11" hidden="1" x14ac:dyDescent="0.25">
      <c r="J6859" s="5">
        <v>0</v>
      </c>
      <c r="K6859" s="217">
        <v>0</v>
      </c>
    </row>
    <row r="6860" spans="10:11" hidden="1" x14ac:dyDescent="0.25">
      <c r="J6860" s="5">
        <v>0</v>
      </c>
      <c r="K6860" s="217">
        <v>0</v>
      </c>
    </row>
    <row r="6861" spans="10:11" hidden="1" x14ac:dyDescent="0.25">
      <c r="J6861" s="5">
        <v>0</v>
      </c>
      <c r="K6861" s="217">
        <v>0</v>
      </c>
    </row>
    <row r="6862" spans="10:11" hidden="1" x14ac:dyDescent="0.25">
      <c r="J6862" s="5">
        <v>0</v>
      </c>
      <c r="K6862" s="217">
        <v>0</v>
      </c>
    </row>
    <row r="6863" spans="10:11" hidden="1" x14ac:dyDescent="0.25">
      <c r="J6863" s="5">
        <v>0</v>
      </c>
      <c r="K6863" s="217">
        <v>0</v>
      </c>
    </row>
    <row r="6864" spans="10:11" hidden="1" x14ac:dyDescent="0.25">
      <c r="J6864" s="5">
        <v>0</v>
      </c>
      <c r="K6864" s="217">
        <v>0</v>
      </c>
    </row>
    <row r="6865" spans="10:11" hidden="1" x14ac:dyDescent="0.25">
      <c r="J6865" s="5">
        <v>0</v>
      </c>
      <c r="K6865" s="217">
        <v>0</v>
      </c>
    </row>
    <row r="6866" spans="10:11" hidden="1" x14ac:dyDescent="0.25">
      <c r="J6866" s="5">
        <v>0</v>
      </c>
      <c r="K6866" s="217">
        <v>0</v>
      </c>
    </row>
    <row r="6867" spans="10:11" hidden="1" x14ac:dyDescent="0.25">
      <c r="J6867" s="5">
        <v>0</v>
      </c>
      <c r="K6867" s="217">
        <v>0</v>
      </c>
    </row>
    <row r="6868" spans="10:11" hidden="1" x14ac:dyDescent="0.25">
      <c r="J6868" s="5">
        <v>0</v>
      </c>
      <c r="K6868" s="217">
        <v>0</v>
      </c>
    </row>
    <row r="6869" spans="10:11" hidden="1" x14ac:dyDescent="0.25">
      <c r="J6869" s="5">
        <v>0</v>
      </c>
      <c r="K6869" s="217">
        <v>0</v>
      </c>
    </row>
    <row r="6870" spans="10:11" hidden="1" x14ac:dyDescent="0.25">
      <c r="J6870" s="5">
        <v>0</v>
      </c>
      <c r="K6870" s="217">
        <v>0</v>
      </c>
    </row>
    <row r="6871" spans="10:11" hidden="1" x14ac:dyDescent="0.25">
      <c r="J6871" s="5">
        <v>0</v>
      </c>
      <c r="K6871" s="217">
        <v>0</v>
      </c>
    </row>
    <row r="6872" spans="10:11" hidden="1" x14ac:dyDescent="0.25">
      <c r="J6872" s="5">
        <v>0</v>
      </c>
      <c r="K6872" s="217">
        <v>0</v>
      </c>
    </row>
    <row r="6873" spans="10:11" hidden="1" x14ac:dyDescent="0.25">
      <c r="J6873" s="5">
        <v>0</v>
      </c>
      <c r="K6873" s="217">
        <v>0</v>
      </c>
    </row>
    <row r="6874" spans="10:11" hidden="1" x14ac:dyDescent="0.25">
      <c r="J6874" s="5">
        <v>0</v>
      </c>
      <c r="K6874" s="217">
        <v>0</v>
      </c>
    </row>
    <row r="6875" spans="10:11" hidden="1" x14ac:dyDescent="0.25">
      <c r="J6875" s="5">
        <v>0</v>
      </c>
      <c r="K6875" s="217">
        <v>0</v>
      </c>
    </row>
    <row r="6876" spans="10:11" hidden="1" x14ac:dyDescent="0.25">
      <c r="J6876" s="5">
        <v>0</v>
      </c>
      <c r="K6876" s="217">
        <v>0</v>
      </c>
    </row>
    <row r="6877" spans="10:11" hidden="1" x14ac:dyDescent="0.25">
      <c r="J6877" s="5">
        <v>0</v>
      </c>
      <c r="K6877" s="217">
        <v>0</v>
      </c>
    </row>
    <row r="6878" spans="10:11" hidden="1" x14ac:dyDescent="0.25">
      <c r="J6878" s="5">
        <v>0</v>
      </c>
      <c r="K6878" s="217">
        <v>0</v>
      </c>
    </row>
    <row r="6879" spans="10:11" hidden="1" x14ac:dyDescent="0.25">
      <c r="J6879" s="5">
        <v>0</v>
      </c>
      <c r="K6879" s="217">
        <v>0</v>
      </c>
    </row>
    <row r="6880" spans="10:11" hidden="1" x14ac:dyDescent="0.25">
      <c r="J6880" s="5">
        <v>0</v>
      </c>
      <c r="K6880" s="217">
        <v>0</v>
      </c>
    </row>
    <row r="6881" spans="10:11" hidden="1" x14ac:dyDescent="0.25">
      <c r="J6881" s="5">
        <v>0</v>
      </c>
      <c r="K6881" s="217">
        <v>0</v>
      </c>
    </row>
    <row r="6882" spans="10:11" hidden="1" x14ac:dyDescent="0.25">
      <c r="J6882" s="5">
        <v>0</v>
      </c>
      <c r="K6882" s="217">
        <v>0</v>
      </c>
    </row>
    <row r="6883" spans="10:11" hidden="1" x14ac:dyDescent="0.25">
      <c r="J6883" s="5">
        <v>0</v>
      </c>
      <c r="K6883" s="217">
        <v>0</v>
      </c>
    </row>
    <row r="6884" spans="10:11" hidden="1" x14ac:dyDescent="0.25">
      <c r="J6884" s="5">
        <v>0</v>
      </c>
      <c r="K6884" s="217">
        <v>0</v>
      </c>
    </row>
    <row r="6885" spans="10:11" hidden="1" x14ac:dyDescent="0.25">
      <c r="J6885" s="5">
        <v>0</v>
      </c>
      <c r="K6885" s="217">
        <v>0</v>
      </c>
    </row>
    <row r="6886" spans="10:11" hidden="1" x14ac:dyDescent="0.25">
      <c r="J6886" s="5">
        <v>0</v>
      </c>
      <c r="K6886" s="217">
        <v>0</v>
      </c>
    </row>
    <row r="6887" spans="10:11" hidden="1" x14ac:dyDescent="0.25">
      <c r="J6887" s="5">
        <v>0</v>
      </c>
      <c r="K6887" s="217">
        <v>0</v>
      </c>
    </row>
    <row r="6888" spans="10:11" hidden="1" x14ac:dyDescent="0.25">
      <c r="J6888" s="5">
        <v>0</v>
      </c>
      <c r="K6888" s="217">
        <v>0</v>
      </c>
    </row>
    <row r="6889" spans="10:11" hidden="1" x14ac:dyDescent="0.25">
      <c r="J6889" s="5">
        <v>0</v>
      </c>
      <c r="K6889" s="217">
        <v>0</v>
      </c>
    </row>
    <row r="6890" spans="10:11" hidden="1" x14ac:dyDescent="0.25">
      <c r="J6890" s="5">
        <v>0</v>
      </c>
      <c r="K6890" s="217">
        <v>0</v>
      </c>
    </row>
    <row r="6891" spans="10:11" hidden="1" x14ac:dyDescent="0.25">
      <c r="J6891" s="5">
        <v>0</v>
      </c>
      <c r="K6891" s="217">
        <v>0</v>
      </c>
    </row>
    <row r="6892" spans="10:11" hidden="1" x14ac:dyDescent="0.25">
      <c r="J6892" s="5">
        <v>0</v>
      </c>
      <c r="K6892" s="217">
        <v>0</v>
      </c>
    </row>
    <row r="6893" spans="10:11" hidden="1" x14ac:dyDescent="0.25">
      <c r="J6893" s="5">
        <v>0</v>
      </c>
      <c r="K6893" s="217">
        <v>0</v>
      </c>
    </row>
    <row r="6894" spans="10:11" hidden="1" x14ac:dyDescent="0.25">
      <c r="J6894" s="5">
        <v>0</v>
      </c>
      <c r="K6894" s="217">
        <v>0</v>
      </c>
    </row>
    <row r="6895" spans="10:11" hidden="1" x14ac:dyDescent="0.25">
      <c r="J6895" s="5">
        <v>0</v>
      </c>
      <c r="K6895" s="217">
        <v>0</v>
      </c>
    </row>
    <row r="6896" spans="10:11" hidden="1" x14ac:dyDescent="0.25">
      <c r="J6896" s="5">
        <v>0</v>
      </c>
      <c r="K6896" s="217">
        <v>0</v>
      </c>
    </row>
    <row r="6897" spans="10:11" hidden="1" x14ac:dyDescent="0.25">
      <c r="J6897" s="5">
        <v>0</v>
      </c>
      <c r="K6897" s="217">
        <v>0</v>
      </c>
    </row>
    <row r="6898" spans="10:11" hidden="1" x14ac:dyDescent="0.25">
      <c r="J6898" s="5">
        <v>0</v>
      </c>
      <c r="K6898" s="217">
        <v>0</v>
      </c>
    </row>
    <row r="6899" spans="10:11" hidden="1" x14ac:dyDescent="0.25">
      <c r="J6899" s="5">
        <v>0</v>
      </c>
      <c r="K6899" s="217">
        <v>0</v>
      </c>
    </row>
    <row r="6900" spans="10:11" hidden="1" x14ac:dyDescent="0.25">
      <c r="J6900" s="5">
        <v>0</v>
      </c>
      <c r="K6900" s="217">
        <v>0</v>
      </c>
    </row>
    <row r="6901" spans="10:11" hidden="1" x14ac:dyDescent="0.25">
      <c r="J6901" s="5">
        <v>0</v>
      </c>
      <c r="K6901" s="217">
        <v>0</v>
      </c>
    </row>
    <row r="6902" spans="10:11" hidden="1" x14ac:dyDescent="0.25">
      <c r="J6902" s="5">
        <v>0</v>
      </c>
      <c r="K6902" s="217">
        <v>0</v>
      </c>
    </row>
    <row r="6903" spans="10:11" hidden="1" x14ac:dyDescent="0.25">
      <c r="J6903" s="5">
        <v>0</v>
      </c>
      <c r="K6903" s="217">
        <v>0</v>
      </c>
    </row>
    <row r="6904" spans="10:11" hidden="1" x14ac:dyDescent="0.25">
      <c r="J6904" s="5">
        <v>0</v>
      </c>
      <c r="K6904" s="217">
        <v>0</v>
      </c>
    </row>
    <row r="6905" spans="10:11" hidden="1" x14ac:dyDescent="0.25">
      <c r="J6905" s="5">
        <v>0</v>
      </c>
      <c r="K6905" s="217">
        <v>0</v>
      </c>
    </row>
    <row r="6906" spans="10:11" hidden="1" x14ac:dyDescent="0.25">
      <c r="J6906" s="5">
        <v>0</v>
      </c>
      <c r="K6906" s="217">
        <v>0</v>
      </c>
    </row>
    <row r="6907" spans="10:11" hidden="1" x14ac:dyDescent="0.25">
      <c r="J6907" s="5">
        <v>0</v>
      </c>
      <c r="K6907" s="217">
        <v>0</v>
      </c>
    </row>
    <row r="6908" spans="10:11" hidden="1" x14ac:dyDescent="0.25">
      <c r="J6908" s="5">
        <v>0</v>
      </c>
      <c r="K6908" s="217">
        <v>0</v>
      </c>
    </row>
    <row r="6909" spans="10:11" hidden="1" x14ac:dyDescent="0.25">
      <c r="J6909" s="5">
        <v>0</v>
      </c>
      <c r="K6909" s="217">
        <v>0</v>
      </c>
    </row>
    <row r="6910" spans="10:11" hidden="1" x14ac:dyDescent="0.25">
      <c r="J6910" s="5">
        <v>0</v>
      </c>
      <c r="K6910" s="217">
        <v>0</v>
      </c>
    </row>
    <row r="6911" spans="10:11" hidden="1" x14ac:dyDescent="0.25">
      <c r="J6911" s="5">
        <v>0</v>
      </c>
      <c r="K6911" s="217">
        <v>0</v>
      </c>
    </row>
    <row r="6912" spans="10:11" hidden="1" x14ac:dyDescent="0.25">
      <c r="J6912" s="5">
        <v>0</v>
      </c>
      <c r="K6912" s="217">
        <v>0</v>
      </c>
    </row>
    <row r="6913" spans="10:11" hidden="1" x14ac:dyDescent="0.25">
      <c r="J6913" s="5">
        <v>0</v>
      </c>
      <c r="K6913" s="217">
        <v>0</v>
      </c>
    </row>
    <row r="6914" spans="10:11" hidden="1" x14ac:dyDescent="0.25">
      <c r="J6914" s="5">
        <v>0</v>
      </c>
      <c r="K6914" s="217">
        <v>0</v>
      </c>
    </row>
    <row r="6915" spans="10:11" hidden="1" x14ac:dyDescent="0.25">
      <c r="J6915" s="5">
        <v>0</v>
      </c>
      <c r="K6915" s="217">
        <v>0</v>
      </c>
    </row>
    <row r="6916" spans="10:11" hidden="1" x14ac:dyDescent="0.25">
      <c r="J6916" s="5">
        <v>0</v>
      </c>
      <c r="K6916" s="217">
        <v>0</v>
      </c>
    </row>
    <row r="6917" spans="10:11" hidden="1" x14ac:dyDescent="0.25">
      <c r="J6917" s="5">
        <v>0</v>
      </c>
      <c r="K6917" s="217">
        <v>0</v>
      </c>
    </row>
    <row r="6918" spans="10:11" hidden="1" x14ac:dyDescent="0.25">
      <c r="J6918" s="5">
        <v>0</v>
      </c>
      <c r="K6918" s="217">
        <v>0</v>
      </c>
    </row>
    <row r="6919" spans="10:11" hidden="1" x14ac:dyDescent="0.25">
      <c r="J6919" s="5">
        <v>0</v>
      </c>
      <c r="K6919" s="217">
        <v>0</v>
      </c>
    </row>
    <row r="6920" spans="10:11" hidden="1" x14ac:dyDescent="0.25">
      <c r="J6920" s="5">
        <v>0</v>
      </c>
      <c r="K6920" s="217">
        <v>0</v>
      </c>
    </row>
    <row r="6921" spans="10:11" hidden="1" x14ac:dyDescent="0.25">
      <c r="J6921" s="5">
        <v>0</v>
      </c>
      <c r="K6921" s="217">
        <v>0</v>
      </c>
    </row>
    <row r="6922" spans="10:11" hidden="1" x14ac:dyDescent="0.25">
      <c r="J6922" s="5">
        <v>0</v>
      </c>
      <c r="K6922" s="217">
        <v>0</v>
      </c>
    </row>
    <row r="6923" spans="10:11" hidden="1" x14ac:dyDescent="0.25">
      <c r="J6923" s="5">
        <v>0</v>
      </c>
      <c r="K6923" s="217">
        <v>0</v>
      </c>
    </row>
    <row r="6924" spans="10:11" hidden="1" x14ac:dyDescent="0.25">
      <c r="J6924" s="5">
        <v>0</v>
      </c>
      <c r="K6924" s="217">
        <v>0</v>
      </c>
    </row>
    <row r="6925" spans="10:11" hidden="1" x14ac:dyDescent="0.25">
      <c r="J6925" s="5">
        <v>0</v>
      </c>
      <c r="K6925" s="217">
        <v>0</v>
      </c>
    </row>
    <row r="6926" spans="10:11" hidden="1" x14ac:dyDescent="0.25">
      <c r="J6926" s="5">
        <v>0</v>
      </c>
      <c r="K6926" s="217">
        <v>0</v>
      </c>
    </row>
    <row r="6927" spans="10:11" hidden="1" x14ac:dyDescent="0.25">
      <c r="J6927" s="5">
        <v>0</v>
      </c>
      <c r="K6927" s="217">
        <v>0</v>
      </c>
    </row>
    <row r="6928" spans="10:11" hidden="1" x14ac:dyDescent="0.25">
      <c r="J6928" s="5">
        <v>0</v>
      </c>
      <c r="K6928" s="217">
        <v>0</v>
      </c>
    </row>
    <row r="6929" spans="10:11" hidden="1" x14ac:dyDescent="0.25">
      <c r="J6929" s="5">
        <v>0</v>
      </c>
      <c r="K6929" s="217">
        <v>0</v>
      </c>
    </row>
    <row r="6930" spans="10:11" hidden="1" x14ac:dyDescent="0.25">
      <c r="J6930" s="5">
        <v>0</v>
      </c>
      <c r="K6930" s="217">
        <v>0</v>
      </c>
    </row>
    <row r="6931" spans="10:11" hidden="1" x14ac:dyDescent="0.25">
      <c r="J6931" s="5">
        <v>0</v>
      </c>
      <c r="K6931" s="217">
        <v>0</v>
      </c>
    </row>
    <row r="6932" spans="10:11" hidden="1" x14ac:dyDescent="0.25">
      <c r="J6932" s="5">
        <v>0</v>
      </c>
      <c r="K6932" s="217">
        <v>0</v>
      </c>
    </row>
    <row r="6933" spans="10:11" hidden="1" x14ac:dyDescent="0.25">
      <c r="J6933" s="5">
        <v>0</v>
      </c>
      <c r="K6933" s="217">
        <v>0</v>
      </c>
    </row>
    <row r="6934" spans="10:11" hidden="1" x14ac:dyDescent="0.25">
      <c r="J6934" s="5">
        <v>0</v>
      </c>
      <c r="K6934" s="217">
        <v>0</v>
      </c>
    </row>
    <row r="6935" spans="10:11" hidden="1" x14ac:dyDescent="0.25">
      <c r="J6935" s="5">
        <v>0</v>
      </c>
      <c r="K6935" s="217">
        <v>0</v>
      </c>
    </row>
    <row r="6936" spans="10:11" hidden="1" x14ac:dyDescent="0.25">
      <c r="J6936" s="5">
        <v>0</v>
      </c>
      <c r="K6936" s="217">
        <v>0</v>
      </c>
    </row>
    <row r="6937" spans="10:11" hidden="1" x14ac:dyDescent="0.25">
      <c r="J6937" s="5">
        <v>0</v>
      </c>
      <c r="K6937" s="217">
        <v>0</v>
      </c>
    </row>
    <row r="6938" spans="10:11" hidden="1" x14ac:dyDescent="0.25">
      <c r="J6938" s="5">
        <v>0</v>
      </c>
      <c r="K6938" s="217">
        <v>0</v>
      </c>
    </row>
    <row r="6939" spans="10:11" hidden="1" x14ac:dyDescent="0.25">
      <c r="J6939" s="5">
        <v>0</v>
      </c>
      <c r="K6939" s="217">
        <v>0</v>
      </c>
    </row>
    <row r="6940" spans="10:11" hidden="1" x14ac:dyDescent="0.25">
      <c r="J6940" s="5">
        <v>0</v>
      </c>
      <c r="K6940" s="217">
        <v>0</v>
      </c>
    </row>
    <row r="6941" spans="10:11" hidden="1" x14ac:dyDescent="0.25">
      <c r="J6941" s="5">
        <v>0</v>
      </c>
      <c r="K6941" s="217">
        <v>0</v>
      </c>
    </row>
    <row r="6942" spans="10:11" hidden="1" x14ac:dyDescent="0.25">
      <c r="J6942" s="5">
        <v>0</v>
      </c>
      <c r="K6942" s="217">
        <v>0</v>
      </c>
    </row>
    <row r="6943" spans="10:11" hidden="1" x14ac:dyDescent="0.25">
      <c r="J6943" s="5">
        <v>0</v>
      </c>
      <c r="K6943" s="217">
        <v>0</v>
      </c>
    </row>
    <row r="6944" spans="10:11" hidden="1" x14ac:dyDescent="0.25">
      <c r="J6944" s="5">
        <v>0</v>
      </c>
      <c r="K6944" s="217">
        <v>0</v>
      </c>
    </row>
    <row r="6945" spans="10:11" hidden="1" x14ac:dyDescent="0.25">
      <c r="J6945" s="5">
        <v>0</v>
      </c>
      <c r="K6945" s="217">
        <v>0</v>
      </c>
    </row>
    <row r="6946" spans="10:11" hidden="1" x14ac:dyDescent="0.25">
      <c r="J6946" s="5">
        <v>0</v>
      </c>
      <c r="K6946" s="217">
        <v>0</v>
      </c>
    </row>
    <row r="6947" spans="10:11" hidden="1" x14ac:dyDescent="0.25">
      <c r="J6947" s="5">
        <v>0</v>
      </c>
      <c r="K6947" s="217">
        <v>0</v>
      </c>
    </row>
    <row r="6948" spans="10:11" hidden="1" x14ac:dyDescent="0.25">
      <c r="J6948" s="5">
        <v>0</v>
      </c>
      <c r="K6948" s="217">
        <v>0</v>
      </c>
    </row>
    <row r="6949" spans="10:11" hidden="1" x14ac:dyDescent="0.25">
      <c r="J6949" s="5">
        <v>0</v>
      </c>
      <c r="K6949" s="217">
        <v>0</v>
      </c>
    </row>
    <row r="6950" spans="10:11" hidden="1" x14ac:dyDescent="0.25">
      <c r="J6950" s="5">
        <v>0</v>
      </c>
      <c r="K6950" s="217">
        <v>0</v>
      </c>
    </row>
    <row r="6951" spans="10:11" hidden="1" x14ac:dyDescent="0.25">
      <c r="J6951" s="5">
        <v>0</v>
      </c>
      <c r="K6951" s="217">
        <v>0</v>
      </c>
    </row>
    <row r="6952" spans="10:11" hidden="1" x14ac:dyDescent="0.25">
      <c r="J6952" s="5">
        <v>0</v>
      </c>
      <c r="K6952" s="217">
        <v>0</v>
      </c>
    </row>
    <row r="6953" spans="10:11" hidden="1" x14ac:dyDescent="0.25">
      <c r="J6953" s="5">
        <v>0</v>
      </c>
      <c r="K6953" s="217">
        <v>0</v>
      </c>
    </row>
    <row r="6954" spans="10:11" hidden="1" x14ac:dyDescent="0.25">
      <c r="J6954" s="5">
        <v>0</v>
      </c>
      <c r="K6954" s="217">
        <v>0</v>
      </c>
    </row>
    <row r="6955" spans="10:11" hidden="1" x14ac:dyDescent="0.25">
      <c r="J6955" s="5">
        <v>0</v>
      </c>
      <c r="K6955" s="217">
        <v>0</v>
      </c>
    </row>
    <row r="6956" spans="10:11" hidden="1" x14ac:dyDescent="0.25">
      <c r="J6956" s="5">
        <v>0</v>
      </c>
      <c r="K6956" s="217">
        <v>0</v>
      </c>
    </row>
    <row r="6957" spans="10:11" hidden="1" x14ac:dyDescent="0.25">
      <c r="J6957" s="5">
        <v>0</v>
      </c>
      <c r="K6957" s="217">
        <v>0</v>
      </c>
    </row>
    <row r="6958" spans="10:11" hidden="1" x14ac:dyDescent="0.25">
      <c r="J6958" s="5">
        <v>0</v>
      </c>
      <c r="K6958" s="217">
        <v>0</v>
      </c>
    </row>
    <row r="6959" spans="10:11" hidden="1" x14ac:dyDescent="0.25">
      <c r="J6959" s="5">
        <v>0</v>
      </c>
      <c r="K6959" s="217">
        <v>0</v>
      </c>
    </row>
    <row r="6960" spans="10:11" hidden="1" x14ac:dyDescent="0.25">
      <c r="J6960" s="5">
        <v>0</v>
      </c>
      <c r="K6960" s="217">
        <v>0</v>
      </c>
    </row>
    <row r="6961" spans="10:11" hidden="1" x14ac:dyDescent="0.25">
      <c r="J6961" s="5">
        <v>0</v>
      </c>
      <c r="K6961" s="217">
        <v>0</v>
      </c>
    </row>
    <row r="6962" spans="10:11" hidden="1" x14ac:dyDescent="0.25">
      <c r="J6962" s="5">
        <v>0</v>
      </c>
      <c r="K6962" s="217">
        <v>0</v>
      </c>
    </row>
    <row r="6963" spans="10:11" hidden="1" x14ac:dyDescent="0.25">
      <c r="J6963" s="5">
        <v>0</v>
      </c>
      <c r="K6963" s="217">
        <v>0</v>
      </c>
    </row>
    <row r="6964" spans="10:11" hidden="1" x14ac:dyDescent="0.25">
      <c r="J6964" s="5">
        <v>0</v>
      </c>
      <c r="K6964" s="217">
        <v>0</v>
      </c>
    </row>
    <row r="6965" spans="10:11" hidden="1" x14ac:dyDescent="0.25">
      <c r="J6965" s="5">
        <v>0</v>
      </c>
      <c r="K6965" s="217">
        <v>0</v>
      </c>
    </row>
    <row r="6966" spans="10:11" hidden="1" x14ac:dyDescent="0.25">
      <c r="J6966" s="5">
        <v>0</v>
      </c>
      <c r="K6966" s="217">
        <v>0</v>
      </c>
    </row>
    <row r="6967" spans="10:11" hidden="1" x14ac:dyDescent="0.25">
      <c r="J6967" s="5">
        <v>0</v>
      </c>
      <c r="K6967" s="217">
        <v>0</v>
      </c>
    </row>
    <row r="6968" spans="10:11" hidden="1" x14ac:dyDescent="0.25">
      <c r="J6968" s="5">
        <v>0</v>
      </c>
      <c r="K6968" s="217">
        <v>0</v>
      </c>
    </row>
    <row r="6969" spans="10:11" hidden="1" x14ac:dyDescent="0.25">
      <c r="J6969" s="5">
        <v>0</v>
      </c>
      <c r="K6969" s="217">
        <v>0</v>
      </c>
    </row>
    <row r="6970" spans="10:11" hidden="1" x14ac:dyDescent="0.25">
      <c r="J6970" s="5">
        <v>0</v>
      </c>
      <c r="K6970" s="217">
        <v>0</v>
      </c>
    </row>
    <row r="6971" spans="10:11" hidden="1" x14ac:dyDescent="0.25">
      <c r="J6971" s="5">
        <v>0</v>
      </c>
      <c r="K6971" s="217">
        <v>0</v>
      </c>
    </row>
    <row r="6972" spans="10:11" hidden="1" x14ac:dyDescent="0.25">
      <c r="J6972" s="5">
        <v>0</v>
      </c>
      <c r="K6972" s="217">
        <v>0</v>
      </c>
    </row>
    <row r="6973" spans="10:11" hidden="1" x14ac:dyDescent="0.25">
      <c r="J6973" s="5">
        <v>0</v>
      </c>
      <c r="K6973" s="217">
        <v>0</v>
      </c>
    </row>
    <row r="6974" spans="10:11" hidden="1" x14ac:dyDescent="0.25">
      <c r="J6974" s="5">
        <v>0</v>
      </c>
      <c r="K6974" s="217">
        <v>0</v>
      </c>
    </row>
    <row r="6975" spans="10:11" hidden="1" x14ac:dyDescent="0.25">
      <c r="J6975" s="5">
        <v>0</v>
      </c>
      <c r="K6975" s="217">
        <v>0</v>
      </c>
    </row>
    <row r="6976" spans="10:11" hidden="1" x14ac:dyDescent="0.25">
      <c r="J6976" s="5">
        <v>0</v>
      </c>
      <c r="K6976" s="217">
        <v>0</v>
      </c>
    </row>
    <row r="6977" spans="10:11" hidden="1" x14ac:dyDescent="0.25">
      <c r="J6977" s="5">
        <v>0</v>
      </c>
      <c r="K6977" s="217">
        <v>0</v>
      </c>
    </row>
    <row r="6978" spans="10:11" hidden="1" x14ac:dyDescent="0.25">
      <c r="J6978" s="5">
        <v>0</v>
      </c>
      <c r="K6978" s="217">
        <v>0</v>
      </c>
    </row>
    <row r="6979" spans="10:11" hidden="1" x14ac:dyDescent="0.25">
      <c r="J6979" s="5">
        <v>0</v>
      </c>
      <c r="K6979" s="217">
        <v>0</v>
      </c>
    </row>
    <row r="6980" spans="10:11" hidden="1" x14ac:dyDescent="0.25">
      <c r="J6980" s="5">
        <v>0</v>
      </c>
      <c r="K6980" s="217">
        <v>0</v>
      </c>
    </row>
    <row r="6981" spans="10:11" hidden="1" x14ac:dyDescent="0.25">
      <c r="J6981" s="5">
        <v>0</v>
      </c>
      <c r="K6981" s="217">
        <v>0</v>
      </c>
    </row>
    <row r="6982" spans="10:11" hidden="1" x14ac:dyDescent="0.25">
      <c r="J6982" s="5">
        <v>0</v>
      </c>
      <c r="K6982" s="217">
        <v>0</v>
      </c>
    </row>
    <row r="6983" spans="10:11" hidden="1" x14ac:dyDescent="0.25">
      <c r="J6983" s="5">
        <v>0</v>
      </c>
      <c r="K6983" s="217">
        <v>0</v>
      </c>
    </row>
    <row r="6984" spans="10:11" hidden="1" x14ac:dyDescent="0.25">
      <c r="J6984" s="5">
        <v>0</v>
      </c>
      <c r="K6984" s="217">
        <v>0</v>
      </c>
    </row>
    <row r="6985" spans="10:11" hidden="1" x14ac:dyDescent="0.25">
      <c r="J6985" s="5">
        <v>0</v>
      </c>
      <c r="K6985" s="217">
        <v>0</v>
      </c>
    </row>
    <row r="6986" spans="10:11" hidden="1" x14ac:dyDescent="0.25">
      <c r="J6986" s="5">
        <v>0</v>
      </c>
      <c r="K6986" s="217">
        <v>0</v>
      </c>
    </row>
    <row r="6987" spans="10:11" hidden="1" x14ac:dyDescent="0.25">
      <c r="J6987" s="5">
        <v>0</v>
      </c>
      <c r="K6987" s="217">
        <v>0</v>
      </c>
    </row>
    <row r="6988" spans="10:11" hidden="1" x14ac:dyDescent="0.25">
      <c r="J6988" s="5">
        <v>0</v>
      </c>
      <c r="K6988" s="217">
        <v>0</v>
      </c>
    </row>
    <row r="6989" spans="10:11" hidden="1" x14ac:dyDescent="0.25">
      <c r="J6989" s="5">
        <v>0</v>
      </c>
      <c r="K6989" s="217">
        <v>0</v>
      </c>
    </row>
    <row r="6990" spans="10:11" hidden="1" x14ac:dyDescent="0.25">
      <c r="J6990" s="5">
        <v>0</v>
      </c>
      <c r="K6990" s="217">
        <v>0</v>
      </c>
    </row>
    <row r="6991" spans="10:11" hidden="1" x14ac:dyDescent="0.25">
      <c r="J6991" s="5">
        <v>0</v>
      </c>
      <c r="K6991" s="217">
        <v>0</v>
      </c>
    </row>
    <row r="6992" spans="10:11" hidden="1" x14ac:dyDescent="0.25">
      <c r="J6992" s="5">
        <v>0</v>
      </c>
      <c r="K6992" s="217">
        <v>0</v>
      </c>
    </row>
    <row r="6993" spans="10:11" hidden="1" x14ac:dyDescent="0.25">
      <c r="J6993" s="5">
        <v>0</v>
      </c>
      <c r="K6993" s="217">
        <v>0</v>
      </c>
    </row>
    <row r="6994" spans="10:11" hidden="1" x14ac:dyDescent="0.25">
      <c r="J6994" s="5">
        <v>0</v>
      </c>
      <c r="K6994" s="217">
        <v>0</v>
      </c>
    </row>
    <row r="6995" spans="10:11" hidden="1" x14ac:dyDescent="0.25">
      <c r="J6995" s="5">
        <v>0</v>
      </c>
      <c r="K6995" s="217">
        <v>0</v>
      </c>
    </row>
    <row r="6996" spans="10:11" hidden="1" x14ac:dyDescent="0.25">
      <c r="J6996" s="5">
        <v>0</v>
      </c>
      <c r="K6996" s="217">
        <v>0</v>
      </c>
    </row>
    <row r="6997" spans="10:11" hidden="1" x14ac:dyDescent="0.25">
      <c r="J6997" s="5">
        <v>0</v>
      </c>
      <c r="K6997" s="217">
        <v>0</v>
      </c>
    </row>
    <row r="6998" spans="10:11" hidden="1" x14ac:dyDescent="0.25">
      <c r="J6998" s="5">
        <v>0</v>
      </c>
      <c r="K6998" s="217">
        <v>0</v>
      </c>
    </row>
    <row r="6999" spans="10:11" hidden="1" x14ac:dyDescent="0.25">
      <c r="J6999" s="5">
        <v>0</v>
      </c>
      <c r="K6999" s="217">
        <v>0</v>
      </c>
    </row>
    <row r="7000" spans="10:11" hidden="1" x14ac:dyDescent="0.25">
      <c r="J7000" s="5">
        <v>0</v>
      </c>
      <c r="K7000" s="217">
        <v>0</v>
      </c>
    </row>
    <row r="7001" spans="10:11" hidden="1" x14ac:dyDescent="0.25">
      <c r="J7001" s="5">
        <v>0</v>
      </c>
      <c r="K7001" s="217">
        <v>0</v>
      </c>
    </row>
    <row r="7002" spans="10:11" hidden="1" x14ac:dyDescent="0.25">
      <c r="J7002" s="5">
        <v>0</v>
      </c>
      <c r="K7002" s="217">
        <v>0</v>
      </c>
    </row>
    <row r="7003" spans="10:11" hidden="1" x14ac:dyDescent="0.25">
      <c r="J7003" s="5">
        <v>0</v>
      </c>
      <c r="K7003" s="217">
        <v>0</v>
      </c>
    </row>
    <row r="7004" spans="10:11" hidden="1" x14ac:dyDescent="0.25">
      <c r="J7004" s="5">
        <v>0</v>
      </c>
      <c r="K7004" s="217">
        <v>0</v>
      </c>
    </row>
    <row r="7005" spans="10:11" hidden="1" x14ac:dyDescent="0.25">
      <c r="J7005" s="5">
        <v>0</v>
      </c>
      <c r="K7005" s="217">
        <v>0</v>
      </c>
    </row>
    <row r="7006" spans="10:11" hidden="1" x14ac:dyDescent="0.25">
      <c r="J7006" s="5">
        <v>0</v>
      </c>
      <c r="K7006" s="217">
        <v>0</v>
      </c>
    </row>
    <row r="7007" spans="10:11" hidden="1" x14ac:dyDescent="0.25">
      <c r="J7007" s="5">
        <v>0</v>
      </c>
      <c r="K7007" s="217">
        <v>0</v>
      </c>
    </row>
    <row r="7008" spans="10:11" hidden="1" x14ac:dyDescent="0.25">
      <c r="J7008" s="5">
        <v>0</v>
      </c>
      <c r="K7008" s="217">
        <v>0</v>
      </c>
    </row>
    <row r="7009" spans="10:11" hidden="1" x14ac:dyDescent="0.25">
      <c r="J7009" s="5">
        <v>0</v>
      </c>
      <c r="K7009" s="217">
        <v>0</v>
      </c>
    </row>
    <row r="7010" spans="10:11" hidden="1" x14ac:dyDescent="0.25">
      <c r="J7010" s="5">
        <v>0</v>
      </c>
      <c r="K7010" s="217">
        <v>0</v>
      </c>
    </row>
    <row r="7011" spans="10:11" hidden="1" x14ac:dyDescent="0.25">
      <c r="J7011" s="5">
        <v>0</v>
      </c>
      <c r="K7011" s="217">
        <v>0</v>
      </c>
    </row>
    <row r="7012" spans="10:11" hidden="1" x14ac:dyDescent="0.25">
      <c r="J7012" s="5">
        <v>0</v>
      </c>
      <c r="K7012" s="217">
        <v>0</v>
      </c>
    </row>
    <row r="7013" spans="10:11" hidden="1" x14ac:dyDescent="0.25">
      <c r="J7013" s="5">
        <v>0</v>
      </c>
      <c r="K7013" s="217">
        <v>0</v>
      </c>
    </row>
    <row r="7014" spans="10:11" hidden="1" x14ac:dyDescent="0.25">
      <c r="J7014" s="5">
        <v>0</v>
      </c>
      <c r="K7014" s="217">
        <v>0</v>
      </c>
    </row>
    <row r="7015" spans="10:11" hidden="1" x14ac:dyDescent="0.25">
      <c r="J7015" s="5">
        <v>0</v>
      </c>
      <c r="K7015" s="217">
        <v>0</v>
      </c>
    </row>
    <row r="7016" spans="10:11" hidden="1" x14ac:dyDescent="0.25">
      <c r="J7016" s="5">
        <v>0</v>
      </c>
      <c r="K7016" s="217">
        <v>0</v>
      </c>
    </row>
    <row r="7017" spans="10:11" hidden="1" x14ac:dyDescent="0.25">
      <c r="J7017" s="5">
        <v>0</v>
      </c>
      <c r="K7017" s="217">
        <v>0</v>
      </c>
    </row>
    <row r="7018" spans="10:11" hidden="1" x14ac:dyDescent="0.25">
      <c r="J7018" s="5">
        <v>0</v>
      </c>
      <c r="K7018" s="217">
        <v>0</v>
      </c>
    </row>
    <row r="7019" spans="10:11" hidden="1" x14ac:dyDescent="0.25">
      <c r="J7019" s="5">
        <v>0</v>
      </c>
      <c r="K7019" s="217">
        <v>0</v>
      </c>
    </row>
    <row r="7020" spans="10:11" hidden="1" x14ac:dyDescent="0.25">
      <c r="J7020" s="5">
        <v>0</v>
      </c>
      <c r="K7020" s="217">
        <v>0</v>
      </c>
    </row>
    <row r="7021" spans="10:11" hidden="1" x14ac:dyDescent="0.25">
      <c r="J7021" s="5">
        <v>0</v>
      </c>
      <c r="K7021" s="217">
        <v>0</v>
      </c>
    </row>
    <row r="7022" spans="10:11" hidden="1" x14ac:dyDescent="0.25">
      <c r="J7022" s="5">
        <v>0</v>
      </c>
      <c r="K7022" s="217">
        <v>0</v>
      </c>
    </row>
    <row r="7023" spans="10:11" hidden="1" x14ac:dyDescent="0.25">
      <c r="J7023" s="5">
        <v>0</v>
      </c>
      <c r="K7023" s="217">
        <v>0</v>
      </c>
    </row>
    <row r="7024" spans="10:11" hidden="1" x14ac:dyDescent="0.25">
      <c r="J7024" s="5">
        <v>0</v>
      </c>
      <c r="K7024" s="217">
        <v>0</v>
      </c>
    </row>
    <row r="7025" spans="10:11" hidden="1" x14ac:dyDescent="0.25">
      <c r="J7025" s="5">
        <v>0</v>
      </c>
      <c r="K7025" s="217">
        <v>0</v>
      </c>
    </row>
    <row r="7026" spans="10:11" hidden="1" x14ac:dyDescent="0.25">
      <c r="J7026" s="5">
        <v>0</v>
      </c>
      <c r="K7026" s="217">
        <v>0</v>
      </c>
    </row>
    <row r="7027" spans="10:11" hidden="1" x14ac:dyDescent="0.25">
      <c r="J7027" s="5">
        <v>0</v>
      </c>
      <c r="K7027" s="217">
        <v>0</v>
      </c>
    </row>
    <row r="7028" spans="10:11" hidden="1" x14ac:dyDescent="0.25">
      <c r="J7028" s="5">
        <v>0</v>
      </c>
      <c r="K7028" s="217">
        <v>0</v>
      </c>
    </row>
    <row r="7029" spans="10:11" hidden="1" x14ac:dyDescent="0.25">
      <c r="J7029" s="5">
        <v>0</v>
      </c>
      <c r="K7029" s="217">
        <v>0</v>
      </c>
    </row>
    <row r="7030" spans="10:11" hidden="1" x14ac:dyDescent="0.25">
      <c r="J7030" s="5">
        <v>0</v>
      </c>
      <c r="K7030" s="217">
        <v>0</v>
      </c>
    </row>
    <row r="7031" spans="10:11" hidden="1" x14ac:dyDescent="0.25">
      <c r="J7031" s="5">
        <v>0</v>
      </c>
      <c r="K7031" s="217">
        <v>0</v>
      </c>
    </row>
    <row r="7032" spans="10:11" hidden="1" x14ac:dyDescent="0.25">
      <c r="J7032" s="5">
        <v>0</v>
      </c>
      <c r="K7032" s="217">
        <v>0</v>
      </c>
    </row>
    <row r="7033" spans="10:11" hidden="1" x14ac:dyDescent="0.25">
      <c r="J7033" s="5">
        <v>0</v>
      </c>
      <c r="K7033" s="217">
        <v>0</v>
      </c>
    </row>
    <row r="7034" spans="10:11" hidden="1" x14ac:dyDescent="0.25">
      <c r="J7034" s="5">
        <v>0</v>
      </c>
      <c r="K7034" s="217">
        <v>0</v>
      </c>
    </row>
    <row r="7035" spans="10:11" hidden="1" x14ac:dyDescent="0.25">
      <c r="J7035" s="5">
        <v>0</v>
      </c>
      <c r="K7035" s="217">
        <v>0</v>
      </c>
    </row>
    <row r="7036" spans="10:11" hidden="1" x14ac:dyDescent="0.25">
      <c r="J7036" s="5">
        <v>0</v>
      </c>
      <c r="K7036" s="217">
        <v>0</v>
      </c>
    </row>
    <row r="7037" spans="10:11" hidden="1" x14ac:dyDescent="0.25">
      <c r="J7037" s="5">
        <v>0</v>
      </c>
      <c r="K7037" s="217">
        <v>0</v>
      </c>
    </row>
    <row r="7038" spans="10:11" hidden="1" x14ac:dyDescent="0.25">
      <c r="J7038" s="5">
        <v>0</v>
      </c>
      <c r="K7038" s="217">
        <v>0</v>
      </c>
    </row>
    <row r="7039" spans="10:11" hidden="1" x14ac:dyDescent="0.25">
      <c r="J7039" s="5">
        <v>0</v>
      </c>
      <c r="K7039" s="217">
        <v>0</v>
      </c>
    </row>
    <row r="7040" spans="10:11" hidden="1" x14ac:dyDescent="0.25">
      <c r="J7040" s="5">
        <v>0</v>
      </c>
      <c r="K7040" s="217">
        <v>0</v>
      </c>
    </row>
    <row r="7041" spans="10:11" hidden="1" x14ac:dyDescent="0.25">
      <c r="J7041" s="5">
        <v>0</v>
      </c>
      <c r="K7041" s="217">
        <v>0</v>
      </c>
    </row>
    <row r="7042" spans="10:11" hidden="1" x14ac:dyDescent="0.25">
      <c r="J7042" s="5">
        <v>0</v>
      </c>
      <c r="K7042" s="217">
        <v>0</v>
      </c>
    </row>
    <row r="7043" spans="10:11" hidden="1" x14ac:dyDescent="0.25">
      <c r="J7043" s="5">
        <v>0</v>
      </c>
      <c r="K7043" s="217">
        <v>0</v>
      </c>
    </row>
    <row r="7044" spans="10:11" hidden="1" x14ac:dyDescent="0.25">
      <c r="J7044" s="5">
        <v>0</v>
      </c>
      <c r="K7044" s="217">
        <v>0</v>
      </c>
    </row>
    <row r="7045" spans="10:11" hidden="1" x14ac:dyDescent="0.25">
      <c r="J7045" s="5">
        <v>0</v>
      </c>
      <c r="K7045" s="217">
        <v>0</v>
      </c>
    </row>
    <row r="7046" spans="10:11" hidden="1" x14ac:dyDescent="0.25">
      <c r="J7046" s="5">
        <v>0</v>
      </c>
      <c r="K7046" s="217">
        <v>0</v>
      </c>
    </row>
    <row r="7047" spans="10:11" hidden="1" x14ac:dyDescent="0.25">
      <c r="J7047" s="5">
        <v>0</v>
      </c>
      <c r="K7047" s="217">
        <v>0</v>
      </c>
    </row>
    <row r="7048" spans="10:11" hidden="1" x14ac:dyDescent="0.25">
      <c r="J7048" s="5">
        <v>0</v>
      </c>
      <c r="K7048" s="217">
        <v>0</v>
      </c>
    </row>
    <row r="7049" spans="10:11" hidden="1" x14ac:dyDescent="0.25">
      <c r="J7049" s="5">
        <v>0</v>
      </c>
      <c r="K7049" s="217">
        <v>0</v>
      </c>
    </row>
    <row r="7050" spans="10:11" hidden="1" x14ac:dyDescent="0.25">
      <c r="J7050" s="5">
        <v>0</v>
      </c>
      <c r="K7050" s="217">
        <v>0</v>
      </c>
    </row>
    <row r="7051" spans="10:11" hidden="1" x14ac:dyDescent="0.25">
      <c r="J7051" s="5">
        <v>0</v>
      </c>
      <c r="K7051" s="217">
        <v>0</v>
      </c>
    </row>
    <row r="7052" spans="10:11" hidden="1" x14ac:dyDescent="0.25">
      <c r="J7052" s="5">
        <v>0</v>
      </c>
      <c r="K7052" s="217">
        <v>0</v>
      </c>
    </row>
    <row r="7053" spans="10:11" hidden="1" x14ac:dyDescent="0.25">
      <c r="J7053" s="5">
        <v>0</v>
      </c>
      <c r="K7053" s="217">
        <v>0</v>
      </c>
    </row>
    <row r="7054" spans="10:11" hidden="1" x14ac:dyDescent="0.25">
      <c r="J7054" s="5">
        <v>0</v>
      </c>
      <c r="K7054" s="217">
        <v>0</v>
      </c>
    </row>
    <row r="7055" spans="10:11" hidden="1" x14ac:dyDescent="0.25">
      <c r="J7055" s="5">
        <v>0</v>
      </c>
      <c r="K7055" s="217">
        <v>0</v>
      </c>
    </row>
    <row r="7056" spans="10:11" hidden="1" x14ac:dyDescent="0.25">
      <c r="J7056" s="5">
        <v>0</v>
      </c>
      <c r="K7056" s="217">
        <v>0</v>
      </c>
    </row>
    <row r="7057" spans="10:11" hidden="1" x14ac:dyDescent="0.25">
      <c r="J7057" s="5">
        <v>0</v>
      </c>
      <c r="K7057" s="217">
        <v>0</v>
      </c>
    </row>
    <row r="7058" spans="10:11" hidden="1" x14ac:dyDescent="0.25">
      <c r="J7058" s="5">
        <v>0</v>
      </c>
      <c r="K7058" s="217">
        <v>0</v>
      </c>
    </row>
    <row r="7059" spans="10:11" hidden="1" x14ac:dyDescent="0.25">
      <c r="J7059" s="5">
        <v>0</v>
      </c>
      <c r="K7059" s="217">
        <v>0</v>
      </c>
    </row>
    <row r="7060" spans="10:11" hidden="1" x14ac:dyDescent="0.25">
      <c r="J7060" s="5">
        <v>0</v>
      </c>
      <c r="K7060" s="217">
        <v>0</v>
      </c>
    </row>
    <row r="7061" spans="10:11" hidden="1" x14ac:dyDescent="0.25">
      <c r="J7061" s="5">
        <v>0</v>
      </c>
      <c r="K7061" s="217">
        <v>0</v>
      </c>
    </row>
    <row r="7062" spans="10:11" hidden="1" x14ac:dyDescent="0.25">
      <c r="J7062" s="5">
        <v>0</v>
      </c>
      <c r="K7062" s="217">
        <v>0</v>
      </c>
    </row>
    <row r="7063" spans="10:11" hidden="1" x14ac:dyDescent="0.25">
      <c r="J7063" s="5">
        <v>0</v>
      </c>
      <c r="K7063" s="217">
        <v>0</v>
      </c>
    </row>
    <row r="7064" spans="10:11" hidden="1" x14ac:dyDescent="0.25">
      <c r="J7064" s="5">
        <v>0</v>
      </c>
      <c r="K7064" s="217">
        <v>0</v>
      </c>
    </row>
    <row r="7065" spans="10:11" hidden="1" x14ac:dyDescent="0.25">
      <c r="J7065" s="5">
        <v>0</v>
      </c>
      <c r="K7065" s="217">
        <v>0</v>
      </c>
    </row>
    <row r="7066" spans="10:11" hidden="1" x14ac:dyDescent="0.25">
      <c r="J7066" s="5">
        <v>0</v>
      </c>
      <c r="K7066" s="217">
        <v>0</v>
      </c>
    </row>
    <row r="7067" spans="10:11" hidden="1" x14ac:dyDescent="0.25">
      <c r="J7067" s="5">
        <v>0</v>
      </c>
      <c r="K7067" s="217">
        <v>0</v>
      </c>
    </row>
    <row r="7068" spans="10:11" hidden="1" x14ac:dyDescent="0.25">
      <c r="J7068" s="5">
        <v>0</v>
      </c>
      <c r="K7068" s="217">
        <v>0</v>
      </c>
    </row>
    <row r="7069" spans="10:11" hidden="1" x14ac:dyDescent="0.25">
      <c r="J7069" s="5">
        <v>0</v>
      </c>
      <c r="K7069" s="217">
        <v>0</v>
      </c>
    </row>
    <row r="7070" spans="10:11" hidden="1" x14ac:dyDescent="0.25">
      <c r="J7070" s="5">
        <v>0</v>
      </c>
      <c r="K7070" s="217">
        <v>0</v>
      </c>
    </row>
    <row r="7071" spans="10:11" hidden="1" x14ac:dyDescent="0.25">
      <c r="J7071" s="5">
        <v>0</v>
      </c>
      <c r="K7071" s="217">
        <v>0</v>
      </c>
    </row>
    <row r="7072" spans="10:11" hidden="1" x14ac:dyDescent="0.25">
      <c r="J7072" s="5">
        <v>0</v>
      </c>
      <c r="K7072" s="217">
        <v>0</v>
      </c>
    </row>
    <row r="7073" spans="10:11" hidden="1" x14ac:dyDescent="0.25">
      <c r="J7073" s="5">
        <v>0</v>
      </c>
      <c r="K7073" s="217">
        <v>0</v>
      </c>
    </row>
    <row r="7074" spans="10:11" hidden="1" x14ac:dyDescent="0.25">
      <c r="J7074" s="5">
        <v>0</v>
      </c>
      <c r="K7074" s="217">
        <v>0</v>
      </c>
    </row>
    <row r="7075" spans="10:11" hidden="1" x14ac:dyDescent="0.25">
      <c r="J7075" s="5">
        <v>0</v>
      </c>
      <c r="K7075" s="217">
        <v>0</v>
      </c>
    </row>
    <row r="7076" spans="10:11" hidden="1" x14ac:dyDescent="0.25">
      <c r="J7076" s="5">
        <v>0</v>
      </c>
      <c r="K7076" s="217">
        <v>0</v>
      </c>
    </row>
    <row r="7077" spans="10:11" hidden="1" x14ac:dyDescent="0.25">
      <c r="J7077" s="5">
        <v>0</v>
      </c>
      <c r="K7077" s="217">
        <v>0</v>
      </c>
    </row>
    <row r="7078" spans="10:11" hidden="1" x14ac:dyDescent="0.25">
      <c r="J7078" s="5">
        <v>0</v>
      </c>
      <c r="K7078" s="217">
        <v>0</v>
      </c>
    </row>
    <row r="7079" spans="10:11" hidden="1" x14ac:dyDescent="0.25">
      <c r="J7079" s="5">
        <v>0</v>
      </c>
      <c r="K7079" s="217">
        <v>0</v>
      </c>
    </row>
    <row r="7080" spans="10:11" hidden="1" x14ac:dyDescent="0.25">
      <c r="J7080" s="5">
        <v>0</v>
      </c>
      <c r="K7080" s="217">
        <v>0</v>
      </c>
    </row>
    <row r="7081" spans="10:11" hidden="1" x14ac:dyDescent="0.25">
      <c r="J7081" s="5">
        <v>0</v>
      </c>
      <c r="K7081" s="217">
        <v>0</v>
      </c>
    </row>
    <row r="7082" spans="10:11" hidden="1" x14ac:dyDescent="0.25">
      <c r="J7082" s="5">
        <v>0</v>
      </c>
      <c r="K7082" s="217">
        <v>0</v>
      </c>
    </row>
    <row r="7083" spans="10:11" hidden="1" x14ac:dyDescent="0.25">
      <c r="J7083" s="5">
        <v>0</v>
      </c>
      <c r="K7083" s="217">
        <v>0</v>
      </c>
    </row>
    <row r="7084" spans="10:11" hidden="1" x14ac:dyDescent="0.25">
      <c r="J7084" s="5">
        <v>0</v>
      </c>
      <c r="K7084" s="217">
        <v>0</v>
      </c>
    </row>
    <row r="7085" spans="10:11" hidden="1" x14ac:dyDescent="0.25">
      <c r="J7085" s="5">
        <v>0</v>
      </c>
      <c r="K7085" s="217">
        <v>0</v>
      </c>
    </row>
    <row r="7086" spans="10:11" hidden="1" x14ac:dyDescent="0.25">
      <c r="J7086" s="5">
        <v>0</v>
      </c>
      <c r="K7086" s="217">
        <v>0</v>
      </c>
    </row>
    <row r="7087" spans="10:11" hidden="1" x14ac:dyDescent="0.25">
      <c r="J7087" s="5">
        <v>0</v>
      </c>
      <c r="K7087" s="217">
        <v>0</v>
      </c>
    </row>
    <row r="7088" spans="10:11" hidden="1" x14ac:dyDescent="0.25">
      <c r="J7088" s="5">
        <v>0</v>
      </c>
      <c r="K7088" s="217">
        <v>0</v>
      </c>
    </row>
    <row r="7089" spans="10:11" hidden="1" x14ac:dyDescent="0.25">
      <c r="J7089" s="5">
        <v>0</v>
      </c>
      <c r="K7089" s="217">
        <v>0</v>
      </c>
    </row>
    <row r="7090" spans="10:11" hidden="1" x14ac:dyDescent="0.25">
      <c r="J7090" s="5">
        <v>0</v>
      </c>
      <c r="K7090" s="217">
        <v>0</v>
      </c>
    </row>
    <row r="7091" spans="10:11" hidden="1" x14ac:dyDescent="0.25">
      <c r="J7091" s="5">
        <v>0</v>
      </c>
      <c r="K7091" s="217">
        <v>0</v>
      </c>
    </row>
    <row r="7092" spans="10:11" hidden="1" x14ac:dyDescent="0.25">
      <c r="J7092" s="5">
        <v>0</v>
      </c>
      <c r="K7092" s="217">
        <v>0</v>
      </c>
    </row>
    <row r="7093" spans="10:11" hidden="1" x14ac:dyDescent="0.25">
      <c r="J7093" s="5">
        <v>0</v>
      </c>
      <c r="K7093" s="217">
        <v>0</v>
      </c>
    </row>
    <row r="7094" spans="10:11" hidden="1" x14ac:dyDescent="0.25">
      <c r="J7094" s="5">
        <v>0</v>
      </c>
      <c r="K7094" s="217">
        <v>0</v>
      </c>
    </row>
    <row r="7095" spans="10:11" hidden="1" x14ac:dyDescent="0.25">
      <c r="J7095" s="5">
        <v>0</v>
      </c>
      <c r="K7095" s="217">
        <v>0</v>
      </c>
    </row>
    <row r="7096" spans="10:11" hidden="1" x14ac:dyDescent="0.25">
      <c r="J7096" s="5">
        <v>0</v>
      </c>
      <c r="K7096" s="217">
        <v>0</v>
      </c>
    </row>
    <row r="7097" spans="10:11" hidden="1" x14ac:dyDescent="0.25">
      <c r="J7097" s="5">
        <v>0</v>
      </c>
      <c r="K7097" s="217">
        <v>0</v>
      </c>
    </row>
    <row r="7098" spans="10:11" hidden="1" x14ac:dyDescent="0.25">
      <c r="J7098" s="5">
        <v>0</v>
      </c>
      <c r="K7098" s="217">
        <v>0</v>
      </c>
    </row>
    <row r="7099" spans="10:11" hidden="1" x14ac:dyDescent="0.25">
      <c r="J7099" s="5">
        <v>0</v>
      </c>
      <c r="K7099" s="217">
        <v>0</v>
      </c>
    </row>
    <row r="7100" spans="10:11" hidden="1" x14ac:dyDescent="0.25">
      <c r="J7100" s="5">
        <v>0</v>
      </c>
      <c r="K7100" s="217">
        <v>0</v>
      </c>
    </row>
    <row r="7101" spans="10:11" hidden="1" x14ac:dyDescent="0.25">
      <c r="J7101" s="5">
        <v>0</v>
      </c>
      <c r="K7101" s="217">
        <v>0</v>
      </c>
    </row>
    <row r="7102" spans="10:11" hidden="1" x14ac:dyDescent="0.25">
      <c r="J7102" s="5">
        <v>0</v>
      </c>
      <c r="K7102" s="217">
        <v>0</v>
      </c>
    </row>
    <row r="7103" spans="10:11" hidden="1" x14ac:dyDescent="0.25">
      <c r="J7103" s="5">
        <v>0</v>
      </c>
      <c r="K7103" s="217">
        <v>0</v>
      </c>
    </row>
    <row r="7104" spans="10:11" hidden="1" x14ac:dyDescent="0.25">
      <c r="J7104" s="5">
        <v>0</v>
      </c>
      <c r="K7104" s="217">
        <v>0</v>
      </c>
    </row>
    <row r="7105" spans="10:11" hidden="1" x14ac:dyDescent="0.25">
      <c r="J7105" s="5">
        <v>0</v>
      </c>
      <c r="K7105" s="217">
        <v>0</v>
      </c>
    </row>
    <row r="7106" spans="10:11" hidden="1" x14ac:dyDescent="0.25">
      <c r="J7106" s="5">
        <v>0</v>
      </c>
      <c r="K7106" s="217">
        <v>0</v>
      </c>
    </row>
    <row r="7107" spans="10:11" hidden="1" x14ac:dyDescent="0.25">
      <c r="J7107" s="5">
        <v>0</v>
      </c>
      <c r="K7107" s="217">
        <v>0</v>
      </c>
    </row>
    <row r="7108" spans="10:11" hidden="1" x14ac:dyDescent="0.25">
      <c r="J7108" s="5">
        <v>0</v>
      </c>
      <c r="K7108" s="217">
        <v>0</v>
      </c>
    </row>
    <row r="7109" spans="10:11" hidden="1" x14ac:dyDescent="0.25">
      <c r="J7109" s="5">
        <v>0</v>
      </c>
      <c r="K7109" s="217">
        <v>0</v>
      </c>
    </row>
    <row r="7110" spans="10:11" hidden="1" x14ac:dyDescent="0.25">
      <c r="J7110" s="5">
        <v>0</v>
      </c>
      <c r="K7110" s="217">
        <v>0</v>
      </c>
    </row>
    <row r="7111" spans="10:11" hidden="1" x14ac:dyDescent="0.25">
      <c r="J7111" s="5">
        <v>0</v>
      </c>
      <c r="K7111" s="217">
        <v>0</v>
      </c>
    </row>
    <row r="7112" spans="10:11" hidden="1" x14ac:dyDescent="0.25">
      <c r="J7112" s="5">
        <v>0</v>
      </c>
      <c r="K7112" s="217">
        <v>0</v>
      </c>
    </row>
    <row r="7113" spans="10:11" hidden="1" x14ac:dyDescent="0.25">
      <c r="J7113" s="5">
        <v>0</v>
      </c>
      <c r="K7113" s="217">
        <v>0</v>
      </c>
    </row>
    <row r="7114" spans="10:11" hidden="1" x14ac:dyDescent="0.25">
      <c r="J7114" s="5">
        <v>0</v>
      </c>
      <c r="K7114" s="217">
        <v>0</v>
      </c>
    </row>
    <row r="7115" spans="10:11" hidden="1" x14ac:dyDescent="0.25">
      <c r="J7115" s="5">
        <v>0</v>
      </c>
      <c r="K7115" s="217">
        <v>0</v>
      </c>
    </row>
    <row r="7116" spans="10:11" hidden="1" x14ac:dyDescent="0.25">
      <c r="J7116" s="5">
        <v>0</v>
      </c>
      <c r="K7116" s="217">
        <v>0</v>
      </c>
    </row>
    <row r="7117" spans="10:11" hidden="1" x14ac:dyDescent="0.25">
      <c r="J7117" s="5">
        <v>0</v>
      </c>
      <c r="K7117" s="217">
        <v>0</v>
      </c>
    </row>
    <row r="7118" spans="10:11" hidden="1" x14ac:dyDescent="0.25">
      <c r="J7118" s="5">
        <v>0</v>
      </c>
      <c r="K7118" s="217">
        <v>0</v>
      </c>
    </row>
    <row r="7119" spans="10:11" hidden="1" x14ac:dyDescent="0.25">
      <c r="J7119" s="5">
        <v>0</v>
      </c>
      <c r="K7119" s="217">
        <v>0</v>
      </c>
    </row>
    <row r="7120" spans="10:11" hidden="1" x14ac:dyDescent="0.25">
      <c r="J7120" s="5">
        <v>0</v>
      </c>
      <c r="K7120" s="217">
        <v>0</v>
      </c>
    </row>
    <row r="7121" spans="10:11" hidden="1" x14ac:dyDescent="0.25">
      <c r="J7121" s="5">
        <v>0</v>
      </c>
      <c r="K7121" s="217">
        <v>0</v>
      </c>
    </row>
    <row r="7122" spans="10:11" hidden="1" x14ac:dyDescent="0.25">
      <c r="J7122" s="5">
        <v>0</v>
      </c>
      <c r="K7122" s="217">
        <v>0</v>
      </c>
    </row>
    <row r="7123" spans="10:11" hidden="1" x14ac:dyDescent="0.25">
      <c r="J7123" s="5">
        <v>0</v>
      </c>
      <c r="K7123" s="217">
        <v>0</v>
      </c>
    </row>
    <row r="7124" spans="10:11" hidden="1" x14ac:dyDescent="0.25">
      <c r="J7124" s="5">
        <v>0</v>
      </c>
      <c r="K7124" s="217">
        <v>0</v>
      </c>
    </row>
    <row r="7125" spans="10:11" hidden="1" x14ac:dyDescent="0.25">
      <c r="J7125" s="5">
        <v>0</v>
      </c>
      <c r="K7125" s="217">
        <v>0</v>
      </c>
    </row>
    <row r="7126" spans="10:11" hidden="1" x14ac:dyDescent="0.25">
      <c r="J7126" s="5">
        <v>0</v>
      </c>
      <c r="K7126" s="217">
        <v>0</v>
      </c>
    </row>
    <row r="7127" spans="10:11" hidden="1" x14ac:dyDescent="0.25">
      <c r="J7127" s="5">
        <v>0</v>
      </c>
      <c r="K7127" s="217">
        <v>0</v>
      </c>
    </row>
    <row r="7128" spans="10:11" hidden="1" x14ac:dyDescent="0.25">
      <c r="J7128" s="5">
        <v>0</v>
      </c>
      <c r="K7128" s="217">
        <v>0</v>
      </c>
    </row>
    <row r="7129" spans="10:11" hidden="1" x14ac:dyDescent="0.25">
      <c r="J7129" s="5">
        <v>0</v>
      </c>
      <c r="K7129" s="217">
        <v>0</v>
      </c>
    </row>
    <row r="7130" spans="10:11" hidden="1" x14ac:dyDescent="0.25">
      <c r="J7130" s="5">
        <v>0</v>
      </c>
      <c r="K7130" s="217">
        <v>0</v>
      </c>
    </row>
    <row r="7131" spans="10:11" hidden="1" x14ac:dyDescent="0.25">
      <c r="J7131" s="5">
        <v>0</v>
      </c>
      <c r="K7131" s="217">
        <v>0</v>
      </c>
    </row>
    <row r="7132" spans="10:11" hidden="1" x14ac:dyDescent="0.25">
      <c r="J7132" s="5">
        <v>0</v>
      </c>
      <c r="K7132" s="217">
        <v>0</v>
      </c>
    </row>
    <row r="7133" spans="10:11" hidden="1" x14ac:dyDescent="0.25">
      <c r="J7133" s="5">
        <v>0</v>
      </c>
      <c r="K7133" s="217">
        <v>0</v>
      </c>
    </row>
    <row r="7134" spans="10:11" hidden="1" x14ac:dyDescent="0.25">
      <c r="J7134" s="5">
        <v>0</v>
      </c>
      <c r="K7134" s="217">
        <v>0</v>
      </c>
    </row>
    <row r="7135" spans="10:11" hidden="1" x14ac:dyDescent="0.25">
      <c r="J7135" s="5">
        <v>0</v>
      </c>
      <c r="K7135" s="217">
        <v>0</v>
      </c>
    </row>
    <row r="7136" spans="10:11" hidden="1" x14ac:dyDescent="0.25">
      <c r="J7136" s="5">
        <v>0</v>
      </c>
      <c r="K7136" s="217">
        <v>0</v>
      </c>
    </row>
    <row r="7137" spans="10:11" hidden="1" x14ac:dyDescent="0.25">
      <c r="J7137" s="5">
        <v>0</v>
      </c>
      <c r="K7137" s="217">
        <v>0</v>
      </c>
    </row>
    <row r="7138" spans="10:11" hidden="1" x14ac:dyDescent="0.25">
      <c r="J7138" s="5">
        <v>0</v>
      </c>
      <c r="K7138" s="217">
        <v>0</v>
      </c>
    </row>
    <row r="7139" spans="10:11" hidden="1" x14ac:dyDescent="0.25">
      <c r="J7139" s="5">
        <v>0</v>
      </c>
      <c r="K7139" s="217">
        <v>0</v>
      </c>
    </row>
    <row r="7140" spans="10:11" hidden="1" x14ac:dyDescent="0.25">
      <c r="J7140" s="5">
        <v>0</v>
      </c>
      <c r="K7140" s="217">
        <v>0</v>
      </c>
    </row>
    <row r="7141" spans="10:11" hidden="1" x14ac:dyDescent="0.25">
      <c r="J7141" s="5">
        <v>0</v>
      </c>
      <c r="K7141" s="217">
        <v>0</v>
      </c>
    </row>
    <row r="7142" spans="10:11" hidden="1" x14ac:dyDescent="0.25">
      <c r="J7142" s="5">
        <v>0</v>
      </c>
      <c r="K7142" s="217">
        <v>0</v>
      </c>
    </row>
    <row r="7143" spans="10:11" hidden="1" x14ac:dyDescent="0.25">
      <c r="J7143" s="5">
        <v>0</v>
      </c>
      <c r="K7143" s="217">
        <v>0</v>
      </c>
    </row>
    <row r="7144" spans="10:11" hidden="1" x14ac:dyDescent="0.25">
      <c r="J7144" s="5">
        <v>0</v>
      </c>
      <c r="K7144" s="217">
        <v>0</v>
      </c>
    </row>
    <row r="7145" spans="10:11" hidden="1" x14ac:dyDescent="0.25">
      <c r="J7145" s="5">
        <v>0</v>
      </c>
      <c r="K7145" s="217">
        <v>0</v>
      </c>
    </row>
    <row r="7146" spans="10:11" hidden="1" x14ac:dyDescent="0.25">
      <c r="J7146" s="5">
        <v>0</v>
      </c>
      <c r="K7146" s="217">
        <v>0</v>
      </c>
    </row>
    <row r="7147" spans="10:11" hidden="1" x14ac:dyDescent="0.25">
      <c r="J7147" s="5">
        <v>0</v>
      </c>
      <c r="K7147" s="217">
        <v>0</v>
      </c>
    </row>
    <row r="7148" spans="10:11" hidden="1" x14ac:dyDescent="0.25">
      <c r="J7148" s="5">
        <v>0</v>
      </c>
      <c r="K7148" s="217">
        <v>0</v>
      </c>
    </row>
    <row r="7149" spans="10:11" hidden="1" x14ac:dyDescent="0.25">
      <c r="J7149" s="5">
        <v>0</v>
      </c>
      <c r="K7149" s="217">
        <v>0</v>
      </c>
    </row>
    <row r="7150" spans="10:11" hidden="1" x14ac:dyDescent="0.25">
      <c r="J7150" s="5">
        <v>0</v>
      </c>
      <c r="K7150" s="217">
        <v>0</v>
      </c>
    </row>
    <row r="7151" spans="10:11" hidden="1" x14ac:dyDescent="0.25">
      <c r="J7151" s="5">
        <v>0</v>
      </c>
      <c r="K7151" s="217">
        <v>0</v>
      </c>
    </row>
    <row r="7152" spans="10:11" hidden="1" x14ac:dyDescent="0.25">
      <c r="J7152" s="5">
        <v>0</v>
      </c>
      <c r="K7152" s="217">
        <v>0</v>
      </c>
    </row>
    <row r="7153" spans="10:11" hidden="1" x14ac:dyDescent="0.25">
      <c r="J7153" s="5">
        <v>0</v>
      </c>
      <c r="K7153" s="217">
        <v>0</v>
      </c>
    </row>
    <row r="7154" spans="10:11" hidden="1" x14ac:dyDescent="0.25">
      <c r="J7154" s="5">
        <v>0</v>
      </c>
      <c r="K7154" s="217">
        <v>0</v>
      </c>
    </row>
    <row r="7155" spans="10:11" hidden="1" x14ac:dyDescent="0.25">
      <c r="J7155" s="5">
        <v>0</v>
      </c>
      <c r="K7155" s="217">
        <v>0</v>
      </c>
    </row>
    <row r="7156" spans="10:11" hidden="1" x14ac:dyDescent="0.25">
      <c r="J7156" s="5">
        <v>0</v>
      </c>
      <c r="K7156" s="217">
        <v>0</v>
      </c>
    </row>
    <row r="7157" spans="10:11" hidden="1" x14ac:dyDescent="0.25">
      <c r="J7157" s="5">
        <v>0</v>
      </c>
      <c r="K7157" s="217">
        <v>0</v>
      </c>
    </row>
    <row r="7158" spans="10:11" hidden="1" x14ac:dyDescent="0.25">
      <c r="J7158" s="5">
        <v>0</v>
      </c>
      <c r="K7158" s="217">
        <v>0</v>
      </c>
    </row>
    <row r="7159" spans="10:11" hidden="1" x14ac:dyDescent="0.25">
      <c r="J7159" s="5">
        <v>0</v>
      </c>
      <c r="K7159" s="217">
        <v>0</v>
      </c>
    </row>
    <row r="7160" spans="10:11" hidden="1" x14ac:dyDescent="0.25">
      <c r="J7160" s="5">
        <v>0</v>
      </c>
      <c r="K7160" s="217">
        <v>0</v>
      </c>
    </row>
    <row r="7161" spans="10:11" hidden="1" x14ac:dyDescent="0.25">
      <c r="J7161" s="5">
        <v>0</v>
      </c>
      <c r="K7161" s="217">
        <v>0</v>
      </c>
    </row>
    <row r="7162" spans="10:11" hidden="1" x14ac:dyDescent="0.25">
      <c r="J7162" s="5">
        <v>0</v>
      </c>
      <c r="K7162" s="217">
        <v>0</v>
      </c>
    </row>
    <row r="7163" spans="10:11" hidden="1" x14ac:dyDescent="0.25">
      <c r="J7163" s="5">
        <v>0</v>
      </c>
      <c r="K7163" s="217">
        <v>0</v>
      </c>
    </row>
    <row r="7164" spans="10:11" hidden="1" x14ac:dyDescent="0.25">
      <c r="J7164" s="5">
        <v>0</v>
      </c>
      <c r="K7164" s="217">
        <v>0</v>
      </c>
    </row>
    <row r="7165" spans="10:11" hidden="1" x14ac:dyDescent="0.25">
      <c r="J7165" s="5">
        <v>0</v>
      </c>
      <c r="K7165" s="217">
        <v>0</v>
      </c>
    </row>
    <row r="7166" spans="10:11" hidden="1" x14ac:dyDescent="0.25">
      <c r="J7166" s="5">
        <v>0</v>
      </c>
      <c r="K7166" s="217">
        <v>0</v>
      </c>
    </row>
    <row r="7167" spans="10:11" hidden="1" x14ac:dyDescent="0.25">
      <c r="J7167" s="5">
        <v>0</v>
      </c>
      <c r="K7167" s="217">
        <v>0</v>
      </c>
    </row>
    <row r="7168" spans="10:11" hidden="1" x14ac:dyDescent="0.25">
      <c r="J7168" s="5">
        <v>0</v>
      </c>
      <c r="K7168" s="217">
        <v>0</v>
      </c>
    </row>
    <row r="7169" spans="10:11" hidden="1" x14ac:dyDescent="0.25">
      <c r="J7169" s="5">
        <v>0</v>
      </c>
      <c r="K7169" s="217">
        <v>0</v>
      </c>
    </row>
    <row r="7170" spans="10:11" hidden="1" x14ac:dyDescent="0.25">
      <c r="J7170" s="5">
        <v>0</v>
      </c>
      <c r="K7170" s="217">
        <v>0</v>
      </c>
    </row>
    <row r="7171" spans="10:11" hidden="1" x14ac:dyDescent="0.25">
      <c r="J7171" s="5">
        <v>0</v>
      </c>
      <c r="K7171" s="217">
        <v>0</v>
      </c>
    </row>
    <row r="7172" spans="10:11" hidden="1" x14ac:dyDescent="0.25">
      <c r="J7172" s="5">
        <v>0</v>
      </c>
      <c r="K7172" s="217">
        <v>0</v>
      </c>
    </row>
    <row r="7173" spans="10:11" hidden="1" x14ac:dyDescent="0.25">
      <c r="J7173" s="5">
        <v>0</v>
      </c>
      <c r="K7173" s="217">
        <v>0</v>
      </c>
    </row>
    <row r="7174" spans="10:11" hidden="1" x14ac:dyDescent="0.25">
      <c r="J7174" s="5">
        <v>0</v>
      </c>
      <c r="K7174" s="217">
        <v>0</v>
      </c>
    </row>
    <row r="7175" spans="10:11" hidden="1" x14ac:dyDescent="0.25">
      <c r="J7175" s="5">
        <v>0</v>
      </c>
      <c r="K7175" s="217">
        <v>0</v>
      </c>
    </row>
    <row r="7176" spans="10:11" hidden="1" x14ac:dyDescent="0.25">
      <c r="J7176" s="5">
        <v>0</v>
      </c>
      <c r="K7176" s="217">
        <v>0</v>
      </c>
    </row>
    <row r="7177" spans="10:11" hidden="1" x14ac:dyDescent="0.25">
      <c r="J7177" s="5">
        <v>0</v>
      </c>
      <c r="K7177" s="217">
        <v>0</v>
      </c>
    </row>
    <row r="7178" spans="10:11" hidden="1" x14ac:dyDescent="0.25">
      <c r="J7178" s="5">
        <v>0</v>
      </c>
      <c r="K7178" s="217">
        <v>0</v>
      </c>
    </row>
    <row r="7179" spans="10:11" hidden="1" x14ac:dyDescent="0.25">
      <c r="J7179" s="5">
        <v>0</v>
      </c>
      <c r="K7179" s="217">
        <v>0</v>
      </c>
    </row>
    <row r="7180" spans="10:11" hidden="1" x14ac:dyDescent="0.25">
      <c r="J7180" s="5">
        <v>0</v>
      </c>
      <c r="K7180" s="217">
        <v>0</v>
      </c>
    </row>
    <row r="7181" spans="10:11" hidden="1" x14ac:dyDescent="0.25">
      <c r="J7181" s="5">
        <v>0</v>
      </c>
      <c r="K7181" s="217">
        <v>0</v>
      </c>
    </row>
    <row r="7182" spans="10:11" hidden="1" x14ac:dyDescent="0.25">
      <c r="J7182" s="5">
        <v>0</v>
      </c>
      <c r="K7182" s="217">
        <v>0</v>
      </c>
    </row>
    <row r="7183" spans="10:11" hidden="1" x14ac:dyDescent="0.25">
      <c r="J7183" s="5">
        <v>0</v>
      </c>
      <c r="K7183" s="217">
        <v>0</v>
      </c>
    </row>
    <row r="7184" spans="10:11" hidden="1" x14ac:dyDescent="0.25">
      <c r="J7184" s="5">
        <v>0</v>
      </c>
      <c r="K7184" s="217">
        <v>0</v>
      </c>
    </row>
    <row r="7185" spans="10:11" hidden="1" x14ac:dyDescent="0.25">
      <c r="J7185" s="5">
        <v>0</v>
      </c>
      <c r="K7185" s="217">
        <v>0</v>
      </c>
    </row>
    <row r="7186" spans="10:11" hidden="1" x14ac:dyDescent="0.25">
      <c r="J7186" s="5">
        <v>0</v>
      </c>
      <c r="K7186" s="217">
        <v>0</v>
      </c>
    </row>
    <row r="7187" spans="10:11" hidden="1" x14ac:dyDescent="0.25">
      <c r="J7187" s="5">
        <v>0</v>
      </c>
      <c r="K7187" s="217">
        <v>0</v>
      </c>
    </row>
    <row r="7188" spans="10:11" hidden="1" x14ac:dyDescent="0.25">
      <c r="J7188" s="5">
        <v>0</v>
      </c>
      <c r="K7188" s="217">
        <v>0</v>
      </c>
    </row>
    <row r="7189" spans="10:11" hidden="1" x14ac:dyDescent="0.25">
      <c r="J7189" s="5">
        <v>0</v>
      </c>
      <c r="K7189" s="217">
        <v>0</v>
      </c>
    </row>
    <row r="7190" spans="10:11" hidden="1" x14ac:dyDescent="0.25">
      <c r="J7190" s="5">
        <v>0</v>
      </c>
      <c r="K7190" s="217">
        <v>0</v>
      </c>
    </row>
    <row r="7191" spans="10:11" hidden="1" x14ac:dyDescent="0.25">
      <c r="J7191" s="5">
        <v>0</v>
      </c>
      <c r="K7191" s="217">
        <v>0</v>
      </c>
    </row>
    <row r="7192" spans="10:11" hidden="1" x14ac:dyDescent="0.25">
      <c r="J7192" s="5">
        <v>0</v>
      </c>
      <c r="K7192" s="217">
        <v>0</v>
      </c>
    </row>
    <row r="7193" spans="10:11" hidden="1" x14ac:dyDescent="0.25">
      <c r="J7193" s="5">
        <v>0</v>
      </c>
      <c r="K7193" s="217">
        <v>0</v>
      </c>
    </row>
    <row r="7194" spans="10:11" hidden="1" x14ac:dyDescent="0.25">
      <c r="J7194" s="5">
        <v>0</v>
      </c>
      <c r="K7194" s="217">
        <v>0</v>
      </c>
    </row>
    <row r="7195" spans="10:11" hidden="1" x14ac:dyDescent="0.25">
      <c r="J7195" s="5">
        <v>0</v>
      </c>
      <c r="K7195" s="217">
        <v>0</v>
      </c>
    </row>
    <row r="7196" spans="10:11" hidden="1" x14ac:dyDescent="0.25">
      <c r="J7196" s="5">
        <v>0</v>
      </c>
      <c r="K7196" s="217">
        <v>0</v>
      </c>
    </row>
    <row r="7197" spans="10:11" hidden="1" x14ac:dyDescent="0.25">
      <c r="J7197" s="5">
        <v>0</v>
      </c>
      <c r="K7197" s="217">
        <v>0</v>
      </c>
    </row>
    <row r="7198" spans="10:11" hidden="1" x14ac:dyDescent="0.25">
      <c r="J7198" s="5">
        <v>0</v>
      </c>
      <c r="K7198" s="217">
        <v>0</v>
      </c>
    </row>
    <row r="7199" spans="10:11" hidden="1" x14ac:dyDescent="0.25">
      <c r="J7199" s="5">
        <v>0</v>
      </c>
      <c r="K7199" s="217">
        <v>0</v>
      </c>
    </row>
    <row r="7200" spans="10:11" hidden="1" x14ac:dyDescent="0.25">
      <c r="J7200" s="5">
        <v>0</v>
      </c>
      <c r="K7200" s="217">
        <v>0</v>
      </c>
    </row>
    <row r="7201" spans="10:11" hidden="1" x14ac:dyDescent="0.25">
      <c r="J7201" s="5">
        <v>0</v>
      </c>
      <c r="K7201" s="217">
        <v>0</v>
      </c>
    </row>
    <row r="7202" spans="10:11" hidden="1" x14ac:dyDescent="0.25">
      <c r="J7202" s="5">
        <v>0</v>
      </c>
      <c r="K7202" s="217">
        <v>0</v>
      </c>
    </row>
    <row r="7203" spans="10:11" hidden="1" x14ac:dyDescent="0.25">
      <c r="J7203" s="5">
        <v>0</v>
      </c>
      <c r="K7203" s="217">
        <v>0</v>
      </c>
    </row>
    <row r="7204" spans="10:11" hidden="1" x14ac:dyDescent="0.25">
      <c r="J7204" s="5">
        <v>0</v>
      </c>
      <c r="K7204" s="217">
        <v>0</v>
      </c>
    </row>
    <row r="7205" spans="10:11" hidden="1" x14ac:dyDescent="0.25">
      <c r="J7205" s="5">
        <v>0</v>
      </c>
      <c r="K7205" s="217">
        <v>0</v>
      </c>
    </row>
    <row r="7206" spans="10:11" hidden="1" x14ac:dyDescent="0.25">
      <c r="J7206" s="5">
        <v>0</v>
      </c>
      <c r="K7206" s="217">
        <v>0</v>
      </c>
    </row>
    <row r="7207" spans="10:11" hidden="1" x14ac:dyDescent="0.25">
      <c r="J7207" s="5">
        <v>0</v>
      </c>
      <c r="K7207" s="217">
        <v>0</v>
      </c>
    </row>
    <row r="7208" spans="10:11" hidden="1" x14ac:dyDescent="0.25">
      <c r="J7208" s="5">
        <v>0</v>
      </c>
      <c r="K7208" s="217">
        <v>0</v>
      </c>
    </row>
    <row r="7209" spans="10:11" hidden="1" x14ac:dyDescent="0.25">
      <c r="J7209" s="5">
        <v>0</v>
      </c>
      <c r="K7209" s="217">
        <v>0</v>
      </c>
    </row>
    <row r="7210" spans="10:11" hidden="1" x14ac:dyDescent="0.25">
      <c r="J7210" s="5">
        <v>0</v>
      </c>
      <c r="K7210" s="217">
        <v>0</v>
      </c>
    </row>
    <row r="7211" spans="10:11" hidden="1" x14ac:dyDescent="0.25">
      <c r="J7211" s="5">
        <v>0</v>
      </c>
      <c r="K7211" s="217">
        <v>0</v>
      </c>
    </row>
    <row r="7212" spans="10:11" hidden="1" x14ac:dyDescent="0.25">
      <c r="J7212" s="5">
        <v>0</v>
      </c>
      <c r="K7212" s="217">
        <v>0</v>
      </c>
    </row>
    <row r="7213" spans="10:11" hidden="1" x14ac:dyDescent="0.25">
      <c r="J7213" s="5">
        <v>0</v>
      </c>
      <c r="K7213" s="217">
        <v>0</v>
      </c>
    </row>
    <row r="7214" spans="10:11" hidden="1" x14ac:dyDescent="0.25">
      <c r="J7214" s="5">
        <v>0</v>
      </c>
      <c r="K7214" s="217">
        <v>0</v>
      </c>
    </row>
    <row r="7215" spans="10:11" hidden="1" x14ac:dyDescent="0.25">
      <c r="J7215" s="5">
        <v>0</v>
      </c>
      <c r="K7215" s="217">
        <v>0</v>
      </c>
    </row>
    <row r="7216" spans="10:11" hidden="1" x14ac:dyDescent="0.25">
      <c r="J7216" s="5">
        <v>0</v>
      </c>
      <c r="K7216" s="217">
        <v>0</v>
      </c>
    </row>
    <row r="7217" spans="10:11" hidden="1" x14ac:dyDescent="0.25">
      <c r="J7217" s="5">
        <v>0</v>
      </c>
      <c r="K7217" s="217">
        <v>0</v>
      </c>
    </row>
    <row r="7218" spans="10:11" hidden="1" x14ac:dyDescent="0.25">
      <c r="J7218" s="5">
        <v>0</v>
      </c>
      <c r="K7218" s="217">
        <v>0</v>
      </c>
    </row>
    <row r="7219" spans="10:11" hidden="1" x14ac:dyDescent="0.25">
      <c r="J7219" s="5">
        <v>0</v>
      </c>
      <c r="K7219" s="217">
        <v>0</v>
      </c>
    </row>
    <row r="7220" spans="10:11" hidden="1" x14ac:dyDescent="0.25">
      <c r="J7220" s="5">
        <v>0</v>
      </c>
      <c r="K7220" s="217">
        <v>0</v>
      </c>
    </row>
    <row r="7221" spans="10:11" hidden="1" x14ac:dyDescent="0.25">
      <c r="J7221" s="5">
        <v>0</v>
      </c>
      <c r="K7221" s="217">
        <v>0</v>
      </c>
    </row>
    <row r="7222" spans="10:11" hidden="1" x14ac:dyDescent="0.25">
      <c r="J7222" s="5">
        <v>0</v>
      </c>
      <c r="K7222" s="217">
        <v>0</v>
      </c>
    </row>
    <row r="7223" spans="10:11" hidden="1" x14ac:dyDescent="0.25">
      <c r="J7223" s="5">
        <v>0</v>
      </c>
      <c r="K7223" s="217">
        <v>0</v>
      </c>
    </row>
    <row r="7224" spans="10:11" hidden="1" x14ac:dyDescent="0.25">
      <c r="J7224" s="5">
        <v>0</v>
      </c>
      <c r="K7224" s="217">
        <v>0</v>
      </c>
    </row>
    <row r="7225" spans="10:11" hidden="1" x14ac:dyDescent="0.25">
      <c r="J7225" s="5">
        <v>0</v>
      </c>
      <c r="K7225" s="217">
        <v>0</v>
      </c>
    </row>
    <row r="7226" spans="10:11" hidden="1" x14ac:dyDescent="0.25">
      <c r="J7226" s="5">
        <v>0</v>
      </c>
      <c r="K7226" s="217">
        <v>0</v>
      </c>
    </row>
    <row r="7227" spans="10:11" hidden="1" x14ac:dyDescent="0.25">
      <c r="J7227" s="5">
        <v>0</v>
      </c>
      <c r="K7227" s="217">
        <v>0</v>
      </c>
    </row>
    <row r="7228" spans="10:11" hidden="1" x14ac:dyDescent="0.25">
      <c r="J7228" s="5">
        <v>0</v>
      </c>
      <c r="K7228" s="217">
        <v>0</v>
      </c>
    </row>
    <row r="7229" spans="10:11" hidden="1" x14ac:dyDescent="0.25">
      <c r="J7229" s="5">
        <v>0</v>
      </c>
      <c r="K7229" s="217">
        <v>0</v>
      </c>
    </row>
    <row r="7230" spans="10:11" hidden="1" x14ac:dyDescent="0.25">
      <c r="J7230" s="5">
        <v>0</v>
      </c>
      <c r="K7230" s="217">
        <v>0</v>
      </c>
    </row>
    <row r="7231" spans="10:11" hidden="1" x14ac:dyDescent="0.25">
      <c r="J7231" s="5">
        <v>0</v>
      </c>
      <c r="K7231" s="217">
        <v>0</v>
      </c>
    </row>
    <row r="7232" spans="10:11" hidden="1" x14ac:dyDescent="0.25">
      <c r="J7232" s="5">
        <v>0</v>
      </c>
      <c r="K7232" s="217">
        <v>0</v>
      </c>
    </row>
    <row r="7233" spans="10:11" hidden="1" x14ac:dyDescent="0.25">
      <c r="J7233" s="5">
        <v>0</v>
      </c>
      <c r="K7233" s="217">
        <v>0</v>
      </c>
    </row>
    <row r="7234" spans="10:11" hidden="1" x14ac:dyDescent="0.25">
      <c r="J7234" s="5">
        <v>0</v>
      </c>
      <c r="K7234" s="217">
        <v>0</v>
      </c>
    </row>
    <row r="7235" spans="10:11" hidden="1" x14ac:dyDescent="0.25">
      <c r="J7235" s="5">
        <v>0</v>
      </c>
      <c r="K7235" s="217">
        <v>0</v>
      </c>
    </row>
    <row r="7236" spans="10:11" hidden="1" x14ac:dyDescent="0.25">
      <c r="J7236" s="5">
        <v>0</v>
      </c>
      <c r="K7236" s="217">
        <v>0</v>
      </c>
    </row>
    <row r="7237" spans="10:11" hidden="1" x14ac:dyDescent="0.25">
      <c r="J7237" s="5">
        <v>0</v>
      </c>
      <c r="K7237" s="217">
        <v>0</v>
      </c>
    </row>
    <row r="7238" spans="10:11" hidden="1" x14ac:dyDescent="0.25">
      <c r="J7238" s="5">
        <v>0</v>
      </c>
      <c r="K7238" s="217">
        <v>0</v>
      </c>
    </row>
    <row r="7239" spans="10:11" hidden="1" x14ac:dyDescent="0.25">
      <c r="J7239" s="5">
        <v>0</v>
      </c>
      <c r="K7239" s="217">
        <v>0</v>
      </c>
    </row>
    <row r="7240" spans="10:11" hidden="1" x14ac:dyDescent="0.25">
      <c r="J7240" s="5">
        <v>0</v>
      </c>
      <c r="K7240" s="217">
        <v>0</v>
      </c>
    </row>
    <row r="7241" spans="10:11" hidden="1" x14ac:dyDescent="0.25">
      <c r="J7241" s="5">
        <v>0</v>
      </c>
      <c r="K7241" s="217">
        <v>0</v>
      </c>
    </row>
    <row r="7242" spans="10:11" hidden="1" x14ac:dyDescent="0.25">
      <c r="J7242" s="5">
        <v>0</v>
      </c>
      <c r="K7242" s="217">
        <v>0</v>
      </c>
    </row>
    <row r="7243" spans="10:11" hidden="1" x14ac:dyDescent="0.25">
      <c r="J7243" s="5">
        <v>0</v>
      </c>
      <c r="K7243" s="217">
        <v>0</v>
      </c>
    </row>
    <row r="7244" spans="10:11" hidden="1" x14ac:dyDescent="0.25">
      <c r="J7244" s="5">
        <v>0</v>
      </c>
      <c r="K7244" s="217">
        <v>0</v>
      </c>
    </row>
    <row r="7245" spans="10:11" hidden="1" x14ac:dyDescent="0.25">
      <c r="J7245" s="5">
        <v>0</v>
      </c>
      <c r="K7245" s="217">
        <v>0</v>
      </c>
    </row>
    <row r="7246" spans="10:11" hidden="1" x14ac:dyDescent="0.25">
      <c r="J7246" s="5">
        <v>0</v>
      </c>
      <c r="K7246" s="217">
        <v>0</v>
      </c>
    </row>
    <row r="7247" spans="10:11" hidden="1" x14ac:dyDescent="0.25">
      <c r="J7247" s="5">
        <v>0</v>
      </c>
      <c r="K7247" s="217">
        <v>0</v>
      </c>
    </row>
    <row r="7248" spans="10:11" hidden="1" x14ac:dyDescent="0.25">
      <c r="J7248" s="5">
        <v>0</v>
      </c>
      <c r="K7248" s="217">
        <v>0</v>
      </c>
    </row>
    <row r="7249" spans="10:11" hidden="1" x14ac:dyDescent="0.25">
      <c r="J7249" s="5">
        <v>0</v>
      </c>
      <c r="K7249" s="217">
        <v>0</v>
      </c>
    </row>
    <row r="7250" spans="10:11" hidden="1" x14ac:dyDescent="0.25">
      <c r="J7250" s="5">
        <v>0</v>
      </c>
      <c r="K7250" s="217">
        <v>0</v>
      </c>
    </row>
    <row r="7251" spans="10:11" hidden="1" x14ac:dyDescent="0.25">
      <c r="J7251" s="5">
        <v>0</v>
      </c>
      <c r="K7251" s="217">
        <v>0</v>
      </c>
    </row>
    <row r="7252" spans="10:11" hidden="1" x14ac:dyDescent="0.25">
      <c r="J7252" s="5">
        <v>0</v>
      </c>
      <c r="K7252" s="217">
        <v>0</v>
      </c>
    </row>
    <row r="7253" spans="10:11" hidden="1" x14ac:dyDescent="0.25">
      <c r="J7253" s="5">
        <v>0</v>
      </c>
      <c r="K7253" s="217">
        <v>0</v>
      </c>
    </row>
    <row r="7254" spans="10:11" hidden="1" x14ac:dyDescent="0.25">
      <c r="J7254" s="5">
        <v>0</v>
      </c>
      <c r="K7254" s="217">
        <v>0</v>
      </c>
    </row>
    <row r="7255" spans="10:11" hidden="1" x14ac:dyDescent="0.25">
      <c r="J7255" s="5">
        <v>0</v>
      </c>
      <c r="K7255" s="217">
        <v>0</v>
      </c>
    </row>
    <row r="7256" spans="10:11" hidden="1" x14ac:dyDescent="0.25">
      <c r="J7256" s="5">
        <v>0</v>
      </c>
      <c r="K7256" s="217">
        <v>0</v>
      </c>
    </row>
    <row r="7257" spans="10:11" hidden="1" x14ac:dyDescent="0.25">
      <c r="J7257" s="5">
        <v>0</v>
      </c>
      <c r="K7257" s="217">
        <v>0</v>
      </c>
    </row>
    <row r="7258" spans="10:11" hidden="1" x14ac:dyDescent="0.25">
      <c r="J7258" s="5">
        <v>0</v>
      </c>
      <c r="K7258" s="217">
        <v>0</v>
      </c>
    </row>
    <row r="7259" spans="10:11" hidden="1" x14ac:dyDescent="0.25">
      <c r="J7259" s="5">
        <v>0</v>
      </c>
      <c r="K7259" s="217">
        <v>0</v>
      </c>
    </row>
    <row r="7260" spans="10:11" hidden="1" x14ac:dyDescent="0.25">
      <c r="J7260" s="5">
        <v>0</v>
      </c>
      <c r="K7260" s="217">
        <v>0</v>
      </c>
    </row>
    <row r="7261" spans="10:11" hidden="1" x14ac:dyDescent="0.25">
      <c r="J7261" s="5">
        <v>0</v>
      </c>
      <c r="K7261" s="217">
        <v>0</v>
      </c>
    </row>
    <row r="7262" spans="10:11" hidden="1" x14ac:dyDescent="0.25">
      <c r="J7262" s="5">
        <v>0</v>
      </c>
      <c r="K7262" s="217">
        <v>0</v>
      </c>
    </row>
    <row r="7263" spans="10:11" hidden="1" x14ac:dyDescent="0.25">
      <c r="J7263" s="5">
        <v>0</v>
      </c>
      <c r="K7263" s="217">
        <v>0</v>
      </c>
    </row>
    <row r="7264" spans="10:11" hidden="1" x14ac:dyDescent="0.25">
      <c r="J7264" s="5">
        <v>0</v>
      </c>
      <c r="K7264" s="217">
        <v>0</v>
      </c>
    </row>
    <row r="7265" spans="10:11" hidden="1" x14ac:dyDescent="0.25">
      <c r="J7265" s="5">
        <v>0</v>
      </c>
      <c r="K7265" s="217">
        <v>0</v>
      </c>
    </row>
    <row r="7266" spans="10:11" hidden="1" x14ac:dyDescent="0.25">
      <c r="J7266" s="5">
        <v>0</v>
      </c>
      <c r="K7266" s="217">
        <v>0</v>
      </c>
    </row>
    <row r="7267" spans="10:11" hidden="1" x14ac:dyDescent="0.25">
      <c r="J7267" s="5">
        <v>0</v>
      </c>
      <c r="K7267" s="217">
        <v>0</v>
      </c>
    </row>
    <row r="7268" spans="10:11" hidden="1" x14ac:dyDescent="0.25">
      <c r="J7268" s="5">
        <v>0</v>
      </c>
      <c r="K7268" s="217">
        <v>0</v>
      </c>
    </row>
    <row r="7269" spans="10:11" hidden="1" x14ac:dyDescent="0.25">
      <c r="J7269" s="5">
        <v>0</v>
      </c>
      <c r="K7269" s="217">
        <v>0</v>
      </c>
    </row>
    <row r="7270" spans="10:11" hidden="1" x14ac:dyDescent="0.25">
      <c r="J7270" s="5">
        <v>0</v>
      </c>
      <c r="K7270" s="217">
        <v>0</v>
      </c>
    </row>
    <row r="7271" spans="10:11" hidden="1" x14ac:dyDescent="0.25">
      <c r="J7271" s="5">
        <v>0</v>
      </c>
      <c r="K7271" s="217">
        <v>0</v>
      </c>
    </row>
    <row r="7272" spans="10:11" hidden="1" x14ac:dyDescent="0.25">
      <c r="J7272" s="5">
        <v>0</v>
      </c>
      <c r="K7272" s="217">
        <v>0</v>
      </c>
    </row>
    <row r="7273" spans="10:11" hidden="1" x14ac:dyDescent="0.25">
      <c r="J7273" s="5">
        <v>0</v>
      </c>
      <c r="K7273" s="217">
        <v>0</v>
      </c>
    </row>
    <row r="7274" spans="10:11" hidden="1" x14ac:dyDescent="0.25">
      <c r="J7274" s="5">
        <v>0</v>
      </c>
      <c r="K7274" s="217">
        <v>0</v>
      </c>
    </row>
    <row r="7275" spans="10:11" hidden="1" x14ac:dyDescent="0.25">
      <c r="J7275" s="5">
        <v>0</v>
      </c>
      <c r="K7275" s="217">
        <v>0</v>
      </c>
    </row>
    <row r="7276" spans="10:11" hidden="1" x14ac:dyDescent="0.25">
      <c r="J7276" s="5">
        <v>0</v>
      </c>
      <c r="K7276" s="217">
        <v>0</v>
      </c>
    </row>
    <row r="7277" spans="10:11" hidden="1" x14ac:dyDescent="0.25">
      <c r="J7277" s="5">
        <v>0</v>
      </c>
      <c r="K7277" s="217">
        <v>0</v>
      </c>
    </row>
    <row r="7278" spans="10:11" hidden="1" x14ac:dyDescent="0.25">
      <c r="J7278" s="5">
        <v>0</v>
      </c>
      <c r="K7278" s="217">
        <v>0</v>
      </c>
    </row>
    <row r="7279" spans="10:11" hidden="1" x14ac:dyDescent="0.25">
      <c r="J7279" s="5">
        <v>0</v>
      </c>
      <c r="K7279" s="217">
        <v>0</v>
      </c>
    </row>
    <row r="7280" spans="10:11" hidden="1" x14ac:dyDescent="0.25">
      <c r="J7280" s="5">
        <v>0</v>
      </c>
      <c r="K7280" s="217">
        <v>0</v>
      </c>
    </row>
    <row r="7281" spans="10:11" hidden="1" x14ac:dyDescent="0.25">
      <c r="J7281" s="5">
        <v>0</v>
      </c>
      <c r="K7281" s="217">
        <v>0</v>
      </c>
    </row>
    <row r="7282" spans="10:11" hidden="1" x14ac:dyDescent="0.25">
      <c r="J7282" s="5">
        <v>0</v>
      </c>
      <c r="K7282" s="217">
        <v>0</v>
      </c>
    </row>
    <row r="7283" spans="10:11" hidden="1" x14ac:dyDescent="0.25">
      <c r="J7283" s="5">
        <v>0</v>
      </c>
      <c r="K7283" s="217">
        <v>0</v>
      </c>
    </row>
    <row r="7284" spans="10:11" hidden="1" x14ac:dyDescent="0.25">
      <c r="J7284" s="5">
        <v>0</v>
      </c>
      <c r="K7284" s="217">
        <v>0</v>
      </c>
    </row>
    <row r="7285" spans="10:11" hidden="1" x14ac:dyDescent="0.25">
      <c r="J7285" s="5">
        <v>0</v>
      </c>
      <c r="K7285" s="217">
        <v>0</v>
      </c>
    </row>
    <row r="7286" spans="10:11" hidden="1" x14ac:dyDescent="0.25">
      <c r="J7286" s="5">
        <v>0</v>
      </c>
      <c r="K7286" s="217">
        <v>0</v>
      </c>
    </row>
    <row r="7287" spans="10:11" hidden="1" x14ac:dyDescent="0.25">
      <c r="J7287" s="5">
        <v>0</v>
      </c>
      <c r="K7287" s="217">
        <v>0</v>
      </c>
    </row>
    <row r="7288" spans="10:11" hidden="1" x14ac:dyDescent="0.25">
      <c r="J7288" s="5">
        <v>0</v>
      </c>
      <c r="K7288" s="217">
        <v>0</v>
      </c>
    </row>
    <row r="7289" spans="10:11" hidden="1" x14ac:dyDescent="0.25">
      <c r="J7289" s="5">
        <v>0</v>
      </c>
      <c r="K7289" s="217">
        <v>0</v>
      </c>
    </row>
    <row r="7290" spans="10:11" hidden="1" x14ac:dyDescent="0.25">
      <c r="J7290" s="5">
        <v>0</v>
      </c>
      <c r="K7290" s="217">
        <v>0</v>
      </c>
    </row>
    <row r="7291" spans="10:11" hidden="1" x14ac:dyDescent="0.25">
      <c r="J7291" s="5">
        <v>0</v>
      </c>
      <c r="K7291" s="217">
        <v>0</v>
      </c>
    </row>
    <row r="7292" spans="10:11" hidden="1" x14ac:dyDescent="0.25">
      <c r="J7292" s="5">
        <v>0</v>
      </c>
      <c r="K7292" s="217">
        <v>0</v>
      </c>
    </row>
    <row r="7293" spans="10:11" hidden="1" x14ac:dyDescent="0.25">
      <c r="J7293" s="5">
        <v>0</v>
      </c>
      <c r="K7293" s="217">
        <v>0</v>
      </c>
    </row>
    <row r="7294" spans="10:11" hidden="1" x14ac:dyDescent="0.25">
      <c r="J7294" s="5">
        <v>0</v>
      </c>
      <c r="K7294" s="217">
        <v>0</v>
      </c>
    </row>
    <row r="7295" spans="10:11" hidden="1" x14ac:dyDescent="0.25">
      <c r="J7295" s="5">
        <v>0</v>
      </c>
      <c r="K7295" s="217">
        <v>0</v>
      </c>
    </row>
    <row r="7296" spans="10:11" hidden="1" x14ac:dyDescent="0.25">
      <c r="J7296" s="5">
        <v>0</v>
      </c>
      <c r="K7296" s="217">
        <v>0</v>
      </c>
    </row>
    <row r="7297" spans="10:11" hidden="1" x14ac:dyDescent="0.25">
      <c r="J7297" s="5">
        <v>0</v>
      </c>
      <c r="K7297" s="217">
        <v>0</v>
      </c>
    </row>
    <row r="7298" spans="10:11" hidden="1" x14ac:dyDescent="0.25">
      <c r="J7298" s="5">
        <v>0</v>
      </c>
      <c r="K7298" s="217">
        <v>0</v>
      </c>
    </row>
    <row r="7299" spans="10:11" hidden="1" x14ac:dyDescent="0.25">
      <c r="J7299" s="5">
        <v>0</v>
      </c>
      <c r="K7299" s="217">
        <v>0</v>
      </c>
    </row>
    <row r="7300" spans="10:11" hidden="1" x14ac:dyDescent="0.25">
      <c r="J7300" s="5">
        <v>0</v>
      </c>
      <c r="K7300" s="217">
        <v>0</v>
      </c>
    </row>
    <row r="7301" spans="10:11" hidden="1" x14ac:dyDescent="0.25">
      <c r="J7301" s="5">
        <v>0</v>
      </c>
      <c r="K7301" s="217">
        <v>0</v>
      </c>
    </row>
    <row r="7302" spans="10:11" hidden="1" x14ac:dyDescent="0.25">
      <c r="J7302" s="5">
        <v>0</v>
      </c>
      <c r="K7302" s="217">
        <v>0</v>
      </c>
    </row>
    <row r="7303" spans="10:11" hidden="1" x14ac:dyDescent="0.25">
      <c r="J7303" s="5">
        <v>0</v>
      </c>
      <c r="K7303" s="217">
        <v>0</v>
      </c>
    </row>
    <row r="7304" spans="10:11" hidden="1" x14ac:dyDescent="0.25">
      <c r="J7304" s="5">
        <v>0</v>
      </c>
      <c r="K7304" s="217">
        <v>0</v>
      </c>
    </row>
    <row r="7305" spans="10:11" hidden="1" x14ac:dyDescent="0.25">
      <c r="J7305" s="5">
        <v>0</v>
      </c>
      <c r="K7305" s="217">
        <v>0</v>
      </c>
    </row>
    <row r="7306" spans="10:11" hidden="1" x14ac:dyDescent="0.25">
      <c r="J7306" s="5">
        <v>0</v>
      </c>
      <c r="K7306" s="217">
        <v>0</v>
      </c>
    </row>
    <row r="7307" spans="10:11" hidden="1" x14ac:dyDescent="0.25">
      <c r="J7307" s="5">
        <v>0</v>
      </c>
      <c r="K7307" s="217">
        <v>0</v>
      </c>
    </row>
    <row r="7308" spans="10:11" hidden="1" x14ac:dyDescent="0.25">
      <c r="J7308" s="5">
        <v>0</v>
      </c>
      <c r="K7308" s="217">
        <v>0</v>
      </c>
    </row>
    <row r="7309" spans="10:11" hidden="1" x14ac:dyDescent="0.25">
      <c r="J7309" s="5">
        <v>0</v>
      </c>
      <c r="K7309" s="217">
        <v>0</v>
      </c>
    </row>
    <row r="7310" spans="10:11" hidden="1" x14ac:dyDescent="0.25">
      <c r="J7310" s="5">
        <v>0</v>
      </c>
      <c r="K7310" s="217">
        <v>0</v>
      </c>
    </row>
    <row r="7311" spans="10:11" hidden="1" x14ac:dyDescent="0.25">
      <c r="J7311" s="5">
        <v>0</v>
      </c>
      <c r="K7311" s="217">
        <v>0</v>
      </c>
    </row>
    <row r="7312" spans="10:11" hidden="1" x14ac:dyDescent="0.25">
      <c r="J7312" s="5">
        <v>0</v>
      </c>
      <c r="K7312" s="217">
        <v>0</v>
      </c>
    </row>
    <row r="7313" spans="10:11" hidden="1" x14ac:dyDescent="0.25">
      <c r="J7313" s="5">
        <v>0</v>
      </c>
      <c r="K7313" s="217">
        <v>0</v>
      </c>
    </row>
    <row r="7314" spans="10:11" hidden="1" x14ac:dyDescent="0.25">
      <c r="J7314" s="5">
        <v>0</v>
      </c>
      <c r="K7314" s="217">
        <v>0</v>
      </c>
    </row>
    <row r="7315" spans="10:11" hidden="1" x14ac:dyDescent="0.25">
      <c r="J7315" s="5">
        <v>0</v>
      </c>
      <c r="K7315" s="217">
        <v>0</v>
      </c>
    </row>
    <row r="7316" spans="10:11" hidden="1" x14ac:dyDescent="0.25">
      <c r="J7316" s="5">
        <v>0</v>
      </c>
      <c r="K7316" s="217">
        <v>0</v>
      </c>
    </row>
    <row r="7317" spans="10:11" hidden="1" x14ac:dyDescent="0.25">
      <c r="J7317" s="5">
        <v>0</v>
      </c>
      <c r="K7317" s="217">
        <v>0</v>
      </c>
    </row>
    <row r="7318" spans="10:11" hidden="1" x14ac:dyDescent="0.25">
      <c r="J7318" s="5">
        <v>0</v>
      </c>
      <c r="K7318" s="217">
        <v>0</v>
      </c>
    </row>
    <row r="7319" spans="10:11" hidden="1" x14ac:dyDescent="0.25">
      <c r="J7319" s="5">
        <v>0</v>
      </c>
      <c r="K7319" s="217">
        <v>0</v>
      </c>
    </row>
    <row r="7320" spans="10:11" hidden="1" x14ac:dyDescent="0.25">
      <c r="J7320" s="5">
        <v>0</v>
      </c>
      <c r="K7320" s="217">
        <v>0</v>
      </c>
    </row>
    <row r="7321" spans="10:11" hidden="1" x14ac:dyDescent="0.25">
      <c r="J7321" s="5">
        <v>0</v>
      </c>
      <c r="K7321" s="217">
        <v>0</v>
      </c>
    </row>
    <row r="7322" spans="10:11" hidden="1" x14ac:dyDescent="0.25">
      <c r="J7322" s="5">
        <v>0</v>
      </c>
      <c r="K7322" s="217">
        <v>0</v>
      </c>
    </row>
    <row r="7323" spans="10:11" hidden="1" x14ac:dyDescent="0.25">
      <c r="J7323" s="5">
        <v>0</v>
      </c>
      <c r="K7323" s="217">
        <v>0</v>
      </c>
    </row>
    <row r="7324" spans="10:11" hidden="1" x14ac:dyDescent="0.25">
      <c r="J7324" s="5">
        <v>0</v>
      </c>
      <c r="K7324" s="217">
        <v>0</v>
      </c>
    </row>
    <row r="7325" spans="10:11" hidden="1" x14ac:dyDescent="0.25">
      <c r="J7325" s="5">
        <v>0</v>
      </c>
      <c r="K7325" s="217">
        <v>0</v>
      </c>
    </row>
    <row r="7326" spans="10:11" hidden="1" x14ac:dyDescent="0.25">
      <c r="J7326" s="5">
        <v>0</v>
      </c>
      <c r="K7326" s="217">
        <v>0</v>
      </c>
    </row>
    <row r="7327" spans="10:11" hidden="1" x14ac:dyDescent="0.25">
      <c r="J7327" s="5">
        <v>0</v>
      </c>
      <c r="K7327" s="217">
        <v>0</v>
      </c>
    </row>
    <row r="7328" spans="10:11" hidden="1" x14ac:dyDescent="0.25">
      <c r="J7328" s="5">
        <v>0</v>
      </c>
      <c r="K7328" s="217">
        <v>0</v>
      </c>
    </row>
    <row r="7329" spans="10:11" hidden="1" x14ac:dyDescent="0.25">
      <c r="J7329" s="5">
        <v>0</v>
      </c>
      <c r="K7329" s="217">
        <v>0</v>
      </c>
    </row>
    <row r="7330" spans="10:11" hidden="1" x14ac:dyDescent="0.25">
      <c r="J7330" s="5">
        <v>0</v>
      </c>
      <c r="K7330" s="217">
        <v>0</v>
      </c>
    </row>
    <row r="7331" spans="10:11" hidden="1" x14ac:dyDescent="0.25">
      <c r="J7331" s="5">
        <v>0</v>
      </c>
      <c r="K7331" s="217">
        <v>0</v>
      </c>
    </row>
    <row r="7332" spans="10:11" hidden="1" x14ac:dyDescent="0.25">
      <c r="J7332" s="5">
        <v>0</v>
      </c>
      <c r="K7332" s="217">
        <v>0</v>
      </c>
    </row>
    <row r="7333" spans="10:11" hidden="1" x14ac:dyDescent="0.25">
      <c r="J7333" s="5">
        <v>0</v>
      </c>
      <c r="K7333" s="217">
        <v>0</v>
      </c>
    </row>
    <row r="7334" spans="10:11" hidden="1" x14ac:dyDescent="0.25">
      <c r="J7334" s="5">
        <v>0</v>
      </c>
      <c r="K7334" s="217">
        <v>0</v>
      </c>
    </row>
    <row r="7335" spans="10:11" hidden="1" x14ac:dyDescent="0.25">
      <c r="J7335" s="5">
        <v>0</v>
      </c>
      <c r="K7335" s="217">
        <v>0</v>
      </c>
    </row>
    <row r="7336" spans="10:11" hidden="1" x14ac:dyDescent="0.25">
      <c r="J7336" s="5">
        <v>0</v>
      </c>
      <c r="K7336" s="217">
        <v>0</v>
      </c>
    </row>
    <row r="7337" spans="10:11" hidden="1" x14ac:dyDescent="0.25">
      <c r="J7337" s="5">
        <v>0</v>
      </c>
      <c r="K7337" s="217">
        <v>0</v>
      </c>
    </row>
    <row r="7338" spans="10:11" hidden="1" x14ac:dyDescent="0.25">
      <c r="J7338" s="5">
        <v>0</v>
      </c>
      <c r="K7338" s="217">
        <v>0</v>
      </c>
    </row>
    <row r="7339" spans="10:11" hidden="1" x14ac:dyDescent="0.25">
      <c r="J7339" s="5">
        <v>0</v>
      </c>
      <c r="K7339" s="217">
        <v>0</v>
      </c>
    </row>
    <row r="7340" spans="10:11" hidden="1" x14ac:dyDescent="0.25">
      <c r="J7340" s="5">
        <v>0</v>
      </c>
      <c r="K7340" s="217">
        <v>0</v>
      </c>
    </row>
    <row r="7341" spans="10:11" hidden="1" x14ac:dyDescent="0.25">
      <c r="J7341" s="5">
        <v>0</v>
      </c>
      <c r="K7341" s="217">
        <v>0</v>
      </c>
    </row>
    <row r="7342" spans="10:11" hidden="1" x14ac:dyDescent="0.25">
      <c r="J7342" s="5">
        <v>0</v>
      </c>
      <c r="K7342" s="217">
        <v>0</v>
      </c>
    </row>
    <row r="7343" spans="10:11" hidden="1" x14ac:dyDescent="0.25">
      <c r="J7343" s="5">
        <v>0</v>
      </c>
      <c r="K7343" s="217">
        <v>0</v>
      </c>
    </row>
    <row r="7344" spans="10:11" hidden="1" x14ac:dyDescent="0.25">
      <c r="J7344" s="5">
        <v>0</v>
      </c>
      <c r="K7344" s="217">
        <v>0</v>
      </c>
    </row>
    <row r="7345" spans="10:11" hidden="1" x14ac:dyDescent="0.25">
      <c r="J7345" s="5">
        <v>0</v>
      </c>
      <c r="K7345" s="217">
        <v>0</v>
      </c>
    </row>
    <row r="7346" spans="10:11" hidden="1" x14ac:dyDescent="0.25">
      <c r="J7346" s="5">
        <v>0</v>
      </c>
      <c r="K7346" s="217">
        <v>0</v>
      </c>
    </row>
    <row r="7347" spans="10:11" hidden="1" x14ac:dyDescent="0.25">
      <c r="J7347" s="5">
        <v>0</v>
      </c>
      <c r="K7347" s="217">
        <v>0</v>
      </c>
    </row>
    <row r="7348" spans="10:11" hidden="1" x14ac:dyDescent="0.25">
      <c r="J7348" s="5">
        <v>0</v>
      </c>
      <c r="K7348" s="217">
        <v>0</v>
      </c>
    </row>
    <row r="7349" spans="10:11" hidden="1" x14ac:dyDescent="0.25">
      <c r="J7349" s="5">
        <v>0</v>
      </c>
      <c r="K7349" s="217">
        <v>0</v>
      </c>
    </row>
    <row r="7350" spans="10:11" hidden="1" x14ac:dyDescent="0.25">
      <c r="J7350" s="5">
        <v>0</v>
      </c>
      <c r="K7350" s="217">
        <v>0</v>
      </c>
    </row>
    <row r="7351" spans="10:11" hidden="1" x14ac:dyDescent="0.25">
      <c r="J7351" s="5">
        <v>0</v>
      </c>
      <c r="K7351" s="217">
        <v>0</v>
      </c>
    </row>
    <row r="7352" spans="10:11" hidden="1" x14ac:dyDescent="0.25">
      <c r="J7352" s="5">
        <v>0</v>
      </c>
      <c r="K7352" s="217">
        <v>0</v>
      </c>
    </row>
    <row r="7353" spans="10:11" hidden="1" x14ac:dyDescent="0.25">
      <c r="J7353" s="5">
        <v>0</v>
      </c>
      <c r="K7353" s="217">
        <v>0</v>
      </c>
    </row>
    <row r="7354" spans="10:11" hidden="1" x14ac:dyDescent="0.25">
      <c r="J7354" s="5">
        <v>0</v>
      </c>
      <c r="K7354" s="217">
        <v>0</v>
      </c>
    </row>
    <row r="7355" spans="10:11" hidden="1" x14ac:dyDescent="0.25">
      <c r="J7355" s="5">
        <v>0</v>
      </c>
      <c r="K7355" s="217">
        <v>0</v>
      </c>
    </row>
    <row r="7356" spans="10:11" hidden="1" x14ac:dyDescent="0.25">
      <c r="J7356" s="5">
        <v>0</v>
      </c>
      <c r="K7356" s="217">
        <v>0</v>
      </c>
    </row>
    <row r="7357" spans="10:11" hidden="1" x14ac:dyDescent="0.25">
      <c r="J7357" s="5">
        <v>0</v>
      </c>
      <c r="K7357" s="217">
        <v>0</v>
      </c>
    </row>
    <row r="7358" spans="10:11" hidden="1" x14ac:dyDescent="0.25">
      <c r="J7358" s="5">
        <v>0</v>
      </c>
      <c r="K7358" s="217">
        <v>0</v>
      </c>
    </row>
    <row r="7359" spans="10:11" hidden="1" x14ac:dyDescent="0.25">
      <c r="J7359" s="5">
        <v>0</v>
      </c>
      <c r="K7359" s="217">
        <v>0</v>
      </c>
    </row>
    <row r="7360" spans="10:11" hidden="1" x14ac:dyDescent="0.25">
      <c r="J7360" s="5">
        <v>0</v>
      </c>
      <c r="K7360" s="217">
        <v>0</v>
      </c>
    </row>
    <row r="7361" spans="10:11" hidden="1" x14ac:dyDescent="0.25">
      <c r="J7361" s="5">
        <v>0</v>
      </c>
      <c r="K7361" s="217">
        <v>0</v>
      </c>
    </row>
    <row r="7362" spans="10:11" hidden="1" x14ac:dyDescent="0.25">
      <c r="J7362" s="5">
        <v>0</v>
      </c>
      <c r="K7362" s="217">
        <v>0</v>
      </c>
    </row>
    <row r="7363" spans="10:11" hidden="1" x14ac:dyDescent="0.25">
      <c r="J7363" s="5">
        <v>0</v>
      </c>
      <c r="K7363" s="217">
        <v>0</v>
      </c>
    </row>
    <row r="7364" spans="10:11" hidden="1" x14ac:dyDescent="0.25">
      <c r="J7364" s="5">
        <v>0</v>
      </c>
      <c r="K7364" s="217">
        <v>0</v>
      </c>
    </row>
    <row r="7365" spans="10:11" hidden="1" x14ac:dyDescent="0.25">
      <c r="J7365" s="5">
        <v>0</v>
      </c>
      <c r="K7365" s="217">
        <v>0</v>
      </c>
    </row>
    <row r="7366" spans="10:11" hidden="1" x14ac:dyDescent="0.25">
      <c r="J7366" s="5">
        <v>0</v>
      </c>
      <c r="K7366" s="217">
        <v>0</v>
      </c>
    </row>
    <row r="7367" spans="10:11" hidden="1" x14ac:dyDescent="0.25">
      <c r="J7367" s="5">
        <v>0</v>
      </c>
      <c r="K7367" s="217">
        <v>0</v>
      </c>
    </row>
    <row r="7368" spans="10:11" hidden="1" x14ac:dyDescent="0.25">
      <c r="J7368" s="5">
        <v>0</v>
      </c>
      <c r="K7368" s="217">
        <v>0</v>
      </c>
    </row>
    <row r="7369" spans="10:11" hidden="1" x14ac:dyDescent="0.25">
      <c r="J7369" s="5">
        <v>0</v>
      </c>
      <c r="K7369" s="217">
        <v>0</v>
      </c>
    </row>
    <row r="7370" spans="10:11" hidden="1" x14ac:dyDescent="0.25">
      <c r="J7370" s="5">
        <v>0</v>
      </c>
      <c r="K7370" s="217">
        <v>0</v>
      </c>
    </row>
    <row r="7371" spans="10:11" hidden="1" x14ac:dyDescent="0.25">
      <c r="J7371" s="5">
        <v>0</v>
      </c>
      <c r="K7371" s="217">
        <v>0</v>
      </c>
    </row>
    <row r="7372" spans="10:11" hidden="1" x14ac:dyDescent="0.25">
      <c r="J7372" s="5">
        <v>0</v>
      </c>
      <c r="K7372" s="217">
        <v>0</v>
      </c>
    </row>
    <row r="7373" spans="10:11" hidden="1" x14ac:dyDescent="0.25">
      <c r="J7373" s="5">
        <v>0</v>
      </c>
      <c r="K7373" s="217">
        <v>0</v>
      </c>
    </row>
    <row r="7374" spans="10:11" hidden="1" x14ac:dyDescent="0.25">
      <c r="J7374" s="5">
        <v>0</v>
      </c>
      <c r="K7374" s="217">
        <v>0</v>
      </c>
    </row>
    <row r="7375" spans="10:11" hidden="1" x14ac:dyDescent="0.25">
      <c r="J7375" s="5">
        <v>0</v>
      </c>
      <c r="K7375" s="217">
        <v>0</v>
      </c>
    </row>
    <row r="7376" spans="10:11" hidden="1" x14ac:dyDescent="0.25">
      <c r="J7376" s="5">
        <v>0</v>
      </c>
      <c r="K7376" s="217">
        <v>0</v>
      </c>
    </row>
    <row r="7377" spans="10:11" hidden="1" x14ac:dyDescent="0.25">
      <c r="J7377" s="5">
        <v>0</v>
      </c>
      <c r="K7377" s="217">
        <v>0</v>
      </c>
    </row>
    <row r="7378" spans="10:11" hidden="1" x14ac:dyDescent="0.25">
      <c r="J7378" s="5">
        <v>0</v>
      </c>
      <c r="K7378" s="217">
        <v>0</v>
      </c>
    </row>
    <row r="7379" spans="10:11" hidden="1" x14ac:dyDescent="0.25">
      <c r="J7379" s="5">
        <v>0</v>
      </c>
      <c r="K7379" s="217">
        <v>0</v>
      </c>
    </row>
    <row r="7380" spans="10:11" hidden="1" x14ac:dyDescent="0.25">
      <c r="J7380" s="5">
        <v>0</v>
      </c>
      <c r="K7380" s="217">
        <v>0</v>
      </c>
    </row>
    <row r="7381" spans="10:11" hidden="1" x14ac:dyDescent="0.25">
      <c r="J7381" s="5">
        <v>0</v>
      </c>
      <c r="K7381" s="217">
        <v>0</v>
      </c>
    </row>
    <row r="7382" spans="10:11" hidden="1" x14ac:dyDescent="0.25">
      <c r="J7382" s="5">
        <v>0</v>
      </c>
      <c r="K7382" s="217">
        <v>0</v>
      </c>
    </row>
    <row r="7383" spans="10:11" hidden="1" x14ac:dyDescent="0.25">
      <c r="J7383" s="5">
        <v>0</v>
      </c>
      <c r="K7383" s="217">
        <v>0</v>
      </c>
    </row>
    <row r="7384" spans="10:11" hidden="1" x14ac:dyDescent="0.25">
      <c r="J7384" s="5">
        <v>0</v>
      </c>
      <c r="K7384" s="217">
        <v>0</v>
      </c>
    </row>
    <row r="7385" spans="10:11" hidden="1" x14ac:dyDescent="0.25">
      <c r="J7385" s="5">
        <v>0</v>
      </c>
      <c r="K7385" s="217">
        <v>0</v>
      </c>
    </row>
    <row r="7386" spans="10:11" hidden="1" x14ac:dyDescent="0.25">
      <c r="J7386" s="5">
        <v>0</v>
      </c>
      <c r="K7386" s="217">
        <v>0</v>
      </c>
    </row>
    <row r="7387" spans="10:11" hidden="1" x14ac:dyDescent="0.25">
      <c r="J7387" s="5">
        <v>0</v>
      </c>
      <c r="K7387" s="217">
        <v>0</v>
      </c>
    </row>
    <row r="7388" spans="10:11" hidden="1" x14ac:dyDescent="0.25">
      <c r="J7388" s="5">
        <v>0</v>
      </c>
      <c r="K7388" s="217">
        <v>0</v>
      </c>
    </row>
    <row r="7389" spans="10:11" hidden="1" x14ac:dyDescent="0.25">
      <c r="J7389" s="5">
        <v>0</v>
      </c>
      <c r="K7389" s="217">
        <v>0</v>
      </c>
    </row>
    <row r="7390" spans="10:11" hidden="1" x14ac:dyDescent="0.25">
      <c r="J7390" s="5">
        <v>0</v>
      </c>
      <c r="K7390" s="217">
        <v>0</v>
      </c>
    </row>
    <row r="7391" spans="10:11" hidden="1" x14ac:dyDescent="0.25">
      <c r="J7391" s="5">
        <v>0</v>
      </c>
      <c r="K7391" s="217">
        <v>0</v>
      </c>
    </row>
    <row r="7392" spans="10:11" hidden="1" x14ac:dyDescent="0.25">
      <c r="J7392" s="5">
        <v>0</v>
      </c>
      <c r="K7392" s="217">
        <v>0</v>
      </c>
    </row>
    <row r="7393" spans="10:11" hidden="1" x14ac:dyDescent="0.25">
      <c r="J7393" s="5">
        <v>0</v>
      </c>
      <c r="K7393" s="217">
        <v>0</v>
      </c>
    </row>
    <row r="7394" spans="10:11" hidden="1" x14ac:dyDescent="0.25">
      <c r="J7394" s="5">
        <v>0</v>
      </c>
      <c r="K7394" s="217">
        <v>0</v>
      </c>
    </row>
    <row r="7395" spans="10:11" hidden="1" x14ac:dyDescent="0.25">
      <c r="J7395" s="5">
        <v>0</v>
      </c>
      <c r="K7395" s="217">
        <v>0</v>
      </c>
    </row>
    <row r="7396" spans="10:11" hidden="1" x14ac:dyDescent="0.25">
      <c r="J7396" s="5">
        <v>0</v>
      </c>
      <c r="K7396" s="217">
        <v>0</v>
      </c>
    </row>
    <row r="7397" spans="10:11" hidden="1" x14ac:dyDescent="0.25">
      <c r="J7397" s="5">
        <v>0</v>
      </c>
      <c r="K7397" s="217">
        <v>0</v>
      </c>
    </row>
    <row r="7398" spans="10:11" hidden="1" x14ac:dyDescent="0.25">
      <c r="J7398" s="5">
        <v>0</v>
      </c>
      <c r="K7398" s="217">
        <v>0</v>
      </c>
    </row>
    <row r="7399" spans="10:11" hidden="1" x14ac:dyDescent="0.25">
      <c r="J7399" s="5">
        <v>0</v>
      </c>
      <c r="K7399" s="217">
        <v>0</v>
      </c>
    </row>
    <row r="7400" spans="10:11" hidden="1" x14ac:dyDescent="0.25">
      <c r="J7400" s="5">
        <v>0</v>
      </c>
      <c r="K7400" s="217">
        <v>0</v>
      </c>
    </row>
    <row r="7401" spans="10:11" hidden="1" x14ac:dyDescent="0.25">
      <c r="J7401" s="5">
        <v>0</v>
      </c>
      <c r="K7401" s="217">
        <v>0</v>
      </c>
    </row>
    <row r="7402" spans="10:11" hidden="1" x14ac:dyDescent="0.25">
      <c r="J7402" s="5">
        <v>0</v>
      </c>
      <c r="K7402" s="217">
        <v>0</v>
      </c>
    </row>
    <row r="7403" spans="10:11" hidden="1" x14ac:dyDescent="0.25">
      <c r="J7403" s="5">
        <v>0</v>
      </c>
      <c r="K7403" s="217">
        <v>0</v>
      </c>
    </row>
    <row r="7404" spans="10:11" hidden="1" x14ac:dyDescent="0.25">
      <c r="J7404" s="5">
        <v>0</v>
      </c>
      <c r="K7404" s="217">
        <v>0</v>
      </c>
    </row>
    <row r="7405" spans="10:11" hidden="1" x14ac:dyDescent="0.25">
      <c r="J7405" s="5">
        <v>0</v>
      </c>
      <c r="K7405" s="217">
        <v>0</v>
      </c>
    </row>
    <row r="7406" spans="10:11" hidden="1" x14ac:dyDescent="0.25">
      <c r="J7406" s="5">
        <v>0</v>
      </c>
      <c r="K7406" s="217">
        <v>0</v>
      </c>
    </row>
    <row r="7407" spans="10:11" hidden="1" x14ac:dyDescent="0.25">
      <c r="J7407" s="5">
        <v>0</v>
      </c>
      <c r="K7407" s="217">
        <v>0</v>
      </c>
    </row>
    <row r="7408" spans="10:11" hidden="1" x14ac:dyDescent="0.25">
      <c r="J7408" s="5">
        <v>0</v>
      </c>
      <c r="K7408" s="217">
        <v>0</v>
      </c>
    </row>
    <row r="7409" spans="10:11" hidden="1" x14ac:dyDescent="0.25">
      <c r="J7409" s="5">
        <v>0</v>
      </c>
      <c r="K7409" s="217">
        <v>0</v>
      </c>
    </row>
    <row r="7410" spans="10:11" hidden="1" x14ac:dyDescent="0.25">
      <c r="J7410" s="5">
        <v>0</v>
      </c>
      <c r="K7410" s="217">
        <v>0</v>
      </c>
    </row>
    <row r="7411" spans="10:11" hidden="1" x14ac:dyDescent="0.25">
      <c r="J7411" s="5">
        <v>0</v>
      </c>
      <c r="K7411" s="217">
        <v>0</v>
      </c>
    </row>
    <row r="7412" spans="10:11" hidden="1" x14ac:dyDescent="0.25">
      <c r="J7412" s="5">
        <v>0</v>
      </c>
      <c r="K7412" s="217">
        <v>0</v>
      </c>
    </row>
    <row r="7413" spans="10:11" hidden="1" x14ac:dyDescent="0.25">
      <c r="J7413" s="5">
        <v>0</v>
      </c>
      <c r="K7413" s="217">
        <v>0</v>
      </c>
    </row>
    <row r="7414" spans="10:11" hidden="1" x14ac:dyDescent="0.25">
      <c r="J7414" s="5">
        <v>0</v>
      </c>
      <c r="K7414" s="217">
        <v>0</v>
      </c>
    </row>
    <row r="7415" spans="10:11" hidden="1" x14ac:dyDescent="0.25">
      <c r="J7415" s="5">
        <v>0</v>
      </c>
      <c r="K7415" s="217">
        <v>0</v>
      </c>
    </row>
    <row r="7416" spans="10:11" hidden="1" x14ac:dyDescent="0.25">
      <c r="J7416" s="5">
        <v>0</v>
      </c>
      <c r="K7416" s="217">
        <v>0</v>
      </c>
    </row>
    <row r="7417" spans="10:11" hidden="1" x14ac:dyDescent="0.25">
      <c r="J7417" s="5">
        <v>0</v>
      </c>
      <c r="K7417" s="217">
        <v>0</v>
      </c>
    </row>
    <row r="7418" spans="10:11" hidden="1" x14ac:dyDescent="0.25">
      <c r="J7418" s="5">
        <v>0</v>
      </c>
      <c r="K7418" s="217">
        <v>0</v>
      </c>
    </row>
    <row r="7419" spans="10:11" hidden="1" x14ac:dyDescent="0.25">
      <c r="J7419" s="5">
        <v>0</v>
      </c>
      <c r="K7419" s="217">
        <v>0</v>
      </c>
    </row>
    <row r="7420" spans="10:11" hidden="1" x14ac:dyDescent="0.25">
      <c r="J7420" s="5">
        <v>0</v>
      </c>
      <c r="K7420" s="217">
        <v>0</v>
      </c>
    </row>
    <row r="7421" spans="10:11" hidden="1" x14ac:dyDescent="0.25">
      <c r="J7421" s="5">
        <v>0</v>
      </c>
      <c r="K7421" s="217">
        <v>0</v>
      </c>
    </row>
    <row r="7422" spans="10:11" hidden="1" x14ac:dyDescent="0.25">
      <c r="J7422" s="5">
        <v>0</v>
      </c>
      <c r="K7422" s="217">
        <v>0</v>
      </c>
    </row>
    <row r="7423" spans="10:11" hidden="1" x14ac:dyDescent="0.25">
      <c r="J7423" s="5">
        <v>0</v>
      </c>
      <c r="K7423" s="217">
        <v>0</v>
      </c>
    </row>
    <row r="7424" spans="10:11" hidden="1" x14ac:dyDescent="0.25">
      <c r="J7424" s="5">
        <v>0</v>
      </c>
      <c r="K7424" s="217">
        <v>0</v>
      </c>
    </row>
    <row r="7425" spans="10:11" hidden="1" x14ac:dyDescent="0.25">
      <c r="J7425" s="5">
        <v>0</v>
      </c>
      <c r="K7425" s="217">
        <v>0</v>
      </c>
    </row>
    <row r="7426" spans="10:11" hidden="1" x14ac:dyDescent="0.25">
      <c r="J7426" s="5">
        <v>0</v>
      </c>
      <c r="K7426" s="217">
        <v>0</v>
      </c>
    </row>
    <row r="7427" spans="10:11" hidden="1" x14ac:dyDescent="0.25">
      <c r="J7427" s="5">
        <v>0</v>
      </c>
      <c r="K7427" s="217">
        <v>0</v>
      </c>
    </row>
    <row r="7428" spans="10:11" hidden="1" x14ac:dyDescent="0.25">
      <c r="J7428" s="5">
        <v>0</v>
      </c>
      <c r="K7428" s="217">
        <v>0</v>
      </c>
    </row>
    <row r="7429" spans="10:11" hidden="1" x14ac:dyDescent="0.25">
      <c r="J7429" s="5">
        <v>0</v>
      </c>
      <c r="K7429" s="217">
        <v>0</v>
      </c>
    </row>
    <row r="7430" spans="10:11" hidden="1" x14ac:dyDescent="0.25">
      <c r="J7430" s="5">
        <v>0</v>
      </c>
      <c r="K7430" s="217">
        <v>0</v>
      </c>
    </row>
    <row r="7431" spans="10:11" hidden="1" x14ac:dyDescent="0.25">
      <c r="J7431" s="5">
        <v>0</v>
      </c>
      <c r="K7431" s="217">
        <v>0</v>
      </c>
    </row>
    <row r="7432" spans="10:11" hidden="1" x14ac:dyDescent="0.25">
      <c r="J7432" s="5">
        <v>0</v>
      </c>
      <c r="K7432" s="217">
        <v>0</v>
      </c>
    </row>
    <row r="7433" spans="10:11" hidden="1" x14ac:dyDescent="0.25">
      <c r="J7433" s="5">
        <v>0</v>
      </c>
      <c r="K7433" s="217">
        <v>0</v>
      </c>
    </row>
    <row r="7434" spans="10:11" hidden="1" x14ac:dyDescent="0.25">
      <c r="J7434" s="5">
        <v>0</v>
      </c>
      <c r="K7434" s="217">
        <v>0</v>
      </c>
    </row>
    <row r="7435" spans="10:11" hidden="1" x14ac:dyDescent="0.25">
      <c r="J7435" s="5">
        <v>0</v>
      </c>
      <c r="K7435" s="217">
        <v>0</v>
      </c>
    </row>
    <row r="7436" spans="10:11" hidden="1" x14ac:dyDescent="0.25">
      <c r="J7436" s="5">
        <v>0</v>
      </c>
      <c r="K7436" s="217">
        <v>0</v>
      </c>
    </row>
    <row r="7437" spans="10:11" hidden="1" x14ac:dyDescent="0.25">
      <c r="J7437" s="5">
        <v>0</v>
      </c>
      <c r="K7437" s="217">
        <v>0</v>
      </c>
    </row>
    <row r="7438" spans="10:11" hidden="1" x14ac:dyDescent="0.25">
      <c r="J7438" s="5">
        <v>0</v>
      </c>
      <c r="K7438" s="217">
        <v>0</v>
      </c>
    </row>
    <row r="7439" spans="10:11" hidden="1" x14ac:dyDescent="0.25">
      <c r="J7439" s="5">
        <v>0</v>
      </c>
      <c r="K7439" s="217">
        <v>0</v>
      </c>
    </row>
    <row r="7440" spans="10:11" hidden="1" x14ac:dyDescent="0.25">
      <c r="J7440" s="5">
        <v>0</v>
      </c>
      <c r="K7440" s="217">
        <v>0</v>
      </c>
    </row>
    <row r="7441" spans="10:11" hidden="1" x14ac:dyDescent="0.25">
      <c r="J7441" s="5">
        <v>0</v>
      </c>
      <c r="K7441" s="217">
        <v>0</v>
      </c>
    </row>
    <row r="7442" spans="10:11" hidden="1" x14ac:dyDescent="0.25">
      <c r="J7442" s="5">
        <v>0</v>
      </c>
      <c r="K7442" s="217">
        <v>0</v>
      </c>
    </row>
    <row r="7443" spans="10:11" hidden="1" x14ac:dyDescent="0.25">
      <c r="J7443" s="5">
        <v>0</v>
      </c>
      <c r="K7443" s="217">
        <v>0</v>
      </c>
    </row>
    <row r="7444" spans="10:11" hidden="1" x14ac:dyDescent="0.25">
      <c r="J7444" s="5">
        <v>0</v>
      </c>
      <c r="K7444" s="217">
        <v>0</v>
      </c>
    </row>
    <row r="7445" spans="10:11" hidden="1" x14ac:dyDescent="0.25">
      <c r="J7445" s="5">
        <v>0</v>
      </c>
      <c r="K7445" s="217">
        <v>0</v>
      </c>
    </row>
    <row r="7446" spans="10:11" hidden="1" x14ac:dyDescent="0.25">
      <c r="J7446" s="5">
        <v>0</v>
      </c>
      <c r="K7446" s="217">
        <v>0</v>
      </c>
    </row>
    <row r="7447" spans="10:11" hidden="1" x14ac:dyDescent="0.25">
      <c r="J7447" s="5">
        <v>0</v>
      </c>
      <c r="K7447" s="217">
        <v>0</v>
      </c>
    </row>
    <row r="7448" spans="10:11" hidden="1" x14ac:dyDescent="0.25">
      <c r="J7448" s="5">
        <v>0</v>
      </c>
      <c r="K7448" s="217">
        <v>0</v>
      </c>
    </row>
    <row r="7449" spans="10:11" hidden="1" x14ac:dyDescent="0.25">
      <c r="J7449" s="5">
        <v>0</v>
      </c>
      <c r="K7449" s="217">
        <v>0</v>
      </c>
    </row>
    <row r="7450" spans="10:11" hidden="1" x14ac:dyDescent="0.25">
      <c r="J7450" s="5">
        <v>0</v>
      </c>
      <c r="K7450" s="217">
        <v>0</v>
      </c>
    </row>
    <row r="7451" spans="10:11" hidden="1" x14ac:dyDescent="0.25">
      <c r="J7451" s="5">
        <v>0</v>
      </c>
      <c r="K7451" s="217">
        <v>0</v>
      </c>
    </row>
    <row r="7452" spans="10:11" hidden="1" x14ac:dyDescent="0.25">
      <c r="J7452" s="5">
        <v>0</v>
      </c>
      <c r="K7452" s="217">
        <v>0</v>
      </c>
    </row>
    <row r="7453" spans="10:11" hidden="1" x14ac:dyDescent="0.25">
      <c r="J7453" s="5">
        <v>0</v>
      </c>
      <c r="K7453" s="217">
        <v>0</v>
      </c>
    </row>
    <row r="7454" spans="10:11" hidden="1" x14ac:dyDescent="0.25">
      <c r="J7454" s="5">
        <v>0</v>
      </c>
      <c r="K7454" s="217">
        <v>0</v>
      </c>
    </row>
    <row r="7455" spans="10:11" hidden="1" x14ac:dyDescent="0.25">
      <c r="J7455" s="5">
        <v>0</v>
      </c>
      <c r="K7455" s="217">
        <v>0</v>
      </c>
    </row>
    <row r="7456" spans="10:11" hidden="1" x14ac:dyDescent="0.25">
      <c r="J7456" s="5">
        <v>0</v>
      </c>
      <c r="K7456" s="217">
        <v>0</v>
      </c>
    </row>
    <row r="7457" spans="10:11" hidden="1" x14ac:dyDescent="0.25">
      <c r="J7457" s="5">
        <v>0</v>
      </c>
      <c r="K7457" s="217">
        <v>0</v>
      </c>
    </row>
    <row r="7458" spans="10:11" hidden="1" x14ac:dyDescent="0.25">
      <c r="J7458" s="5">
        <v>0</v>
      </c>
      <c r="K7458" s="217">
        <v>0</v>
      </c>
    </row>
    <row r="7459" spans="10:11" hidden="1" x14ac:dyDescent="0.25">
      <c r="J7459" s="5">
        <v>0</v>
      </c>
      <c r="K7459" s="217">
        <v>0</v>
      </c>
    </row>
    <row r="7460" spans="10:11" hidden="1" x14ac:dyDescent="0.25">
      <c r="J7460" s="5">
        <v>0</v>
      </c>
      <c r="K7460" s="217">
        <v>0</v>
      </c>
    </row>
    <row r="7461" spans="10:11" hidden="1" x14ac:dyDescent="0.25">
      <c r="J7461" s="5">
        <v>0</v>
      </c>
      <c r="K7461" s="217">
        <v>0</v>
      </c>
    </row>
    <row r="7462" spans="10:11" hidden="1" x14ac:dyDescent="0.25">
      <c r="J7462" s="5">
        <v>0</v>
      </c>
      <c r="K7462" s="217">
        <v>0</v>
      </c>
    </row>
    <row r="7463" spans="10:11" hidden="1" x14ac:dyDescent="0.25">
      <c r="J7463" s="5">
        <v>0</v>
      </c>
      <c r="K7463" s="217">
        <v>0</v>
      </c>
    </row>
    <row r="7464" spans="10:11" hidden="1" x14ac:dyDescent="0.25">
      <c r="J7464" s="5">
        <v>0</v>
      </c>
      <c r="K7464" s="217">
        <v>0</v>
      </c>
    </row>
    <row r="7465" spans="10:11" hidden="1" x14ac:dyDescent="0.25">
      <c r="J7465" s="5">
        <v>0</v>
      </c>
      <c r="K7465" s="217">
        <v>0</v>
      </c>
    </row>
    <row r="7466" spans="10:11" hidden="1" x14ac:dyDescent="0.25">
      <c r="J7466" s="5">
        <v>0</v>
      </c>
      <c r="K7466" s="217">
        <v>0</v>
      </c>
    </row>
    <row r="7467" spans="10:11" hidden="1" x14ac:dyDescent="0.25">
      <c r="J7467" s="5">
        <v>0</v>
      </c>
      <c r="K7467" s="217">
        <v>0</v>
      </c>
    </row>
    <row r="7468" spans="10:11" hidden="1" x14ac:dyDescent="0.25">
      <c r="J7468" s="5">
        <v>0</v>
      </c>
      <c r="K7468" s="217">
        <v>0</v>
      </c>
    </row>
    <row r="7469" spans="10:11" hidden="1" x14ac:dyDescent="0.25">
      <c r="J7469" s="5">
        <v>0</v>
      </c>
      <c r="K7469" s="217">
        <v>0</v>
      </c>
    </row>
    <row r="7470" spans="10:11" hidden="1" x14ac:dyDescent="0.25">
      <c r="J7470" s="5">
        <v>0</v>
      </c>
      <c r="K7470" s="217">
        <v>0</v>
      </c>
    </row>
    <row r="7471" spans="10:11" hidden="1" x14ac:dyDescent="0.25">
      <c r="J7471" s="5">
        <v>0</v>
      </c>
      <c r="K7471" s="217">
        <v>0</v>
      </c>
    </row>
    <row r="7472" spans="10:11" hidden="1" x14ac:dyDescent="0.25">
      <c r="J7472" s="5">
        <v>0</v>
      </c>
      <c r="K7472" s="217">
        <v>0</v>
      </c>
    </row>
    <row r="7473" spans="10:11" hidden="1" x14ac:dyDescent="0.25">
      <c r="J7473" s="5">
        <v>0</v>
      </c>
      <c r="K7473" s="217">
        <v>0</v>
      </c>
    </row>
    <row r="7474" spans="10:11" hidden="1" x14ac:dyDescent="0.25">
      <c r="J7474" s="5">
        <v>0</v>
      </c>
      <c r="K7474" s="217">
        <v>0</v>
      </c>
    </row>
    <row r="7475" spans="10:11" hidden="1" x14ac:dyDescent="0.25">
      <c r="J7475" s="5">
        <v>0</v>
      </c>
      <c r="K7475" s="217">
        <v>0</v>
      </c>
    </row>
    <row r="7476" spans="10:11" hidden="1" x14ac:dyDescent="0.25">
      <c r="J7476" s="5">
        <v>0</v>
      </c>
      <c r="K7476" s="217">
        <v>0</v>
      </c>
    </row>
    <row r="7477" spans="10:11" hidden="1" x14ac:dyDescent="0.25">
      <c r="J7477" s="5">
        <v>0</v>
      </c>
      <c r="K7477" s="217">
        <v>0</v>
      </c>
    </row>
    <row r="7478" spans="10:11" hidden="1" x14ac:dyDescent="0.25">
      <c r="J7478" s="5">
        <v>0</v>
      </c>
      <c r="K7478" s="217">
        <v>0</v>
      </c>
    </row>
    <row r="7479" spans="10:11" hidden="1" x14ac:dyDescent="0.25">
      <c r="J7479" s="5">
        <v>0</v>
      </c>
      <c r="K7479" s="217">
        <v>0</v>
      </c>
    </row>
    <row r="7480" spans="10:11" hidden="1" x14ac:dyDescent="0.25">
      <c r="J7480" s="5">
        <v>0</v>
      </c>
      <c r="K7480" s="217">
        <v>0</v>
      </c>
    </row>
    <row r="7481" spans="10:11" hidden="1" x14ac:dyDescent="0.25">
      <c r="J7481" s="5">
        <v>0</v>
      </c>
      <c r="K7481" s="217">
        <v>0</v>
      </c>
    </row>
    <row r="7482" spans="10:11" hidden="1" x14ac:dyDescent="0.25">
      <c r="J7482" s="5">
        <v>0</v>
      </c>
      <c r="K7482" s="217">
        <v>0</v>
      </c>
    </row>
    <row r="7483" spans="10:11" hidden="1" x14ac:dyDescent="0.25">
      <c r="J7483" s="5">
        <v>0</v>
      </c>
      <c r="K7483" s="217">
        <v>0</v>
      </c>
    </row>
    <row r="7484" spans="10:11" hidden="1" x14ac:dyDescent="0.25">
      <c r="J7484" s="5">
        <v>0</v>
      </c>
      <c r="K7484" s="217">
        <v>0</v>
      </c>
    </row>
    <row r="7485" spans="10:11" hidden="1" x14ac:dyDescent="0.25">
      <c r="J7485" s="5">
        <v>0</v>
      </c>
      <c r="K7485" s="217">
        <v>0</v>
      </c>
    </row>
    <row r="7486" spans="10:11" hidden="1" x14ac:dyDescent="0.25">
      <c r="J7486" s="5">
        <v>0</v>
      </c>
      <c r="K7486" s="217">
        <v>0</v>
      </c>
    </row>
    <row r="7487" spans="10:11" hidden="1" x14ac:dyDescent="0.25">
      <c r="J7487" s="5">
        <v>0</v>
      </c>
      <c r="K7487" s="217">
        <v>0</v>
      </c>
    </row>
    <row r="7488" spans="10:11" hidden="1" x14ac:dyDescent="0.25">
      <c r="J7488" s="5">
        <v>0</v>
      </c>
      <c r="K7488" s="217">
        <v>0</v>
      </c>
    </row>
    <row r="7489" spans="10:11" hidden="1" x14ac:dyDescent="0.25">
      <c r="J7489" s="5">
        <v>0</v>
      </c>
      <c r="K7489" s="217">
        <v>0</v>
      </c>
    </row>
    <row r="7490" spans="10:11" hidden="1" x14ac:dyDescent="0.25">
      <c r="J7490" s="5">
        <v>0</v>
      </c>
      <c r="K7490" s="217">
        <v>0</v>
      </c>
    </row>
    <row r="7491" spans="10:11" hidden="1" x14ac:dyDescent="0.25">
      <c r="J7491" s="5">
        <v>0</v>
      </c>
      <c r="K7491" s="217">
        <v>0</v>
      </c>
    </row>
    <row r="7492" spans="10:11" hidden="1" x14ac:dyDescent="0.25">
      <c r="J7492" s="5">
        <v>0</v>
      </c>
      <c r="K7492" s="217">
        <v>0</v>
      </c>
    </row>
    <row r="7493" spans="10:11" hidden="1" x14ac:dyDescent="0.25">
      <c r="J7493" s="5">
        <v>0</v>
      </c>
      <c r="K7493" s="217">
        <v>0</v>
      </c>
    </row>
    <row r="7494" spans="10:11" hidden="1" x14ac:dyDescent="0.25">
      <c r="J7494" s="5">
        <v>0</v>
      </c>
      <c r="K7494" s="217">
        <v>0</v>
      </c>
    </row>
    <row r="7495" spans="10:11" hidden="1" x14ac:dyDescent="0.25">
      <c r="J7495" s="5">
        <v>0</v>
      </c>
      <c r="K7495" s="217">
        <v>0</v>
      </c>
    </row>
    <row r="7496" spans="10:11" hidden="1" x14ac:dyDescent="0.25">
      <c r="J7496" s="5">
        <v>0</v>
      </c>
      <c r="K7496" s="217">
        <v>0</v>
      </c>
    </row>
    <row r="7497" spans="10:11" hidden="1" x14ac:dyDescent="0.25">
      <c r="J7497" s="5">
        <v>0</v>
      </c>
      <c r="K7497" s="217">
        <v>0</v>
      </c>
    </row>
    <row r="7498" spans="10:11" hidden="1" x14ac:dyDescent="0.25">
      <c r="J7498" s="5">
        <v>0</v>
      </c>
      <c r="K7498" s="217">
        <v>0</v>
      </c>
    </row>
    <row r="7499" spans="10:11" hidden="1" x14ac:dyDescent="0.25">
      <c r="J7499" s="5">
        <v>0</v>
      </c>
      <c r="K7499" s="217">
        <v>0</v>
      </c>
    </row>
    <row r="7500" spans="10:11" hidden="1" x14ac:dyDescent="0.25">
      <c r="J7500" s="5">
        <v>0</v>
      </c>
      <c r="K7500" s="217">
        <v>0</v>
      </c>
    </row>
    <row r="7501" spans="10:11" hidden="1" x14ac:dyDescent="0.25">
      <c r="J7501" s="5">
        <v>0</v>
      </c>
      <c r="K7501" s="217">
        <v>0</v>
      </c>
    </row>
    <row r="7502" spans="10:11" hidden="1" x14ac:dyDescent="0.25">
      <c r="J7502" s="5">
        <v>0</v>
      </c>
      <c r="K7502" s="217">
        <v>0</v>
      </c>
    </row>
    <row r="7503" spans="10:11" hidden="1" x14ac:dyDescent="0.25">
      <c r="J7503" s="5">
        <v>0</v>
      </c>
      <c r="K7503" s="217">
        <v>0</v>
      </c>
    </row>
    <row r="7504" spans="10:11" hidden="1" x14ac:dyDescent="0.25">
      <c r="J7504" s="5">
        <v>0</v>
      </c>
      <c r="K7504" s="217">
        <v>0</v>
      </c>
    </row>
    <row r="7505" spans="10:11" hidden="1" x14ac:dyDescent="0.25">
      <c r="J7505" s="5">
        <v>0</v>
      </c>
      <c r="K7505" s="217">
        <v>0</v>
      </c>
    </row>
    <row r="7506" spans="10:11" hidden="1" x14ac:dyDescent="0.25">
      <c r="J7506" s="5">
        <v>0</v>
      </c>
      <c r="K7506" s="217">
        <v>0</v>
      </c>
    </row>
    <row r="7507" spans="10:11" hidden="1" x14ac:dyDescent="0.25">
      <c r="J7507" s="5">
        <v>0</v>
      </c>
      <c r="K7507" s="217">
        <v>0</v>
      </c>
    </row>
    <row r="7508" spans="10:11" hidden="1" x14ac:dyDescent="0.25">
      <c r="J7508" s="5">
        <v>0</v>
      </c>
      <c r="K7508" s="217">
        <v>0</v>
      </c>
    </row>
    <row r="7509" spans="10:11" hidden="1" x14ac:dyDescent="0.25">
      <c r="J7509" s="5">
        <v>0</v>
      </c>
      <c r="K7509" s="217">
        <v>0</v>
      </c>
    </row>
    <row r="7510" spans="10:11" hidden="1" x14ac:dyDescent="0.25">
      <c r="J7510" s="5">
        <v>0</v>
      </c>
      <c r="K7510" s="217">
        <v>0</v>
      </c>
    </row>
    <row r="7511" spans="10:11" hidden="1" x14ac:dyDescent="0.25">
      <c r="J7511" s="5">
        <v>0</v>
      </c>
      <c r="K7511" s="217">
        <v>0</v>
      </c>
    </row>
    <row r="7512" spans="10:11" hidden="1" x14ac:dyDescent="0.25">
      <c r="J7512" s="5">
        <v>0</v>
      </c>
      <c r="K7512" s="217">
        <v>0</v>
      </c>
    </row>
    <row r="7513" spans="10:11" hidden="1" x14ac:dyDescent="0.25">
      <c r="J7513" s="5">
        <v>0</v>
      </c>
      <c r="K7513" s="217">
        <v>0</v>
      </c>
    </row>
    <row r="7514" spans="10:11" hidden="1" x14ac:dyDescent="0.25">
      <c r="J7514" s="5">
        <v>0</v>
      </c>
      <c r="K7514" s="217">
        <v>0</v>
      </c>
    </row>
    <row r="7515" spans="10:11" hidden="1" x14ac:dyDescent="0.25">
      <c r="J7515" s="5">
        <v>0</v>
      </c>
      <c r="K7515" s="217">
        <v>0</v>
      </c>
    </row>
    <row r="7516" spans="10:11" hidden="1" x14ac:dyDescent="0.25">
      <c r="J7516" s="5">
        <v>0</v>
      </c>
      <c r="K7516" s="217">
        <v>0</v>
      </c>
    </row>
    <row r="7517" spans="10:11" hidden="1" x14ac:dyDescent="0.25">
      <c r="J7517" s="5">
        <v>0</v>
      </c>
      <c r="K7517" s="217">
        <v>0</v>
      </c>
    </row>
    <row r="7518" spans="10:11" hidden="1" x14ac:dyDescent="0.25">
      <c r="J7518" s="5">
        <v>0</v>
      </c>
      <c r="K7518" s="217">
        <v>0</v>
      </c>
    </row>
    <row r="7519" spans="10:11" hidden="1" x14ac:dyDescent="0.25">
      <c r="J7519" s="5">
        <v>0</v>
      </c>
      <c r="K7519" s="217">
        <v>0</v>
      </c>
    </row>
    <row r="7520" spans="10:11" hidden="1" x14ac:dyDescent="0.25">
      <c r="J7520" s="5">
        <v>0</v>
      </c>
      <c r="K7520" s="217">
        <v>0</v>
      </c>
    </row>
    <row r="7521" spans="10:11" hidden="1" x14ac:dyDescent="0.25">
      <c r="J7521" s="5">
        <v>0</v>
      </c>
      <c r="K7521" s="217">
        <v>0</v>
      </c>
    </row>
    <row r="7522" spans="10:11" hidden="1" x14ac:dyDescent="0.25">
      <c r="J7522" s="5">
        <v>0</v>
      </c>
      <c r="K7522" s="217">
        <v>0</v>
      </c>
    </row>
    <row r="7523" spans="10:11" hidden="1" x14ac:dyDescent="0.25">
      <c r="J7523" s="5">
        <v>0</v>
      </c>
      <c r="K7523" s="217">
        <v>0</v>
      </c>
    </row>
    <row r="7524" spans="10:11" hidden="1" x14ac:dyDescent="0.25">
      <c r="J7524" s="5">
        <v>0</v>
      </c>
      <c r="K7524" s="217">
        <v>0</v>
      </c>
    </row>
    <row r="7525" spans="10:11" hidden="1" x14ac:dyDescent="0.25">
      <c r="J7525" s="5">
        <v>0</v>
      </c>
      <c r="K7525" s="217">
        <v>0</v>
      </c>
    </row>
    <row r="7526" spans="10:11" hidden="1" x14ac:dyDescent="0.25">
      <c r="J7526" s="5">
        <v>0</v>
      </c>
      <c r="K7526" s="217">
        <v>0</v>
      </c>
    </row>
    <row r="7527" spans="10:11" hidden="1" x14ac:dyDescent="0.25">
      <c r="J7527" s="5">
        <v>0</v>
      </c>
      <c r="K7527" s="217">
        <v>0</v>
      </c>
    </row>
    <row r="7528" spans="10:11" hidden="1" x14ac:dyDescent="0.25">
      <c r="J7528" s="5">
        <v>0</v>
      </c>
      <c r="K7528" s="217">
        <v>0</v>
      </c>
    </row>
    <row r="7529" spans="10:11" hidden="1" x14ac:dyDescent="0.25">
      <c r="J7529" s="5">
        <v>0</v>
      </c>
      <c r="K7529" s="217">
        <v>0</v>
      </c>
    </row>
    <row r="7530" spans="10:11" hidden="1" x14ac:dyDescent="0.25">
      <c r="J7530" s="5">
        <v>0</v>
      </c>
      <c r="K7530" s="217">
        <v>0</v>
      </c>
    </row>
    <row r="7531" spans="10:11" hidden="1" x14ac:dyDescent="0.25">
      <c r="J7531" s="5">
        <v>0</v>
      </c>
      <c r="K7531" s="217">
        <v>0</v>
      </c>
    </row>
    <row r="7532" spans="10:11" hidden="1" x14ac:dyDescent="0.25">
      <c r="J7532" s="5">
        <v>0</v>
      </c>
      <c r="K7532" s="217">
        <v>0</v>
      </c>
    </row>
    <row r="7533" spans="10:11" hidden="1" x14ac:dyDescent="0.25">
      <c r="J7533" s="5">
        <v>0</v>
      </c>
      <c r="K7533" s="217">
        <v>0</v>
      </c>
    </row>
    <row r="7534" spans="10:11" hidden="1" x14ac:dyDescent="0.25">
      <c r="J7534" s="5">
        <v>0</v>
      </c>
      <c r="K7534" s="217">
        <v>0</v>
      </c>
    </row>
    <row r="7535" spans="10:11" hidden="1" x14ac:dyDescent="0.25">
      <c r="J7535" s="5">
        <v>0</v>
      </c>
      <c r="K7535" s="217">
        <v>0</v>
      </c>
    </row>
    <row r="7536" spans="10:11" hidden="1" x14ac:dyDescent="0.25">
      <c r="J7536" s="5">
        <v>0</v>
      </c>
      <c r="K7536" s="217">
        <v>0</v>
      </c>
    </row>
    <row r="7537" spans="10:11" hidden="1" x14ac:dyDescent="0.25">
      <c r="J7537" s="5">
        <v>0</v>
      </c>
      <c r="K7537" s="217">
        <v>0</v>
      </c>
    </row>
    <row r="7538" spans="10:11" hidden="1" x14ac:dyDescent="0.25">
      <c r="J7538" s="5">
        <v>0</v>
      </c>
      <c r="K7538" s="217">
        <v>0</v>
      </c>
    </row>
    <row r="7539" spans="10:11" hidden="1" x14ac:dyDescent="0.25">
      <c r="J7539" s="5">
        <v>0</v>
      </c>
      <c r="K7539" s="217">
        <v>0</v>
      </c>
    </row>
    <row r="7540" spans="10:11" hidden="1" x14ac:dyDescent="0.25">
      <c r="J7540" s="5">
        <v>0</v>
      </c>
      <c r="K7540" s="217">
        <v>0</v>
      </c>
    </row>
    <row r="7541" spans="10:11" hidden="1" x14ac:dyDescent="0.25">
      <c r="J7541" s="5">
        <v>0</v>
      </c>
      <c r="K7541" s="217">
        <v>0</v>
      </c>
    </row>
    <row r="7542" spans="10:11" hidden="1" x14ac:dyDescent="0.25">
      <c r="J7542" s="5">
        <v>0</v>
      </c>
      <c r="K7542" s="217">
        <v>0</v>
      </c>
    </row>
    <row r="7543" spans="10:11" hidden="1" x14ac:dyDescent="0.25">
      <c r="J7543" s="5">
        <v>0</v>
      </c>
      <c r="K7543" s="217">
        <v>0</v>
      </c>
    </row>
    <row r="7544" spans="10:11" hidden="1" x14ac:dyDescent="0.25">
      <c r="J7544" s="5">
        <v>0</v>
      </c>
      <c r="K7544" s="217">
        <v>0</v>
      </c>
    </row>
    <row r="7545" spans="10:11" hidden="1" x14ac:dyDescent="0.25">
      <c r="J7545" s="5">
        <v>0</v>
      </c>
      <c r="K7545" s="217">
        <v>0</v>
      </c>
    </row>
    <row r="7546" spans="10:11" hidden="1" x14ac:dyDescent="0.25">
      <c r="J7546" s="5">
        <v>0</v>
      </c>
      <c r="K7546" s="217">
        <v>0</v>
      </c>
    </row>
    <row r="7547" spans="10:11" hidden="1" x14ac:dyDescent="0.25">
      <c r="J7547" s="5">
        <v>0</v>
      </c>
      <c r="K7547" s="217">
        <v>0</v>
      </c>
    </row>
    <row r="7548" spans="10:11" hidden="1" x14ac:dyDescent="0.25">
      <c r="J7548" s="5">
        <v>0</v>
      </c>
      <c r="K7548" s="217">
        <v>0</v>
      </c>
    </row>
    <row r="7549" spans="10:11" hidden="1" x14ac:dyDescent="0.25">
      <c r="J7549" s="5">
        <v>0</v>
      </c>
      <c r="K7549" s="217">
        <v>0</v>
      </c>
    </row>
    <row r="7550" spans="10:11" hidden="1" x14ac:dyDescent="0.25">
      <c r="J7550" s="5">
        <v>0</v>
      </c>
      <c r="K7550" s="217">
        <v>0</v>
      </c>
    </row>
    <row r="7551" spans="10:11" hidden="1" x14ac:dyDescent="0.25">
      <c r="J7551" s="5">
        <v>0</v>
      </c>
      <c r="K7551" s="217">
        <v>0</v>
      </c>
    </row>
    <row r="7552" spans="10:11" hidden="1" x14ac:dyDescent="0.25">
      <c r="J7552" s="5">
        <v>0</v>
      </c>
      <c r="K7552" s="217">
        <v>0</v>
      </c>
    </row>
    <row r="7553" spans="10:11" hidden="1" x14ac:dyDescent="0.25">
      <c r="J7553" s="5">
        <v>0</v>
      </c>
      <c r="K7553" s="217">
        <v>0</v>
      </c>
    </row>
    <row r="7554" spans="10:11" hidden="1" x14ac:dyDescent="0.25">
      <c r="J7554" s="5">
        <v>0</v>
      </c>
      <c r="K7554" s="217">
        <v>0</v>
      </c>
    </row>
    <row r="7555" spans="10:11" hidden="1" x14ac:dyDescent="0.25">
      <c r="J7555" s="5">
        <v>0</v>
      </c>
      <c r="K7555" s="217">
        <v>0</v>
      </c>
    </row>
    <row r="7556" spans="10:11" hidden="1" x14ac:dyDescent="0.25">
      <c r="J7556" s="5">
        <v>0</v>
      </c>
      <c r="K7556" s="217">
        <v>0</v>
      </c>
    </row>
    <row r="7557" spans="10:11" hidden="1" x14ac:dyDescent="0.25">
      <c r="J7557" s="5">
        <v>0</v>
      </c>
      <c r="K7557" s="217">
        <v>0</v>
      </c>
    </row>
    <row r="7558" spans="10:11" hidden="1" x14ac:dyDescent="0.25">
      <c r="J7558" s="5">
        <v>0</v>
      </c>
      <c r="K7558" s="217">
        <v>0</v>
      </c>
    </row>
    <row r="7559" spans="10:11" hidden="1" x14ac:dyDescent="0.25">
      <c r="J7559" s="5">
        <v>0</v>
      </c>
      <c r="K7559" s="217">
        <v>0</v>
      </c>
    </row>
    <row r="7560" spans="10:11" hidden="1" x14ac:dyDescent="0.25">
      <c r="J7560" s="5">
        <v>0</v>
      </c>
      <c r="K7560" s="217">
        <v>0</v>
      </c>
    </row>
    <row r="7561" spans="10:11" hidden="1" x14ac:dyDescent="0.25">
      <c r="J7561" s="5">
        <v>0</v>
      </c>
      <c r="K7561" s="217">
        <v>0</v>
      </c>
    </row>
    <row r="7562" spans="10:11" hidden="1" x14ac:dyDescent="0.25">
      <c r="J7562" s="5">
        <v>0</v>
      </c>
      <c r="K7562" s="217">
        <v>0</v>
      </c>
    </row>
    <row r="7563" spans="10:11" hidden="1" x14ac:dyDescent="0.25">
      <c r="J7563" s="5">
        <v>0</v>
      </c>
      <c r="K7563" s="217">
        <v>0</v>
      </c>
    </row>
    <row r="7564" spans="10:11" hidden="1" x14ac:dyDescent="0.25">
      <c r="J7564" s="5">
        <v>0</v>
      </c>
      <c r="K7564" s="217">
        <v>0</v>
      </c>
    </row>
    <row r="7565" spans="10:11" hidden="1" x14ac:dyDescent="0.25">
      <c r="J7565" s="5">
        <v>0</v>
      </c>
      <c r="K7565" s="217">
        <v>0</v>
      </c>
    </row>
    <row r="7566" spans="10:11" hidden="1" x14ac:dyDescent="0.25">
      <c r="J7566" s="5">
        <v>0</v>
      </c>
      <c r="K7566" s="217">
        <v>0</v>
      </c>
    </row>
    <row r="7567" spans="10:11" hidden="1" x14ac:dyDescent="0.25">
      <c r="J7567" s="5">
        <v>0</v>
      </c>
      <c r="K7567" s="217">
        <v>0</v>
      </c>
    </row>
    <row r="7568" spans="10:11" hidden="1" x14ac:dyDescent="0.25">
      <c r="J7568" s="5">
        <v>0</v>
      </c>
      <c r="K7568" s="217">
        <v>0</v>
      </c>
    </row>
    <row r="7569" spans="10:11" hidden="1" x14ac:dyDescent="0.25">
      <c r="J7569" s="5">
        <v>0</v>
      </c>
      <c r="K7569" s="217">
        <v>0</v>
      </c>
    </row>
    <row r="7570" spans="10:11" hidden="1" x14ac:dyDescent="0.25">
      <c r="J7570" s="5">
        <v>0</v>
      </c>
      <c r="K7570" s="217">
        <v>0</v>
      </c>
    </row>
    <row r="7571" spans="10:11" hidden="1" x14ac:dyDescent="0.25">
      <c r="J7571" s="5">
        <v>0</v>
      </c>
      <c r="K7571" s="217">
        <v>0</v>
      </c>
    </row>
    <row r="7572" spans="10:11" hidden="1" x14ac:dyDescent="0.25">
      <c r="J7572" s="5">
        <v>0</v>
      </c>
      <c r="K7572" s="217">
        <v>0</v>
      </c>
    </row>
    <row r="7573" spans="10:11" hidden="1" x14ac:dyDescent="0.25">
      <c r="J7573" s="5">
        <v>0</v>
      </c>
      <c r="K7573" s="217">
        <v>0</v>
      </c>
    </row>
    <row r="7574" spans="10:11" hidden="1" x14ac:dyDescent="0.25">
      <c r="J7574" s="5">
        <v>0</v>
      </c>
      <c r="K7574" s="217">
        <v>0</v>
      </c>
    </row>
    <row r="7575" spans="10:11" hidden="1" x14ac:dyDescent="0.25">
      <c r="J7575" s="5">
        <v>0</v>
      </c>
      <c r="K7575" s="217">
        <v>0</v>
      </c>
    </row>
    <row r="7576" spans="10:11" hidden="1" x14ac:dyDescent="0.25">
      <c r="J7576" s="5">
        <v>0</v>
      </c>
      <c r="K7576" s="217">
        <v>0</v>
      </c>
    </row>
    <row r="7577" spans="10:11" hidden="1" x14ac:dyDescent="0.25">
      <c r="J7577" s="5">
        <v>0</v>
      </c>
      <c r="K7577" s="217">
        <v>0</v>
      </c>
    </row>
    <row r="7578" spans="10:11" hidden="1" x14ac:dyDescent="0.25">
      <c r="J7578" s="5">
        <v>0</v>
      </c>
      <c r="K7578" s="217">
        <v>0</v>
      </c>
    </row>
    <row r="7579" spans="10:11" hidden="1" x14ac:dyDescent="0.25">
      <c r="J7579" s="5">
        <v>0</v>
      </c>
      <c r="K7579" s="217">
        <v>0</v>
      </c>
    </row>
    <row r="7580" spans="10:11" hidden="1" x14ac:dyDescent="0.25">
      <c r="J7580" s="5">
        <v>0</v>
      </c>
      <c r="K7580" s="217">
        <v>0</v>
      </c>
    </row>
    <row r="7581" spans="10:11" hidden="1" x14ac:dyDescent="0.25">
      <c r="J7581" s="5">
        <v>0</v>
      </c>
      <c r="K7581" s="217">
        <v>0</v>
      </c>
    </row>
    <row r="7582" spans="10:11" hidden="1" x14ac:dyDescent="0.25">
      <c r="J7582" s="5">
        <v>0</v>
      </c>
      <c r="K7582" s="217">
        <v>0</v>
      </c>
    </row>
    <row r="7583" spans="10:11" hidden="1" x14ac:dyDescent="0.25">
      <c r="J7583" s="5">
        <v>0</v>
      </c>
      <c r="K7583" s="217">
        <v>0</v>
      </c>
    </row>
    <row r="7584" spans="10:11" hidden="1" x14ac:dyDescent="0.25">
      <c r="J7584" s="5">
        <v>0</v>
      </c>
      <c r="K7584" s="217">
        <v>0</v>
      </c>
    </row>
    <row r="7585" spans="10:11" hidden="1" x14ac:dyDescent="0.25">
      <c r="J7585" s="5">
        <v>0</v>
      </c>
      <c r="K7585" s="217">
        <v>0</v>
      </c>
    </row>
    <row r="7586" spans="10:11" hidden="1" x14ac:dyDescent="0.25">
      <c r="J7586" s="5">
        <v>0</v>
      </c>
      <c r="K7586" s="217">
        <v>0</v>
      </c>
    </row>
    <row r="7587" spans="10:11" hidden="1" x14ac:dyDescent="0.25">
      <c r="J7587" s="5">
        <v>0</v>
      </c>
      <c r="K7587" s="217">
        <v>0</v>
      </c>
    </row>
    <row r="7588" spans="10:11" hidden="1" x14ac:dyDescent="0.25">
      <c r="J7588" s="5">
        <v>0</v>
      </c>
      <c r="K7588" s="217">
        <v>0</v>
      </c>
    </row>
    <row r="7589" spans="10:11" hidden="1" x14ac:dyDescent="0.25">
      <c r="J7589" s="5">
        <v>0</v>
      </c>
      <c r="K7589" s="217">
        <v>0</v>
      </c>
    </row>
    <row r="7590" spans="10:11" hidden="1" x14ac:dyDescent="0.25">
      <c r="J7590" s="5">
        <v>0</v>
      </c>
      <c r="K7590" s="217">
        <v>0</v>
      </c>
    </row>
    <row r="7591" spans="10:11" hidden="1" x14ac:dyDescent="0.25">
      <c r="J7591" s="5">
        <v>0</v>
      </c>
      <c r="K7591" s="217">
        <v>0</v>
      </c>
    </row>
    <row r="7592" spans="10:11" hidden="1" x14ac:dyDescent="0.25">
      <c r="J7592" s="5">
        <v>0</v>
      </c>
      <c r="K7592" s="217">
        <v>0</v>
      </c>
    </row>
    <row r="7593" spans="10:11" hidden="1" x14ac:dyDescent="0.25">
      <c r="J7593" s="5">
        <v>0</v>
      </c>
      <c r="K7593" s="217">
        <v>0</v>
      </c>
    </row>
    <row r="7594" spans="10:11" hidden="1" x14ac:dyDescent="0.25">
      <c r="J7594" s="5">
        <v>0</v>
      </c>
      <c r="K7594" s="217">
        <v>0</v>
      </c>
    </row>
    <row r="7595" spans="10:11" hidden="1" x14ac:dyDescent="0.25">
      <c r="J7595" s="5">
        <v>0</v>
      </c>
      <c r="K7595" s="217">
        <v>0</v>
      </c>
    </row>
    <row r="7596" spans="10:11" hidden="1" x14ac:dyDescent="0.25">
      <c r="J7596" s="5">
        <v>0</v>
      </c>
      <c r="K7596" s="217">
        <v>0</v>
      </c>
    </row>
    <row r="7597" spans="10:11" hidden="1" x14ac:dyDescent="0.25">
      <c r="J7597" s="5">
        <v>0</v>
      </c>
      <c r="K7597" s="217">
        <v>0</v>
      </c>
    </row>
    <row r="7598" spans="10:11" hidden="1" x14ac:dyDescent="0.25">
      <c r="J7598" s="5">
        <v>0</v>
      </c>
      <c r="K7598" s="217">
        <v>0</v>
      </c>
    </row>
    <row r="7599" spans="10:11" hidden="1" x14ac:dyDescent="0.25">
      <c r="J7599" s="5">
        <v>0</v>
      </c>
      <c r="K7599" s="217">
        <v>0</v>
      </c>
    </row>
    <row r="7600" spans="10:11" hidden="1" x14ac:dyDescent="0.25">
      <c r="J7600" s="5">
        <v>0</v>
      </c>
      <c r="K7600" s="217">
        <v>0</v>
      </c>
    </row>
    <row r="7601" spans="10:11" hidden="1" x14ac:dyDescent="0.25">
      <c r="J7601" s="5">
        <v>0</v>
      </c>
      <c r="K7601" s="217">
        <v>0</v>
      </c>
    </row>
    <row r="7602" spans="10:11" hidden="1" x14ac:dyDescent="0.25">
      <c r="J7602" s="5">
        <v>0</v>
      </c>
      <c r="K7602" s="217">
        <v>0</v>
      </c>
    </row>
    <row r="7603" spans="10:11" hidden="1" x14ac:dyDescent="0.25">
      <c r="J7603" s="5">
        <v>0</v>
      </c>
      <c r="K7603" s="217">
        <v>0</v>
      </c>
    </row>
    <row r="7604" spans="10:11" hidden="1" x14ac:dyDescent="0.25">
      <c r="J7604" s="5">
        <v>0</v>
      </c>
      <c r="K7604" s="217">
        <v>0</v>
      </c>
    </row>
    <row r="7605" spans="10:11" hidden="1" x14ac:dyDescent="0.25">
      <c r="J7605" s="5">
        <v>0</v>
      </c>
      <c r="K7605" s="217">
        <v>0</v>
      </c>
    </row>
    <row r="7606" spans="10:11" hidden="1" x14ac:dyDescent="0.25">
      <c r="J7606" s="5">
        <v>0</v>
      </c>
      <c r="K7606" s="217">
        <v>0</v>
      </c>
    </row>
    <row r="7607" spans="10:11" hidden="1" x14ac:dyDescent="0.25">
      <c r="J7607" s="5">
        <v>0</v>
      </c>
      <c r="K7607" s="217">
        <v>0</v>
      </c>
    </row>
    <row r="7608" spans="10:11" hidden="1" x14ac:dyDescent="0.25">
      <c r="J7608" s="5">
        <v>0</v>
      </c>
      <c r="K7608" s="217">
        <v>0</v>
      </c>
    </row>
    <row r="7609" spans="10:11" hidden="1" x14ac:dyDescent="0.25">
      <c r="J7609" s="5">
        <v>0</v>
      </c>
      <c r="K7609" s="217">
        <v>0</v>
      </c>
    </row>
    <row r="7610" spans="10:11" hidden="1" x14ac:dyDescent="0.25">
      <c r="J7610" s="5">
        <v>0</v>
      </c>
      <c r="K7610" s="217">
        <v>0</v>
      </c>
    </row>
    <row r="7611" spans="10:11" hidden="1" x14ac:dyDescent="0.25">
      <c r="J7611" s="5">
        <v>0</v>
      </c>
      <c r="K7611" s="217">
        <v>0</v>
      </c>
    </row>
    <row r="7612" spans="10:11" hidden="1" x14ac:dyDescent="0.25">
      <c r="J7612" s="5">
        <v>0</v>
      </c>
      <c r="K7612" s="217">
        <v>0</v>
      </c>
    </row>
    <row r="7613" spans="10:11" hidden="1" x14ac:dyDescent="0.25">
      <c r="J7613" s="5">
        <v>0</v>
      </c>
      <c r="K7613" s="217">
        <v>0</v>
      </c>
    </row>
    <row r="7614" spans="10:11" hidden="1" x14ac:dyDescent="0.25">
      <c r="J7614" s="5">
        <v>0</v>
      </c>
      <c r="K7614" s="217">
        <v>0</v>
      </c>
    </row>
    <row r="7615" spans="10:11" hidden="1" x14ac:dyDescent="0.25">
      <c r="J7615" s="5">
        <v>0</v>
      </c>
      <c r="K7615" s="217">
        <v>0</v>
      </c>
    </row>
    <row r="7616" spans="10:11" hidden="1" x14ac:dyDescent="0.25">
      <c r="J7616" s="5">
        <v>0</v>
      </c>
      <c r="K7616" s="217">
        <v>0</v>
      </c>
    </row>
    <row r="7617" spans="10:11" hidden="1" x14ac:dyDescent="0.25">
      <c r="J7617" s="5">
        <v>0</v>
      </c>
      <c r="K7617" s="217">
        <v>0</v>
      </c>
    </row>
    <row r="7618" spans="10:11" hidden="1" x14ac:dyDescent="0.25">
      <c r="J7618" s="5">
        <v>0</v>
      </c>
      <c r="K7618" s="217">
        <v>0</v>
      </c>
    </row>
    <row r="7619" spans="10:11" hidden="1" x14ac:dyDescent="0.25">
      <c r="J7619" s="5">
        <v>0</v>
      </c>
      <c r="K7619" s="217">
        <v>0</v>
      </c>
    </row>
    <row r="7620" spans="10:11" hidden="1" x14ac:dyDescent="0.25">
      <c r="J7620" s="5">
        <v>0</v>
      </c>
      <c r="K7620" s="217">
        <v>0</v>
      </c>
    </row>
    <row r="7621" spans="10:11" hidden="1" x14ac:dyDescent="0.25">
      <c r="J7621" s="5">
        <v>0</v>
      </c>
      <c r="K7621" s="217">
        <v>0</v>
      </c>
    </row>
    <row r="7622" spans="10:11" hidden="1" x14ac:dyDescent="0.25">
      <c r="J7622" s="5">
        <v>0</v>
      </c>
      <c r="K7622" s="217">
        <v>0</v>
      </c>
    </row>
    <row r="7623" spans="10:11" hidden="1" x14ac:dyDescent="0.25">
      <c r="J7623" s="5">
        <v>0</v>
      </c>
      <c r="K7623" s="217">
        <v>0</v>
      </c>
    </row>
    <row r="7624" spans="10:11" hidden="1" x14ac:dyDescent="0.25">
      <c r="J7624" s="5">
        <v>0</v>
      </c>
      <c r="K7624" s="217">
        <v>0</v>
      </c>
    </row>
    <row r="7625" spans="10:11" hidden="1" x14ac:dyDescent="0.25">
      <c r="J7625" s="5">
        <v>0</v>
      </c>
      <c r="K7625" s="217">
        <v>0</v>
      </c>
    </row>
    <row r="7626" spans="10:11" hidden="1" x14ac:dyDescent="0.25">
      <c r="J7626" s="5">
        <v>0</v>
      </c>
      <c r="K7626" s="217">
        <v>0</v>
      </c>
    </row>
    <row r="7627" spans="10:11" hidden="1" x14ac:dyDescent="0.25">
      <c r="J7627" s="5">
        <v>0</v>
      </c>
      <c r="K7627" s="217">
        <v>0</v>
      </c>
    </row>
    <row r="7628" spans="10:11" hidden="1" x14ac:dyDescent="0.25">
      <c r="J7628" s="5">
        <v>0</v>
      </c>
      <c r="K7628" s="217">
        <v>0</v>
      </c>
    </row>
    <row r="7629" spans="10:11" hidden="1" x14ac:dyDescent="0.25">
      <c r="J7629" s="5">
        <v>0</v>
      </c>
      <c r="K7629" s="217">
        <v>0</v>
      </c>
    </row>
    <row r="7630" spans="10:11" hidden="1" x14ac:dyDescent="0.25">
      <c r="J7630" s="5">
        <v>0</v>
      </c>
      <c r="K7630" s="217">
        <v>0</v>
      </c>
    </row>
    <row r="7631" spans="10:11" hidden="1" x14ac:dyDescent="0.25">
      <c r="J7631" s="5">
        <v>0</v>
      </c>
      <c r="K7631" s="217">
        <v>0</v>
      </c>
    </row>
    <row r="7632" spans="10:11" hidden="1" x14ac:dyDescent="0.25">
      <c r="J7632" s="5">
        <v>0</v>
      </c>
      <c r="K7632" s="217">
        <v>0</v>
      </c>
    </row>
    <row r="7633" spans="10:11" hidden="1" x14ac:dyDescent="0.25">
      <c r="J7633" s="5">
        <v>0</v>
      </c>
      <c r="K7633" s="217">
        <v>0</v>
      </c>
    </row>
    <row r="7634" spans="10:11" hidden="1" x14ac:dyDescent="0.25">
      <c r="J7634" s="5">
        <v>0</v>
      </c>
      <c r="K7634" s="217">
        <v>0</v>
      </c>
    </row>
    <row r="7635" spans="10:11" hidden="1" x14ac:dyDescent="0.25">
      <c r="J7635" s="5">
        <v>0</v>
      </c>
      <c r="K7635" s="217">
        <v>0</v>
      </c>
    </row>
    <row r="7636" spans="10:11" hidden="1" x14ac:dyDescent="0.25">
      <c r="J7636" s="5">
        <v>0</v>
      </c>
      <c r="K7636" s="217">
        <v>0</v>
      </c>
    </row>
    <row r="7637" spans="10:11" hidden="1" x14ac:dyDescent="0.25">
      <c r="J7637" s="5">
        <v>0</v>
      </c>
      <c r="K7637" s="217">
        <v>0</v>
      </c>
    </row>
    <row r="7638" spans="10:11" hidden="1" x14ac:dyDescent="0.25">
      <c r="J7638" s="5">
        <v>0</v>
      </c>
      <c r="K7638" s="217">
        <v>0</v>
      </c>
    </row>
    <row r="7639" spans="10:11" hidden="1" x14ac:dyDescent="0.25">
      <c r="J7639" s="5">
        <v>0</v>
      </c>
      <c r="K7639" s="217">
        <v>0</v>
      </c>
    </row>
    <row r="7640" spans="10:11" hidden="1" x14ac:dyDescent="0.25">
      <c r="J7640" s="5">
        <v>0</v>
      </c>
      <c r="K7640" s="217">
        <v>0</v>
      </c>
    </row>
    <row r="7641" spans="10:11" hidden="1" x14ac:dyDescent="0.25">
      <c r="J7641" s="5">
        <v>0</v>
      </c>
      <c r="K7641" s="217">
        <v>0</v>
      </c>
    </row>
    <row r="7642" spans="10:11" hidden="1" x14ac:dyDescent="0.25">
      <c r="J7642" s="5">
        <v>0</v>
      </c>
      <c r="K7642" s="217">
        <v>0</v>
      </c>
    </row>
    <row r="7643" spans="10:11" hidden="1" x14ac:dyDescent="0.25">
      <c r="J7643" s="5">
        <v>0</v>
      </c>
      <c r="K7643" s="217">
        <v>0</v>
      </c>
    </row>
    <row r="7644" spans="10:11" hidden="1" x14ac:dyDescent="0.25">
      <c r="J7644" s="5">
        <v>0</v>
      </c>
      <c r="K7644" s="217">
        <v>0</v>
      </c>
    </row>
    <row r="7645" spans="10:11" hidden="1" x14ac:dyDescent="0.25">
      <c r="J7645" s="5">
        <v>0</v>
      </c>
      <c r="K7645" s="217">
        <v>0</v>
      </c>
    </row>
    <row r="7646" spans="10:11" hidden="1" x14ac:dyDescent="0.25">
      <c r="J7646" s="5">
        <v>0</v>
      </c>
      <c r="K7646" s="217">
        <v>0</v>
      </c>
    </row>
    <row r="7647" spans="10:11" hidden="1" x14ac:dyDescent="0.25">
      <c r="J7647" s="5">
        <v>0</v>
      </c>
      <c r="K7647" s="217">
        <v>0</v>
      </c>
    </row>
    <row r="7648" spans="10:11" hidden="1" x14ac:dyDescent="0.25">
      <c r="J7648" s="5">
        <v>0</v>
      </c>
      <c r="K7648" s="217">
        <v>0</v>
      </c>
    </row>
    <row r="7649" spans="10:11" hidden="1" x14ac:dyDescent="0.25">
      <c r="J7649" s="5">
        <v>0</v>
      </c>
      <c r="K7649" s="217">
        <v>0</v>
      </c>
    </row>
    <row r="7650" spans="10:11" hidden="1" x14ac:dyDescent="0.25">
      <c r="J7650" s="5">
        <v>0</v>
      </c>
      <c r="K7650" s="217">
        <v>0</v>
      </c>
    </row>
    <row r="7651" spans="10:11" hidden="1" x14ac:dyDescent="0.25">
      <c r="J7651" s="5">
        <v>0</v>
      </c>
      <c r="K7651" s="217">
        <v>0</v>
      </c>
    </row>
    <row r="7652" spans="10:11" hidden="1" x14ac:dyDescent="0.25">
      <c r="J7652" s="5">
        <v>0</v>
      </c>
      <c r="K7652" s="217">
        <v>0</v>
      </c>
    </row>
    <row r="7653" spans="10:11" hidden="1" x14ac:dyDescent="0.25">
      <c r="J7653" s="5">
        <v>0</v>
      </c>
      <c r="K7653" s="217">
        <v>0</v>
      </c>
    </row>
    <row r="7654" spans="10:11" hidden="1" x14ac:dyDescent="0.25">
      <c r="J7654" s="5">
        <v>0</v>
      </c>
      <c r="K7654" s="217">
        <v>0</v>
      </c>
    </row>
    <row r="7655" spans="10:11" hidden="1" x14ac:dyDescent="0.25">
      <c r="J7655" s="5">
        <v>0</v>
      </c>
      <c r="K7655" s="217">
        <v>0</v>
      </c>
    </row>
    <row r="7656" spans="10:11" hidden="1" x14ac:dyDescent="0.25">
      <c r="J7656" s="5">
        <v>0</v>
      </c>
      <c r="K7656" s="217">
        <v>0</v>
      </c>
    </row>
    <row r="7657" spans="10:11" hidden="1" x14ac:dyDescent="0.25">
      <c r="J7657" s="5">
        <v>0</v>
      </c>
      <c r="K7657" s="217">
        <v>0</v>
      </c>
    </row>
    <row r="7658" spans="10:11" hidden="1" x14ac:dyDescent="0.25">
      <c r="J7658" s="5">
        <v>0</v>
      </c>
      <c r="K7658" s="217">
        <v>0</v>
      </c>
    </row>
    <row r="7659" spans="10:11" hidden="1" x14ac:dyDescent="0.25">
      <c r="J7659" s="5">
        <v>0</v>
      </c>
      <c r="K7659" s="217">
        <v>0</v>
      </c>
    </row>
    <row r="7660" spans="10:11" hidden="1" x14ac:dyDescent="0.25">
      <c r="J7660" s="5">
        <v>0</v>
      </c>
      <c r="K7660" s="217">
        <v>0</v>
      </c>
    </row>
    <row r="7661" spans="10:11" hidden="1" x14ac:dyDescent="0.25">
      <c r="J7661" s="5">
        <v>0</v>
      </c>
      <c r="K7661" s="217">
        <v>0</v>
      </c>
    </row>
    <row r="7662" spans="10:11" hidden="1" x14ac:dyDescent="0.25">
      <c r="J7662" s="5">
        <v>0</v>
      </c>
      <c r="K7662" s="217">
        <v>0</v>
      </c>
    </row>
    <row r="7663" spans="10:11" hidden="1" x14ac:dyDescent="0.25">
      <c r="J7663" s="5">
        <v>0</v>
      </c>
      <c r="K7663" s="217">
        <v>0</v>
      </c>
    </row>
    <row r="7664" spans="10:11" hidden="1" x14ac:dyDescent="0.25">
      <c r="J7664" s="5">
        <v>0</v>
      </c>
      <c r="K7664" s="217">
        <v>0</v>
      </c>
    </row>
    <row r="7665" spans="10:11" hidden="1" x14ac:dyDescent="0.25">
      <c r="J7665" s="5">
        <v>0</v>
      </c>
      <c r="K7665" s="217">
        <v>0</v>
      </c>
    </row>
    <row r="7666" spans="10:11" hidden="1" x14ac:dyDescent="0.25">
      <c r="J7666" s="5">
        <v>0</v>
      </c>
      <c r="K7666" s="217">
        <v>0</v>
      </c>
    </row>
    <row r="7667" spans="10:11" hidden="1" x14ac:dyDescent="0.25">
      <c r="J7667" s="5">
        <v>0</v>
      </c>
      <c r="K7667" s="217">
        <v>0</v>
      </c>
    </row>
    <row r="7668" spans="10:11" hidden="1" x14ac:dyDescent="0.25">
      <c r="J7668" s="5">
        <v>0</v>
      </c>
      <c r="K7668" s="217">
        <v>0</v>
      </c>
    </row>
    <row r="7669" spans="10:11" hidden="1" x14ac:dyDescent="0.25">
      <c r="J7669" s="5">
        <v>0</v>
      </c>
      <c r="K7669" s="217">
        <v>0</v>
      </c>
    </row>
    <row r="7670" spans="10:11" hidden="1" x14ac:dyDescent="0.25">
      <c r="J7670" s="5">
        <v>0</v>
      </c>
      <c r="K7670" s="217">
        <v>0</v>
      </c>
    </row>
    <row r="7671" spans="10:11" hidden="1" x14ac:dyDescent="0.25">
      <c r="J7671" s="5">
        <v>0</v>
      </c>
      <c r="K7671" s="217">
        <v>0</v>
      </c>
    </row>
    <row r="7672" spans="10:11" hidden="1" x14ac:dyDescent="0.25">
      <c r="J7672" s="5">
        <v>0</v>
      </c>
      <c r="K7672" s="217">
        <v>0</v>
      </c>
    </row>
    <row r="7673" spans="10:11" hidden="1" x14ac:dyDescent="0.25">
      <c r="J7673" s="5">
        <v>0</v>
      </c>
      <c r="K7673" s="217">
        <v>0</v>
      </c>
    </row>
    <row r="7674" spans="10:11" hidden="1" x14ac:dyDescent="0.25">
      <c r="J7674" s="5">
        <v>0</v>
      </c>
      <c r="K7674" s="217">
        <v>0</v>
      </c>
    </row>
    <row r="7675" spans="10:11" hidden="1" x14ac:dyDescent="0.25">
      <c r="J7675" s="5">
        <v>0</v>
      </c>
      <c r="K7675" s="217">
        <v>0</v>
      </c>
    </row>
    <row r="7676" spans="10:11" hidden="1" x14ac:dyDescent="0.25">
      <c r="J7676" s="5">
        <v>0</v>
      </c>
      <c r="K7676" s="217">
        <v>0</v>
      </c>
    </row>
    <row r="7677" spans="10:11" hidden="1" x14ac:dyDescent="0.25">
      <c r="J7677" s="5">
        <v>0</v>
      </c>
      <c r="K7677" s="217">
        <v>0</v>
      </c>
    </row>
    <row r="7678" spans="10:11" hidden="1" x14ac:dyDescent="0.25">
      <c r="J7678" s="5">
        <v>0</v>
      </c>
      <c r="K7678" s="217">
        <v>0</v>
      </c>
    </row>
    <row r="7679" spans="10:11" hidden="1" x14ac:dyDescent="0.25">
      <c r="J7679" s="5">
        <v>0</v>
      </c>
      <c r="K7679" s="217">
        <v>0</v>
      </c>
    </row>
    <row r="7680" spans="10:11" hidden="1" x14ac:dyDescent="0.25">
      <c r="J7680" s="5">
        <v>0</v>
      </c>
      <c r="K7680" s="217">
        <v>0</v>
      </c>
    </row>
    <row r="7681" spans="10:11" hidden="1" x14ac:dyDescent="0.25">
      <c r="J7681" s="5">
        <v>0</v>
      </c>
      <c r="K7681" s="217">
        <v>0</v>
      </c>
    </row>
    <row r="7682" spans="10:11" hidden="1" x14ac:dyDescent="0.25">
      <c r="J7682" s="5">
        <v>0</v>
      </c>
      <c r="K7682" s="217">
        <v>0</v>
      </c>
    </row>
    <row r="7683" spans="10:11" hidden="1" x14ac:dyDescent="0.25">
      <c r="J7683" s="5">
        <v>0</v>
      </c>
      <c r="K7683" s="217">
        <v>0</v>
      </c>
    </row>
    <row r="7684" spans="10:11" hidden="1" x14ac:dyDescent="0.25">
      <c r="J7684" s="5">
        <v>0</v>
      </c>
      <c r="K7684" s="217">
        <v>0</v>
      </c>
    </row>
    <row r="7685" spans="10:11" hidden="1" x14ac:dyDescent="0.25">
      <c r="J7685" s="5">
        <v>0</v>
      </c>
      <c r="K7685" s="217">
        <v>0</v>
      </c>
    </row>
    <row r="7686" spans="10:11" hidden="1" x14ac:dyDescent="0.25">
      <c r="J7686" s="5">
        <v>0</v>
      </c>
      <c r="K7686" s="217">
        <v>0</v>
      </c>
    </row>
    <row r="7687" spans="10:11" hidden="1" x14ac:dyDescent="0.25">
      <c r="J7687" s="5">
        <v>0</v>
      </c>
      <c r="K7687" s="217">
        <v>0</v>
      </c>
    </row>
    <row r="7688" spans="10:11" hidden="1" x14ac:dyDescent="0.25">
      <c r="J7688" s="5">
        <v>0</v>
      </c>
      <c r="K7688" s="217">
        <v>0</v>
      </c>
    </row>
    <row r="7689" spans="10:11" hidden="1" x14ac:dyDescent="0.25">
      <c r="J7689" s="5">
        <v>0</v>
      </c>
      <c r="K7689" s="217">
        <v>0</v>
      </c>
    </row>
    <row r="7690" spans="10:11" hidden="1" x14ac:dyDescent="0.25">
      <c r="J7690" s="5">
        <v>0</v>
      </c>
      <c r="K7690" s="217">
        <v>0</v>
      </c>
    </row>
    <row r="7691" spans="10:11" hidden="1" x14ac:dyDescent="0.25">
      <c r="J7691" s="5">
        <v>0</v>
      </c>
      <c r="K7691" s="217">
        <v>0</v>
      </c>
    </row>
    <row r="7692" spans="10:11" hidden="1" x14ac:dyDescent="0.25">
      <c r="J7692" s="5">
        <v>0</v>
      </c>
      <c r="K7692" s="217">
        <v>0</v>
      </c>
    </row>
    <row r="7693" spans="10:11" hidden="1" x14ac:dyDescent="0.25">
      <c r="J7693" s="5">
        <v>0</v>
      </c>
      <c r="K7693" s="217">
        <v>0</v>
      </c>
    </row>
    <row r="7694" spans="10:11" hidden="1" x14ac:dyDescent="0.25">
      <c r="J7694" s="5">
        <v>0</v>
      </c>
      <c r="K7694" s="217">
        <v>0</v>
      </c>
    </row>
    <row r="7695" spans="10:11" hidden="1" x14ac:dyDescent="0.25">
      <c r="J7695" s="5">
        <v>0</v>
      </c>
      <c r="K7695" s="217">
        <v>0</v>
      </c>
    </row>
    <row r="7696" spans="10:11" hidden="1" x14ac:dyDescent="0.25">
      <c r="J7696" s="5">
        <v>0</v>
      </c>
      <c r="K7696" s="217">
        <v>0</v>
      </c>
    </row>
    <row r="7697" spans="10:11" hidden="1" x14ac:dyDescent="0.25">
      <c r="J7697" s="5">
        <v>0</v>
      </c>
      <c r="K7697" s="217">
        <v>0</v>
      </c>
    </row>
    <row r="7698" spans="10:11" hidden="1" x14ac:dyDescent="0.25">
      <c r="J7698" s="5">
        <v>0</v>
      </c>
      <c r="K7698" s="217">
        <v>0</v>
      </c>
    </row>
    <row r="7699" spans="10:11" hidden="1" x14ac:dyDescent="0.25">
      <c r="J7699" s="5">
        <v>0</v>
      </c>
      <c r="K7699" s="217">
        <v>0</v>
      </c>
    </row>
    <row r="7700" spans="10:11" hidden="1" x14ac:dyDescent="0.25">
      <c r="J7700" s="5">
        <v>0</v>
      </c>
      <c r="K7700" s="217">
        <v>0</v>
      </c>
    </row>
    <row r="7701" spans="10:11" hidden="1" x14ac:dyDescent="0.25">
      <c r="J7701" s="5">
        <v>0</v>
      </c>
      <c r="K7701" s="217">
        <v>0</v>
      </c>
    </row>
    <row r="7702" spans="10:11" hidden="1" x14ac:dyDescent="0.25">
      <c r="J7702" s="5">
        <v>0</v>
      </c>
      <c r="K7702" s="217">
        <v>0</v>
      </c>
    </row>
    <row r="7703" spans="10:11" hidden="1" x14ac:dyDescent="0.25">
      <c r="J7703" s="5">
        <v>0</v>
      </c>
      <c r="K7703" s="217">
        <v>0</v>
      </c>
    </row>
    <row r="7704" spans="10:11" hidden="1" x14ac:dyDescent="0.25">
      <c r="J7704" s="5">
        <v>0</v>
      </c>
      <c r="K7704" s="217">
        <v>0</v>
      </c>
    </row>
    <row r="7705" spans="10:11" hidden="1" x14ac:dyDescent="0.25">
      <c r="J7705" s="5">
        <v>0</v>
      </c>
      <c r="K7705" s="217">
        <v>0</v>
      </c>
    </row>
    <row r="7706" spans="10:11" hidden="1" x14ac:dyDescent="0.25">
      <c r="J7706" s="5">
        <v>0</v>
      </c>
      <c r="K7706" s="217">
        <v>0</v>
      </c>
    </row>
    <row r="7707" spans="10:11" hidden="1" x14ac:dyDescent="0.25">
      <c r="J7707" s="5">
        <v>0</v>
      </c>
      <c r="K7707" s="217">
        <v>0</v>
      </c>
    </row>
    <row r="7708" spans="10:11" hidden="1" x14ac:dyDescent="0.25">
      <c r="J7708" s="5">
        <v>0</v>
      </c>
      <c r="K7708" s="217">
        <v>0</v>
      </c>
    </row>
    <row r="7709" spans="10:11" hidden="1" x14ac:dyDescent="0.25">
      <c r="J7709" s="5">
        <v>0</v>
      </c>
      <c r="K7709" s="217">
        <v>0</v>
      </c>
    </row>
    <row r="7710" spans="10:11" hidden="1" x14ac:dyDescent="0.25">
      <c r="J7710" s="5">
        <v>0</v>
      </c>
      <c r="K7710" s="217">
        <v>0</v>
      </c>
    </row>
    <row r="7711" spans="10:11" hidden="1" x14ac:dyDescent="0.25">
      <c r="J7711" s="5">
        <v>0</v>
      </c>
      <c r="K7711" s="217">
        <v>0</v>
      </c>
    </row>
    <row r="7712" spans="10:11" hidden="1" x14ac:dyDescent="0.25">
      <c r="J7712" s="5">
        <v>0</v>
      </c>
      <c r="K7712" s="217">
        <v>0</v>
      </c>
    </row>
    <row r="7713" spans="10:11" hidden="1" x14ac:dyDescent="0.25">
      <c r="J7713" s="5">
        <v>0</v>
      </c>
      <c r="K7713" s="217">
        <v>0</v>
      </c>
    </row>
    <row r="7714" spans="10:11" hidden="1" x14ac:dyDescent="0.25">
      <c r="J7714" s="5">
        <v>0</v>
      </c>
      <c r="K7714" s="217">
        <v>0</v>
      </c>
    </row>
    <row r="7715" spans="10:11" hidden="1" x14ac:dyDescent="0.25">
      <c r="J7715" s="5">
        <v>0</v>
      </c>
      <c r="K7715" s="217">
        <v>0</v>
      </c>
    </row>
    <row r="7716" spans="10:11" hidden="1" x14ac:dyDescent="0.25">
      <c r="J7716" s="5">
        <v>0</v>
      </c>
      <c r="K7716" s="217">
        <v>0</v>
      </c>
    </row>
    <row r="7717" spans="10:11" hidden="1" x14ac:dyDescent="0.25">
      <c r="J7717" s="5">
        <v>0</v>
      </c>
      <c r="K7717" s="217">
        <v>0</v>
      </c>
    </row>
    <row r="7718" spans="10:11" hidden="1" x14ac:dyDescent="0.25">
      <c r="J7718" s="5">
        <v>0</v>
      </c>
      <c r="K7718" s="217">
        <v>0</v>
      </c>
    </row>
    <row r="7719" spans="10:11" hidden="1" x14ac:dyDescent="0.25">
      <c r="J7719" s="5">
        <v>0</v>
      </c>
      <c r="K7719" s="217">
        <v>0</v>
      </c>
    </row>
    <row r="7720" spans="10:11" hidden="1" x14ac:dyDescent="0.25">
      <c r="J7720" s="5">
        <v>0</v>
      </c>
      <c r="K7720" s="217">
        <v>0</v>
      </c>
    </row>
    <row r="7721" spans="10:11" hidden="1" x14ac:dyDescent="0.25">
      <c r="J7721" s="5">
        <v>0</v>
      </c>
      <c r="K7721" s="217">
        <v>0</v>
      </c>
    </row>
    <row r="7722" spans="10:11" hidden="1" x14ac:dyDescent="0.25">
      <c r="J7722" s="5">
        <v>0</v>
      </c>
      <c r="K7722" s="217">
        <v>0</v>
      </c>
    </row>
    <row r="7723" spans="10:11" hidden="1" x14ac:dyDescent="0.25">
      <c r="J7723" s="5">
        <v>0</v>
      </c>
      <c r="K7723" s="217">
        <v>0</v>
      </c>
    </row>
    <row r="7724" spans="10:11" hidden="1" x14ac:dyDescent="0.25">
      <c r="J7724" s="5">
        <v>0</v>
      </c>
      <c r="K7724" s="217">
        <v>0</v>
      </c>
    </row>
    <row r="7725" spans="10:11" hidden="1" x14ac:dyDescent="0.25">
      <c r="J7725" s="5">
        <v>0</v>
      </c>
      <c r="K7725" s="217">
        <v>0</v>
      </c>
    </row>
    <row r="7726" spans="10:11" hidden="1" x14ac:dyDescent="0.25">
      <c r="J7726" s="5">
        <v>0</v>
      </c>
      <c r="K7726" s="217">
        <v>0</v>
      </c>
    </row>
    <row r="7727" spans="10:11" hidden="1" x14ac:dyDescent="0.25">
      <c r="J7727" s="5">
        <v>0</v>
      </c>
      <c r="K7727" s="217">
        <v>0</v>
      </c>
    </row>
    <row r="7728" spans="10:11" hidden="1" x14ac:dyDescent="0.25">
      <c r="J7728" s="5">
        <v>0</v>
      </c>
      <c r="K7728" s="217">
        <v>0</v>
      </c>
    </row>
    <row r="7729" spans="10:11" hidden="1" x14ac:dyDescent="0.25">
      <c r="J7729" s="5">
        <v>0</v>
      </c>
      <c r="K7729" s="217">
        <v>0</v>
      </c>
    </row>
    <row r="7730" spans="10:11" hidden="1" x14ac:dyDescent="0.25">
      <c r="J7730" s="5">
        <v>0</v>
      </c>
      <c r="K7730" s="217">
        <v>0</v>
      </c>
    </row>
    <row r="7731" spans="10:11" hidden="1" x14ac:dyDescent="0.25">
      <c r="J7731" s="5">
        <v>0</v>
      </c>
      <c r="K7731" s="217">
        <v>0</v>
      </c>
    </row>
    <row r="7732" spans="10:11" hidden="1" x14ac:dyDescent="0.25">
      <c r="J7732" s="5">
        <v>0</v>
      </c>
      <c r="K7732" s="217">
        <v>0</v>
      </c>
    </row>
    <row r="7733" spans="10:11" hidden="1" x14ac:dyDescent="0.25">
      <c r="J7733" s="5">
        <v>0</v>
      </c>
      <c r="K7733" s="217">
        <v>0</v>
      </c>
    </row>
    <row r="7734" spans="10:11" hidden="1" x14ac:dyDescent="0.25">
      <c r="J7734" s="5">
        <v>0</v>
      </c>
      <c r="K7734" s="217">
        <v>0</v>
      </c>
    </row>
    <row r="7735" spans="10:11" hidden="1" x14ac:dyDescent="0.25">
      <c r="J7735" s="5">
        <v>0</v>
      </c>
      <c r="K7735" s="217">
        <v>0</v>
      </c>
    </row>
    <row r="7736" spans="10:11" hidden="1" x14ac:dyDescent="0.25">
      <c r="J7736" s="5">
        <v>0</v>
      </c>
      <c r="K7736" s="217">
        <v>0</v>
      </c>
    </row>
    <row r="7737" spans="10:11" hidden="1" x14ac:dyDescent="0.25">
      <c r="J7737" s="5">
        <v>0</v>
      </c>
      <c r="K7737" s="217">
        <v>0</v>
      </c>
    </row>
    <row r="7738" spans="10:11" hidden="1" x14ac:dyDescent="0.25">
      <c r="J7738" s="5">
        <v>0</v>
      </c>
      <c r="K7738" s="217">
        <v>0</v>
      </c>
    </row>
    <row r="7739" spans="10:11" hidden="1" x14ac:dyDescent="0.25">
      <c r="J7739" s="5">
        <v>0</v>
      </c>
      <c r="K7739" s="217">
        <v>0</v>
      </c>
    </row>
    <row r="7740" spans="10:11" hidden="1" x14ac:dyDescent="0.25">
      <c r="J7740" s="5">
        <v>0</v>
      </c>
      <c r="K7740" s="217">
        <v>0</v>
      </c>
    </row>
    <row r="7741" spans="10:11" hidden="1" x14ac:dyDescent="0.25">
      <c r="J7741" s="5">
        <v>0</v>
      </c>
      <c r="K7741" s="217">
        <v>0</v>
      </c>
    </row>
    <row r="7742" spans="10:11" hidden="1" x14ac:dyDescent="0.25">
      <c r="J7742" s="5">
        <v>0</v>
      </c>
      <c r="K7742" s="217">
        <v>0</v>
      </c>
    </row>
    <row r="7743" spans="10:11" hidden="1" x14ac:dyDescent="0.25">
      <c r="J7743" s="5">
        <v>0</v>
      </c>
      <c r="K7743" s="217">
        <v>0</v>
      </c>
    </row>
    <row r="7744" spans="10:11" hidden="1" x14ac:dyDescent="0.25">
      <c r="J7744" s="5">
        <v>0</v>
      </c>
      <c r="K7744" s="217">
        <v>0</v>
      </c>
    </row>
    <row r="7745" spans="10:11" hidden="1" x14ac:dyDescent="0.25">
      <c r="J7745" s="5">
        <v>0</v>
      </c>
      <c r="K7745" s="217">
        <v>0</v>
      </c>
    </row>
    <row r="7746" spans="10:11" hidden="1" x14ac:dyDescent="0.25">
      <c r="J7746" s="5">
        <v>0</v>
      </c>
      <c r="K7746" s="217">
        <v>0</v>
      </c>
    </row>
    <row r="7747" spans="10:11" hidden="1" x14ac:dyDescent="0.25">
      <c r="J7747" s="5">
        <v>0</v>
      </c>
      <c r="K7747" s="217">
        <v>0</v>
      </c>
    </row>
    <row r="7748" spans="10:11" hidden="1" x14ac:dyDescent="0.25">
      <c r="J7748" s="5">
        <v>0</v>
      </c>
      <c r="K7748" s="217">
        <v>0</v>
      </c>
    </row>
    <row r="7749" spans="10:11" hidden="1" x14ac:dyDescent="0.25">
      <c r="J7749" s="5">
        <v>0</v>
      </c>
      <c r="K7749" s="217">
        <v>0</v>
      </c>
    </row>
    <row r="7750" spans="10:11" hidden="1" x14ac:dyDescent="0.25">
      <c r="J7750" s="5">
        <v>0</v>
      </c>
      <c r="K7750" s="217">
        <v>0</v>
      </c>
    </row>
    <row r="7751" spans="10:11" hidden="1" x14ac:dyDescent="0.25">
      <c r="J7751" s="5">
        <v>0</v>
      </c>
      <c r="K7751" s="217">
        <v>0</v>
      </c>
    </row>
    <row r="7752" spans="10:11" hidden="1" x14ac:dyDescent="0.25">
      <c r="J7752" s="5">
        <v>0</v>
      </c>
      <c r="K7752" s="217">
        <v>0</v>
      </c>
    </row>
    <row r="7753" spans="10:11" hidden="1" x14ac:dyDescent="0.25">
      <c r="J7753" s="5">
        <v>0</v>
      </c>
      <c r="K7753" s="217">
        <v>0</v>
      </c>
    </row>
    <row r="7754" spans="10:11" hidden="1" x14ac:dyDescent="0.25">
      <c r="J7754" s="5">
        <v>0</v>
      </c>
      <c r="K7754" s="217">
        <v>0</v>
      </c>
    </row>
    <row r="7755" spans="10:11" hidden="1" x14ac:dyDescent="0.25">
      <c r="J7755" s="5">
        <v>0</v>
      </c>
      <c r="K7755" s="217">
        <v>0</v>
      </c>
    </row>
    <row r="7756" spans="10:11" hidden="1" x14ac:dyDescent="0.25">
      <c r="J7756" s="5">
        <v>0</v>
      </c>
      <c r="K7756" s="217">
        <v>0</v>
      </c>
    </row>
    <row r="7757" spans="10:11" hidden="1" x14ac:dyDescent="0.25">
      <c r="J7757" s="5">
        <v>0</v>
      </c>
      <c r="K7757" s="217">
        <v>0</v>
      </c>
    </row>
    <row r="7758" spans="10:11" hidden="1" x14ac:dyDescent="0.25">
      <c r="J7758" s="5">
        <v>0</v>
      </c>
      <c r="K7758" s="217">
        <v>0</v>
      </c>
    </row>
    <row r="7759" spans="10:11" hidden="1" x14ac:dyDescent="0.25">
      <c r="J7759" s="5">
        <v>0</v>
      </c>
      <c r="K7759" s="217">
        <v>0</v>
      </c>
    </row>
    <row r="7760" spans="10:11" hidden="1" x14ac:dyDescent="0.25">
      <c r="J7760" s="5">
        <v>0</v>
      </c>
      <c r="K7760" s="217">
        <v>0</v>
      </c>
    </row>
    <row r="7761" spans="10:11" hidden="1" x14ac:dyDescent="0.25">
      <c r="J7761" s="5">
        <v>0</v>
      </c>
      <c r="K7761" s="217">
        <v>0</v>
      </c>
    </row>
    <row r="7762" spans="10:11" hidden="1" x14ac:dyDescent="0.25">
      <c r="J7762" s="5">
        <v>0</v>
      </c>
      <c r="K7762" s="217">
        <v>0</v>
      </c>
    </row>
    <row r="7763" spans="10:11" hidden="1" x14ac:dyDescent="0.25">
      <c r="J7763" s="5">
        <v>0</v>
      </c>
      <c r="K7763" s="217">
        <v>0</v>
      </c>
    </row>
    <row r="7764" spans="10:11" hidden="1" x14ac:dyDescent="0.25">
      <c r="J7764" s="5">
        <v>0</v>
      </c>
      <c r="K7764" s="217">
        <v>0</v>
      </c>
    </row>
    <row r="7765" spans="10:11" hidden="1" x14ac:dyDescent="0.25">
      <c r="J7765" s="5">
        <v>0</v>
      </c>
      <c r="K7765" s="217">
        <v>0</v>
      </c>
    </row>
    <row r="7766" spans="10:11" hidden="1" x14ac:dyDescent="0.25">
      <c r="J7766" s="5">
        <v>0</v>
      </c>
      <c r="K7766" s="217">
        <v>0</v>
      </c>
    </row>
    <row r="7767" spans="10:11" hidden="1" x14ac:dyDescent="0.25">
      <c r="J7767" s="5">
        <v>0</v>
      </c>
      <c r="K7767" s="217">
        <v>0</v>
      </c>
    </row>
    <row r="7768" spans="10:11" hidden="1" x14ac:dyDescent="0.25">
      <c r="J7768" s="5">
        <v>0</v>
      </c>
      <c r="K7768" s="217">
        <v>0</v>
      </c>
    </row>
    <row r="7769" spans="10:11" hidden="1" x14ac:dyDescent="0.25">
      <c r="J7769" s="5">
        <v>0</v>
      </c>
      <c r="K7769" s="217">
        <v>0</v>
      </c>
    </row>
    <row r="7770" spans="10:11" hidden="1" x14ac:dyDescent="0.25">
      <c r="J7770" s="5">
        <v>0</v>
      </c>
      <c r="K7770" s="217">
        <v>0</v>
      </c>
    </row>
    <row r="7771" spans="10:11" hidden="1" x14ac:dyDescent="0.25">
      <c r="J7771" s="5">
        <v>0</v>
      </c>
      <c r="K7771" s="217">
        <v>0</v>
      </c>
    </row>
    <row r="7772" spans="10:11" hidden="1" x14ac:dyDescent="0.25">
      <c r="J7772" s="5">
        <v>0</v>
      </c>
      <c r="K7772" s="217">
        <v>0</v>
      </c>
    </row>
    <row r="7773" spans="10:11" hidden="1" x14ac:dyDescent="0.25">
      <c r="J7773" s="5">
        <v>0</v>
      </c>
      <c r="K7773" s="217">
        <v>0</v>
      </c>
    </row>
    <row r="7774" spans="10:11" hidden="1" x14ac:dyDescent="0.25">
      <c r="J7774" s="5">
        <v>0</v>
      </c>
      <c r="K7774" s="217">
        <v>0</v>
      </c>
    </row>
    <row r="7775" spans="10:11" hidden="1" x14ac:dyDescent="0.25">
      <c r="J7775" s="5">
        <v>0</v>
      </c>
      <c r="K7775" s="217">
        <v>0</v>
      </c>
    </row>
    <row r="7776" spans="10:11" hidden="1" x14ac:dyDescent="0.25">
      <c r="J7776" s="5">
        <v>0</v>
      </c>
      <c r="K7776" s="217">
        <v>0</v>
      </c>
    </row>
    <row r="7777" spans="10:11" hidden="1" x14ac:dyDescent="0.25">
      <c r="J7777" s="5">
        <v>0</v>
      </c>
      <c r="K7777" s="217">
        <v>0</v>
      </c>
    </row>
    <row r="7778" spans="10:11" hidden="1" x14ac:dyDescent="0.25">
      <c r="J7778" s="5">
        <v>0</v>
      </c>
      <c r="K7778" s="217">
        <v>0</v>
      </c>
    </row>
    <row r="7779" spans="10:11" hidden="1" x14ac:dyDescent="0.25">
      <c r="J7779" s="5">
        <v>0</v>
      </c>
      <c r="K7779" s="217">
        <v>0</v>
      </c>
    </row>
    <row r="7780" spans="10:11" hidden="1" x14ac:dyDescent="0.25">
      <c r="J7780" s="5">
        <v>0</v>
      </c>
      <c r="K7780" s="217">
        <v>0</v>
      </c>
    </row>
    <row r="7781" spans="10:11" hidden="1" x14ac:dyDescent="0.25">
      <c r="J7781" s="5">
        <v>0</v>
      </c>
      <c r="K7781" s="217">
        <v>0</v>
      </c>
    </row>
    <row r="7782" spans="10:11" hidden="1" x14ac:dyDescent="0.25">
      <c r="J7782" s="5">
        <v>0</v>
      </c>
      <c r="K7782" s="217">
        <v>0</v>
      </c>
    </row>
    <row r="7783" spans="10:11" hidden="1" x14ac:dyDescent="0.25">
      <c r="J7783" s="5">
        <v>0</v>
      </c>
      <c r="K7783" s="217">
        <v>0</v>
      </c>
    </row>
    <row r="7784" spans="10:11" hidden="1" x14ac:dyDescent="0.25">
      <c r="J7784" s="5">
        <v>0</v>
      </c>
      <c r="K7784" s="217">
        <v>0</v>
      </c>
    </row>
    <row r="7785" spans="10:11" hidden="1" x14ac:dyDescent="0.25">
      <c r="J7785" s="5">
        <v>0</v>
      </c>
      <c r="K7785" s="217">
        <v>0</v>
      </c>
    </row>
    <row r="7786" spans="10:11" hidden="1" x14ac:dyDescent="0.25">
      <c r="J7786" s="5">
        <v>0</v>
      </c>
      <c r="K7786" s="217">
        <v>0</v>
      </c>
    </row>
    <row r="7787" spans="10:11" hidden="1" x14ac:dyDescent="0.25">
      <c r="J7787" s="5">
        <v>0</v>
      </c>
      <c r="K7787" s="217">
        <v>0</v>
      </c>
    </row>
    <row r="7788" spans="10:11" hidden="1" x14ac:dyDescent="0.25">
      <c r="J7788" s="5">
        <v>0</v>
      </c>
      <c r="K7788" s="217">
        <v>0</v>
      </c>
    </row>
    <row r="7789" spans="10:11" hidden="1" x14ac:dyDescent="0.25">
      <c r="J7789" s="5">
        <v>0</v>
      </c>
      <c r="K7789" s="217">
        <v>0</v>
      </c>
    </row>
    <row r="7790" spans="10:11" hidden="1" x14ac:dyDescent="0.25">
      <c r="J7790" s="5">
        <v>0</v>
      </c>
      <c r="K7790" s="217">
        <v>0</v>
      </c>
    </row>
    <row r="7791" spans="10:11" hidden="1" x14ac:dyDescent="0.25">
      <c r="J7791" s="5">
        <v>0</v>
      </c>
      <c r="K7791" s="217">
        <v>0</v>
      </c>
    </row>
    <row r="7792" spans="10:11" hidden="1" x14ac:dyDescent="0.25">
      <c r="J7792" s="5">
        <v>0</v>
      </c>
      <c r="K7792" s="217">
        <v>0</v>
      </c>
    </row>
    <row r="7793" spans="10:11" hidden="1" x14ac:dyDescent="0.25">
      <c r="J7793" s="5">
        <v>0</v>
      </c>
      <c r="K7793" s="217">
        <v>0</v>
      </c>
    </row>
    <row r="7794" spans="10:11" hidden="1" x14ac:dyDescent="0.25">
      <c r="J7794" s="5">
        <v>0</v>
      </c>
      <c r="K7794" s="217">
        <v>0</v>
      </c>
    </row>
    <row r="7795" spans="10:11" hidden="1" x14ac:dyDescent="0.25">
      <c r="J7795" s="5">
        <v>0</v>
      </c>
      <c r="K7795" s="217">
        <v>0</v>
      </c>
    </row>
    <row r="7796" spans="10:11" hidden="1" x14ac:dyDescent="0.25">
      <c r="J7796" s="5">
        <v>0</v>
      </c>
      <c r="K7796" s="217">
        <v>0</v>
      </c>
    </row>
    <row r="7797" spans="10:11" hidden="1" x14ac:dyDescent="0.25">
      <c r="J7797" s="5">
        <v>0</v>
      </c>
      <c r="K7797" s="217">
        <v>0</v>
      </c>
    </row>
    <row r="7798" spans="10:11" hidden="1" x14ac:dyDescent="0.25">
      <c r="J7798" s="5">
        <v>0</v>
      </c>
      <c r="K7798" s="217">
        <v>0</v>
      </c>
    </row>
    <row r="7799" spans="10:11" hidden="1" x14ac:dyDescent="0.25">
      <c r="J7799" s="5">
        <v>0</v>
      </c>
      <c r="K7799" s="217">
        <v>0</v>
      </c>
    </row>
    <row r="7800" spans="10:11" hidden="1" x14ac:dyDescent="0.25">
      <c r="J7800" s="5">
        <v>0</v>
      </c>
      <c r="K7800" s="217">
        <v>0</v>
      </c>
    </row>
    <row r="7801" spans="10:11" hidden="1" x14ac:dyDescent="0.25">
      <c r="J7801" s="5">
        <v>0</v>
      </c>
      <c r="K7801" s="217">
        <v>0</v>
      </c>
    </row>
    <row r="7802" spans="10:11" hidden="1" x14ac:dyDescent="0.25">
      <c r="J7802" s="5">
        <v>0</v>
      </c>
      <c r="K7802" s="217">
        <v>0</v>
      </c>
    </row>
    <row r="7803" spans="10:11" hidden="1" x14ac:dyDescent="0.25">
      <c r="J7803" s="5">
        <v>0</v>
      </c>
      <c r="K7803" s="217">
        <v>0</v>
      </c>
    </row>
    <row r="7804" spans="10:11" hidden="1" x14ac:dyDescent="0.25">
      <c r="J7804" s="5">
        <v>0</v>
      </c>
      <c r="K7804" s="217">
        <v>0</v>
      </c>
    </row>
    <row r="7805" spans="10:11" hidden="1" x14ac:dyDescent="0.25">
      <c r="J7805" s="5">
        <v>0</v>
      </c>
      <c r="K7805" s="217">
        <v>0</v>
      </c>
    </row>
    <row r="7806" spans="10:11" hidden="1" x14ac:dyDescent="0.25">
      <c r="J7806" s="5">
        <v>0</v>
      </c>
      <c r="K7806" s="217">
        <v>0</v>
      </c>
    </row>
    <row r="7807" spans="10:11" hidden="1" x14ac:dyDescent="0.25">
      <c r="J7807" s="5">
        <v>0</v>
      </c>
      <c r="K7807" s="217">
        <v>0</v>
      </c>
    </row>
    <row r="7808" spans="10:11" hidden="1" x14ac:dyDescent="0.25">
      <c r="J7808" s="5">
        <v>0</v>
      </c>
      <c r="K7808" s="217">
        <v>0</v>
      </c>
    </row>
    <row r="7809" spans="10:11" hidden="1" x14ac:dyDescent="0.25">
      <c r="J7809" s="5">
        <v>0</v>
      </c>
      <c r="K7809" s="217">
        <v>0</v>
      </c>
    </row>
    <row r="7810" spans="10:11" hidden="1" x14ac:dyDescent="0.25">
      <c r="J7810" s="5">
        <v>0</v>
      </c>
      <c r="K7810" s="217">
        <v>0</v>
      </c>
    </row>
    <row r="7811" spans="10:11" hidden="1" x14ac:dyDescent="0.25">
      <c r="J7811" s="5">
        <v>0</v>
      </c>
      <c r="K7811" s="217">
        <v>0</v>
      </c>
    </row>
    <row r="7812" spans="10:11" hidden="1" x14ac:dyDescent="0.25">
      <c r="J7812" s="5">
        <v>0</v>
      </c>
      <c r="K7812" s="217">
        <v>0</v>
      </c>
    </row>
    <row r="7813" spans="10:11" hidden="1" x14ac:dyDescent="0.25">
      <c r="J7813" s="5">
        <v>0</v>
      </c>
      <c r="K7813" s="217">
        <v>0</v>
      </c>
    </row>
    <row r="7814" spans="10:11" hidden="1" x14ac:dyDescent="0.25">
      <c r="J7814" s="5">
        <v>0</v>
      </c>
      <c r="K7814" s="217">
        <v>0</v>
      </c>
    </row>
    <row r="7815" spans="10:11" hidden="1" x14ac:dyDescent="0.25">
      <c r="J7815" s="5">
        <v>0</v>
      </c>
      <c r="K7815" s="217">
        <v>0</v>
      </c>
    </row>
    <row r="7816" spans="10:11" hidden="1" x14ac:dyDescent="0.25">
      <c r="J7816" s="5">
        <v>0</v>
      </c>
      <c r="K7816" s="217">
        <v>0</v>
      </c>
    </row>
    <row r="7817" spans="10:11" hidden="1" x14ac:dyDescent="0.25">
      <c r="J7817" s="5">
        <v>0</v>
      </c>
      <c r="K7817" s="217">
        <v>0</v>
      </c>
    </row>
    <row r="7818" spans="10:11" hidden="1" x14ac:dyDescent="0.25">
      <c r="J7818" s="5">
        <v>0</v>
      </c>
      <c r="K7818" s="217">
        <v>0</v>
      </c>
    </row>
    <row r="7819" spans="10:11" hidden="1" x14ac:dyDescent="0.25">
      <c r="J7819" s="5">
        <v>0</v>
      </c>
      <c r="K7819" s="217">
        <v>0</v>
      </c>
    </row>
    <row r="7820" spans="10:11" hidden="1" x14ac:dyDescent="0.25">
      <c r="J7820" s="5">
        <v>0</v>
      </c>
      <c r="K7820" s="217">
        <v>0</v>
      </c>
    </row>
    <row r="7821" spans="10:11" hidden="1" x14ac:dyDescent="0.25">
      <c r="J7821" s="5">
        <v>0</v>
      </c>
      <c r="K7821" s="217">
        <v>0</v>
      </c>
    </row>
    <row r="7822" spans="10:11" hidden="1" x14ac:dyDescent="0.25">
      <c r="J7822" s="5">
        <v>0</v>
      </c>
      <c r="K7822" s="217">
        <v>0</v>
      </c>
    </row>
    <row r="7823" spans="10:11" hidden="1" x14ac:dyDescent="0.25">
      <c r="J7823" s="5">
        <v>0</v>
      </c>
      <c r="K7823" s="217">
        <v>0</v>
      </c>
    </row>
    <row r="7824" spans="10:11" hidden="1" x14ac:dyDescent="0.25">
      <c r="J7824" s="5">
        <v>0</v>
      </c>
      <c r="K7824" s="217">
        <v>0</v>
      </c>
    </row>
    <row r="7825" spans="10:11" hidden="1" x14ac:dyDescent="0.25">
      <c r="J7825" s="5">
        <v>0</v>
      </c>
      <c r="K7825" s="217">
        <v>0</v>
      </c>
    </row>
    <row r="7826" spans="10:11" hidden="1" x14ac:dyDescent="0.25">
      <c r="J7826" s="5">
        <v>0</v>
      </c>
      <c r="K7826" s="217">
        <v>0</v>
      </c>
    </row>
    <row r="7827" spans="10:11" hidden="1" x14ac:dyDescent="0.25">
      <c r="J7827" s="5">
        <v>0</v>
      </c>
      <c r="K7827" s="217">
        <v>0</v>
      </c>
    </row>
    <row r="7828" spans="10:11" hidden="1" x14ac:dyDescent="0.25">
      <c r="J7828" s="5">
        <v>0</v>
      </c>
      <c r="K7828" s="217">
        <v>0</v>
      </c>
    </row>
    <row r="7829" spans="10:11" hidden="1" x14ac:dyDescent="0.25">
      <c r="J7829" s="5">
        <v>0</v>
      </c>
      <c r="K7829" s="217">
        <v>0</v>
      </c>
    </row>
    <row r="7830" spans="10:11" hidden="1" x14ac:dyDescent="0.25">
      <c r="J7830" s="5">
        <v>0</v>
      </c>
      <c r="K7830" s="217">
        <v>0</v>
      </c>
    </row>
    <row r="7831" spans="10:11" hidden="1" x14ac:dyDescent="0.25">
      <c r="J7831" s="5">
        <v>0</v>
      </c>
      <c r="K7831" s="217">
        <v>0</v>
      </c>
    </row>
    <row r="7832" spans="10:11" hidden="1" x14ac:dyDescent="0.25">
      <c r="J7832" s="5">
        <v>0</v>
      </c>
      <c r="K7832" s="217">
        <v>0</v>
      </c>
    </row>
    <row r="7833" spans="10:11" hidden="1" x14ac:dyDescent="0.25">
      <c r="J7833" s="5">
        <v>0</v>
      </c>
      <c r="K7833" s="217">
        <v>0</v>
      </c>
    </row>
    <row r="7834" spans="10:11" hidden="1" x14ac:dyDescent="0.25">
      <c r="J7834" s="5">
        <v>0</v>
      </c>
      <c r="K7834" s="217">
        <v>0</v>
      </c>
    </row>
    <row r="7835" spans="10:11" hidden="1" x14ac:dyDescent="0.25">
      <c r="J7835" s="5">
        <v>0</v>
      </c>
      <c r="K7835" s="217">
        <v>0</v>
      </c>
    </row>
    <row r="7836" spans="10:11" hidden="1" x14ac:dyDescent="0.25">
      <c r="J7836" s="5">
        <v>0</v>
      </c>
      <c r="K7836" s="217">
        <v>0</v>
      </c>
    </row>
    <row r="7837" spans="10:11" hidden="1" x14ac:dyDescent="0.25">
      <c r="J7837" s="5">
        <v>0</v>
      </c>
      <c r="K7837" s="217">
        <v>0</v>
      </c>
    </row>
    <row r="7838" spans="10:11" hidden="1" x14ac:dyDescent="0.25">
      <c r="J7838" s="5">
        <v>0</v>
      </c>
      <c r="K7838" s="217">
        <v>0</v>
      </c>
    </row>
    <row r="7839" spans="10:11" hidden="1" x14ac:dyDescent="0.25">
      <c r="J7839" s="5">
        <v>0</v>
      </c>
      <c r="K7839" s="217">
        <v>0</v>
      </c>
    </row>
    <row r="7840" spans="10:11" hidden="1" x14ac:dyDescent="0.25">
      <c r="J7840" s="5">
        <v>0</v>
      </c>
      <c r="K7840" s="217">
        <v>0</v>
      </c>
    </row>
    <row r="7841" spans="10:11" hidden="1" x14ac:dyDescent="0.25">
      <c r="J7841" s="5">
        <v>0</v>
      </c>
      <c r="K7841" s="217">
        <v>0</v>
      </c>
    </row>
    <row r="7842" spans="10:11" hidden="1" x14ac:dyDescent="0.25">
      <c r="J7842" s="5">
        <v>0</v>
      </c>
      <c r="K7842" s="217">
        <v>0</v>
      </c>
    </row>
    <row r="7843" spans="10:11" hidden="1" x14ac:dyDescent="0.25">
      <c r="J7843" s="5">
        <v>0</v>
      </c>
      <c r="K7843" s="217">
        <v>0</v>
      </c>
    </row>
    <row r="7844" spans="10:11" hidden="1" x14ac:dyDescent="0.25">
      <c r="J7844" s="5">
        <v>0</v>
      </c>
      <c r="K7844" s="217">
        <v>0</v>
      </c>
    </row>
    <row r="7845" spans="10:11" hidden="1" x14ac:dyDescent="0.25">
      <c r="J7845" s="5">
        <v>0</v>
      </c>
      <c r="K7845" s="217">
        <v>0</v>
      </c>
    </row>
    <row r="7846" spans="10:11" hidden="1" x14ac:dyDescent="0.25">
      <c r="J7846" s="5">
        <v>0</v>
      </c>
      <c r="K7846" s="217">
        <v>0</v>
      </c>
    </row>
    <row r="7847" spans="10:11" hidden="1" x14ac:dyDescent="0.25">
      <c r="J7847" s="5">
        <v>0</v>
      </c>
      <c r="K7847" s="217">
        <v>0</v>
      </c>
    </row>
    <row r="7848" spans="10:11" hidden="1" x14ac:dyDescent="0.25">
      <c r="J7848" s="5">
        <v>0</v>
      </c>
      <c r="K7848" s="217">
        <v>0</v>
      </c>
    </row>
    <row r="7849" spans="10:11" hidden="1" x14ac:dyDescent="0.25">
      <c r="J7849" s="5">
        <v>0</v>
      </c>
      <c r="K7849" s="217">
        <v>0</v>
      </c>
    </row>
    <row r="7850" spans="10:11" hidden="1" x14ac:dyDescent="0.25">
      <c r="J7850" s="5">
        <v>0</v>
      </c>
      <c r="K7850" s="217">
        <v>0</v>
      </c>
    </row>
    <row r="7851" spans="10:11" hidden="1" x14ac:dyDescent="0.25">
      <c r="J7851" s="5">
        <v>0</v>
      </c>
      <c r="K7851" s="217">
        <v>0</v>
      </c>
    </row>
    <row r="7852" spans="10:11" hidden="1" x14ac:dyDescent="0.25">
      <c r="J7852" s="5">
        <v>0</v>
      </c>
      <c r="K7852" s="217">
        <v>0</v>
      </c>
    </row>
    <row r="7853" spans="10:11" hidden="1" x14ac:dyDescent="0.25">
      <c r="J7853" s="5">
        <v>0</v>
      </c>
      <c r="K7853" s="217">
        <v>0</v>
      </c>
    </row>
    <row r="7854" spans="10:11" hidden="1" x14ac:dyDescent="0.25">
      <c r="J7854" s="5">
        <v>0</v>
      </c>
      <c r="K7854" s="217">
        <v>0</v>
      </c>
    </row>
    <row r="7855" spans="10:11" hidden="1" x14ac:dyDescent="0.25">
      <c r="J7855" s="5">
        <v>0</v>
      </c>
      <c r="K7855" s="217">
        <v>0</v>
      </c>
    </row>
    <row r="7856" spans="10:11" hidden="1" x14ac:dyDescent="0.25">
      <c r="J7856" s="5">
        <v>0</v>
      </c>
      <c r="K7856" s="217">
        <v>0</v>
      </c>
    </row>
    <row r="7857" spans="10:11" hidden="1" x14ac:dyDescent="0.25">
      <c r="J7857" s="5">
        <v>0</v>
      </c>
      <c r="K7857" s="217">
        <v>0</v>
      </c>
    </row>
    <row r="7858" spans="10:11" hidden="1" x14ac:dyDescent="0.25">
      <c r="J7858" s="5">
        <v>0</v>
      </c>
      <c r="K7858" s="217">
        <v>0</v>
      </c>
    </row>
    <row r="7859" spans="10:11" hidden="1" x14ac:dyDescent="0.25">
      <c r="J7859" s="5">
        <v>0</v>
      </c>
      <c r="K7859" s="217">
        <v>0</v>
      </c>
    </row>
    <row r="7860" spans="10:11" hidden="1" x14ac:dyDescent="0.25">
      <c r="J7860" s="5">
        <v>0</v>
      </c>
      <c r="K7860" s="217">
        <v>0</v>
      </c>
    </row>
    <row r="7861" spans="10:11" hidden="1" x14ac:dyDescent="0.25">
      <c r="J7861" s="5">
        <v>0</v>
      </c>
      <c r="K7861" s="217">
        <v>0</v>
      </c>
    </row>
    <row r="7862" spans="10:11" hidden="1" x14ac:dyDescent="0.25">
      <c r="J7862" s="5">
        <v>0</v>
      </c>
      <c r="K7862" s="217">
        <v>0</v>
      </c>
    </row>
    <row r="7863" spans="10:11" hidden="1" x14ac:dyDescent="0.25">
      <c r="J7863" s="5">
        <v>0</v>
      </c>
      <c r="K7863" s="217">
        <v>0</v>
      </c>
    </row>
    <row r="7864" spans="10:11" hidden="1" x14ac:dyDescent="0.25">
      <c r="J7864" s="5">
        <v>0</v>
      </c>
      <c r="K7864" s="217">
        <v>0</v>
      </c>
    </row>
    <row r="7865" spans="10:11" hidden="1" x14ac:dyDescent="0.25">
      <c r="J7865" s="5">
        <v>0</v>
      </c>
      <c r="K7865" s="217">
        <v>0</v>
      </c>
    </row>
    <row r="7866" spans="10:11" hidden="1" x14ac:dyDescent="0.25">
      <c r="J7866" s="5">
        <v>0</v>
      </c>
      <c r="K7866" s="217">
        <v>0</v>
      </c>
    </row>
    <row r="7867" spans="10:11" hidden="1" x14ac:dyDescent="0.25">
      <c r="J7867" s="5">
        <v>0</v>
      </c>
      <c r="K7867" s="217">
        <v>0</v>
      </c>
    </row>
    <row r="7868" spans="10:11" hidden="1" x14ac:dyDescent="0.25">
      <c r="J7868" s="5">
        <v>0</v>
      </c>
      <c r="K7868" s="217">
        <v>0</v>
      </c>
    </row>
    <row r="7869" spans="10:11" hidden="1" x14ac:dyDescent="0.25">
      <c r="J7869" s="5">
        <v>0</v>
      </c>
      <c r="K7869" s="217">
        <v>0</v>
      </c>
    </row>
    <row r="7870" spans="10:11" hidden="1" x14ac:dyDescent="0.25">
      <c r="J7870" s="5">
        <v>0</v>
      </c>
      <c r="K7870" s="217">
        <v>0</v>
      </c>
    </row>
    <row r="7871" spans="10:11" hidden="1" x14ac:dyDescent="0.25">
      <c r="J7871" s="5">
        <v>0</v>
      </c>
      <c r="K7871" s="217">
        <v>0</v>
      </c>
    </row>
    <row r="7872" spans="10:11" hidden="1" x14ac:dyDescent="0.25">
      <c r="J7872" s="5">
        <v>0</v>
      </c>
      <c r="K7872" s="217">
        <v>0</v>
      </c>
    </row>
    <row r="7873" spans="10:11" hidden="1" x14ac:dyDescent="0.25">
      <c r="J7873" s="5">
        <v>0</v>
      </c>
      <c r="K7873" s="217">
        <v>0</v>
      </c>
    </row>
    <row r="7874" spans="10:11" hidden="1" x14ac:dyDescent="0.25">
      <c r="J7874" s="5">
        <v>0</v>
      </c>
      <c r="K7874" s="217">
        <v>0</v>
      </c>
    </row>
    <row r="7875" spans="10:11" hidden="1" x14ac:dyDescent="0.25">
      <c r="J7875" s="5">
        <v>0</v>
      </c>
      <c r="K7875" s="217">
        <v>0</v>
      </c>
    </row>
    <row r="7876" spans="10:11" hidden="1" x14ac:dyDescent="0.25">
      <c r="J7876" s="5">
        <v>0</v>
      </c>
      <c r="K7876" s="217">
        <v>0</v>
      </c>
    </row>
    <row r="7877" spans="10:11" hidden="1" x14ac:dyDescent="0.25">
      <c r="J7877" s="5">
        <v>0</v>
      </c>
      <c r="K7877" s="217">
        <v>0</v>
      </c>
    </row>
    <row r="7878" spans="10:11" hidden="1" x14ac:dyDescent="0.25">
      <c r="J7878" s="5">
        <v>0</v>
      </c>
      <c r="K7878" s="217">
        <v>0</v>
      </c>
    </row>
    <row r="7879" spans="10:11" hidden="1" x14ac:dyDescent="0.25">
      <c r="J7879" s="5">
        <v>0</v>
      </c>
      <c r="K7879" s="217">
        <v>0</v>
      </c>
    </row>
    <row r="7880" spans="10:11" hidden="1" x14ac:dyDescent="0.25">
      <c r="J7880" s="5">
        <v>0</v>
      </c>
      <c r="K7880" s="217">
        <v>0</v>
      </c>
    </row>
    <row r="7881" spans="10:11" hidden="1" x14ac:dyDescent="0.25">
      <c r="J7881" s="5">
        <v>0</v>
      </c>
      <c r="K7881" s="217">
        <v>0</v>
      </c>
    </row>
    <row r="7882" spans="10:11" hidden="1" x14ac:dyDescent="0.25">
      <c r="J7882" s="5">
        <v>0</v>
      </c>
      <c r="K7882" s="217">
        <v>0</v>
      </c>
    </row>
    <row r="7883" spans="10:11" hidden="1" x14ac:dyDescent="0.25">
      <c r="J7883" s="5">
        <v>0</v>
      </c>
      <c r="K7883" s="217">
        <v>0</v>
      </c>
    </row>
    <row r="7884" spans="10:11" hidden="1" x14ac:dyDescent="0.25">
      <c r="J7884" s="5">
        <v>0</v>
      </c>
      <c r="K7884" s="217">
        <v>0</v>
      </c>
    </row>
    <row r="7885" spans="10:11" hidden="1" x14ac:dyDescent="0.25">
      <c r="J7885" s="5">
        <v>0</v>
      </c>
      <c r="K7885" s="217">
        <v>0</v>
      </c>
    </row>
    <row r="7886" spans="10:11" hidden="1" x14ac:dyDescent="0.25">
      <c r="J7886" s="5">
        <v>0</v>
      </c>
      <c r="K7886" s="217">
        <v>0</v>
      </c>
    </row>
    <row r="7887" spans="10:11" hidden="1" x14ac:dyDescent="0.25">
      <c r="J7887" s="5">
        <v>0</v>
      </c>
      <c r="K7887" s="217">
        <v>0</v>
      </c>
    </row>
    <row r="7888" spans="10:11" hidden="1" x14ac:dyDescent="0.25">
      <c r="J7888" s="5">
        <v>0</v>
      </c>
      <c r="K7888" s="217">
        <v>0</v>
      </c>
    </row>
    <row r="7889" spans="10:11" hidden="1" x14ac:dyDescent="0.25">
      <c r="J7889" s="5">
        <v>0</v>
      </c>
      <c r="K7889" s="217">
        <v>0</v>
      </c>
    </row>
    <row r="7890" spans="10:11" hidden="1" x14ac:dyDescent="0.25">
      <c r="J7890" s="5">
        <v>0</v>
      </c>
      <c r="K7890" s="217">
        <v>0</v>
      </c>
    </row>
    <row r="7891" spans="10:11" hidden="1" x14ac:dyDescent="0.25">
      <c r="J7891" s="5">
        <v>0</v>
      </c>
      <c r="K7891" s="217">
        <v>0</v>
      </c>
    </row>
    <row r="7892" spans="10:11" hidden="1" x14ac:dyDescent="0.25">
      <c r="J7892" s="5">
        <v>0</v>
      </c>
      <c r="K7892" s="217">
        <v>0</v>
      </c>
    </row>
    <row r="7893" spans="10:11" hidden="1" x14ac:dyDescent="0.25">
      <c r="J7893" s="5">
        <v>0</v>
      </c>
      <c r="K7893" s="217">
        <v>0</v>
      </c>
    </row>
    <row r="7894" spans="10:11" hidden="1" x14ac:dyDescent="0.25">
      <c r="J7894" s="5">
        <v>0</v>
      </c>
      <c r="K7894" s="217">
        <v>0</v>
      </c>
    </row>
    <row r="7895" spans="10:11" hidden="1" x14ac:dyDescent="0.25">
      <c r="J7895" s="5">
        <v>0</v>
      </c>
      <c r="K7895" s="217">
        <v>0</v>
      </c>
    </row>
    <row r="7896" spans="10:11" hidden="1" x14ac:dyDescent="0.25">
      <c r="J7896" s="5">
        <v>0</v>
      </c>
      <c r="K7896" s="217">
        <v>0</v>
      </c>
    </row>
    <row r="7897" spans="10:11" hidden="1" x14ac:dyDescent="0.25">
      <c r="J7897" s="5">
        <v>0</v>
      </c>
      <c r="K7897" s="217">
        <v>0</v>
      </c>
    </row>
    <row r="7898" spans="10:11" hidden="1" x14ac:dyDescent="0.25">
      <c r="J7898" s="5">
        <v>0</v>
      </c>
      <c r="K7898" s="217">
        <v>0</v>
      </c>
    </row>
    <row r="7899" spans="10:11" hidden="1" x14ac:dyDescent="0.25">
      <c r="J7899" s="5">
        <v>0</v>
      </c>
      <c r="K7899" s="217">
        <v>0</v>
      </c>
    </row>
    <row r="7900" spans="10:11" hidden="1" x14ac:dyDescent="0.25">
      <c r="J7900" s="5">
        <v>0</v>
      </c>
      <c r="K7900" s="217">
        <v>0</v>
      </c>
    </row>
    <row r="7901" spans="10:11" hidden="1" x14ac:dyDescent="0.25">
      <c r="J7901" s="5">
        <v>0</v>
      </c>
      <c r="K7901" s="217">
        <v>0</v>
      </c>
    </row>
    <row r="7902" spans="10:11" hidden="1" x14ac:dyDescent="0.25">
      <c r="J7902" s="5">
        <v>0</v>
      </c>
      <c r="K7902" s="217">
        <v>0</v>
      </c>
    </row>
    <row r="7903" spans="10:11" hidden="1" x14ac:dyDescent="0.25">
      <c r="J7903" s="5">
        <v>0</v>
      </c>
      <c r="K7903" s="217">
        <v>0</v>
      </c>
    </row>
    <row r="7904" spans="10:11" hidden="1" x14ac:dyDescent="0.25">
      <c r="J7904" s="5">
        <v>0</v>
      </c>
      <c r="K7904" s="217">
        <v>0</v>
      </c>
    </row>
    <row r="7905" spans="10:11" hidden="1" x14ac:dyDescent="0.25">
      <c r="J7905" s="5">
        <v>0</v>
      </c>
      <c r="K7905" s="217">
        <v>0</v>
      </c>
    </row>
    <row r="7906" spans="10:11" hidden="1" x14ac:dyDescent="0.25">
      <c r="J7906" s="5">
        <v>0</v>
      </c>
      <c r="K7906" s="217">
        <v>0</v>
      </c>
    </row>
    <row r="7907" spans="10:11" hidden="1" x14ac:dyDescent="0.25">
      <c r="J7907" s="5">
        <v>0</v>
      </c>
      <c r="K7907" s="217">
        <v>0</v>
      </c>
    </row>
    <row r="7908" spans="10:11" hidden="1" x14ac:dyDescent="0.25">
      <c r="J7908" s="5">
        <v>0</v>
      </c>
      <c r="K7908" s="217">
        <v>0</v>
      </c>
    </row>
    <row r="7909" spans="10:11" hidden="1" x14ac:dyDescent="0.25">
      <c r="J7909" s="5">
        <v>0</v>
      </c>
      <c r="K7909" s="217">
        <v>0</v>
      </c>
    </row>
    <row r="7910" spans="10:11" hidden="1" x14ac:dyDescent="0.25">
      <c r="J7910" s="5">
        <v>0</v>
      </c>
      <c r="K7910" s="217">
        <v>0</v>
      </c>
    </row>
    <row r="7911" spans="10:11" hidden="1" x14ac:dyDescent="0.25">
      <c r="J7911" s="5">
        <v>0</v>
      </c>
      <c r="K7911" s="217">
        <v>0</v>
      </c>
    </row>
    <row r="7912" spans="10:11" hidden="1" x14ac:dyDescent="0.25">
      <c r="J7912" s="5">
        <v>0</v>
      </c>
      <c r="K7912" s="217">
        <v>0</v>
      </c>
    </row>
    <row r="7913" spans="10:11" hidden="1" x14ac:dyDescent="0.25">
      <c r="J7913" s="5">
        <v>0</v>
      </c>
      <c r="K7913" s="217">
        <v>0</v>
      </c>
    </row>
    <row r="7914" spans="10:11" hidden="1" x14ac:dyDescent="0.25">
      <c r="J7914" s="5">
        <v>0</v>
      </c>
      <c r="K7914" s="217">
        <v>0</v>
      </c>
    </row>
    <row r="7915" spans="10:11" hidden="1" x14ac:dyDescent="0.25">
      <c r="J7915" s="5">
        <v>0</v>
      </c>
      <c r="K7915" s="217">
        <v>0</v>
      </c>
    </row>
    <row r="7916" spans="10:11" hidden="1" x14ac:dyDescent="0.25">
      <c r="J7916" s="5">
        <v>0</v>
      </c>
      <c r="K7916" s="217">
        <v>0</v>
      </c>
    </row>
    <row r="7917" spans="10:11" hidden="1" x14ac:dyDescent="0.25">
      <c r="J7917" s="5">
        <v>0</v>
      </c>
      <c r="K7917" s="217">
        <v>0</v>
      </c>
    </row>
    <row r="7918" spans="10:11" hidden="1" x14ac:dyDescent="0.25">
      <c r="J7918" s="5">
        <v>0</v>
      </c>
      <c r="K7918" s="217">
        <v>0</v>
      </c>
    </row>
    <row r="7919" spans="10:11" hidden="1" x14ac:dyDescent="0.25">
      <c r="J7919" s="5">
        <v>0</v>
      </c>
      <c r="K7919" s="217">
        <v>0</v>
      </c>
    </row>
    <row r="7920" spans="10:11" hidden="1" x14ac:dyDescent="0.25">
      <c r="J7920" s="5">
        <v>0</v>
      </c>
      <c r="K7920" s="217">
        <v>0</v>
      </c>
    </row>
    <row r="7921" spans="10:11" hidden="1" x14ac:dyDescent="0.25">
      <c r="J7921" s="5">
        <v>0</v>
      </c>
      <c r="K7921" s="217">
        <v>0</v>
      </c>
    </row>
    <row r="7922" spans="10:11" hidden="1" x14ac:dyDescent="0.25">
      <c r="J7922" s="5">
        <v>0</v>
      </c>
      <c r="K7922" s="217">
        <v>0</v>
      </c>
    </row>
    <row r="7923" spans="10:11" hidden="1" x14ac:dyDescent="0.25">
      <c r="J7923" s="5">
        <v>0</v>
      </c>
      <c r="K7923" s="217">
        <v>0</v>
      </c>
    </row>
    <row r="7924" spans="10:11" hidden="1" x14ac:dyDescent="0.25">
      <c r="J7924" s="5">
        <v>0</v>
      </c>
      <c r="K7924" s="217">
        <v>0</v>
      </c>
    </row>
    <row r="7925" spans="10:11" hidden="1" x14ac:dyDescent="0.25">
      <c r="J7925" s="5">
        <v>0</v>
      </c>
      <c r="K7925" s="217">
        <v>0</v>
      </c>
    </row>
    <row r="7926" spans="10:11" hidden="1" x14ac:dyDescent="0.25">
      <c r="J7926" s="5">
        <v>0</v>
      </c>
      <c r="K7926" s="217">
        <v>0</v>
      </c>
    </row>
    <row r="7927" spans="10:11" hidden="1" x14ac:dyDescent="0.25">
      <c r="J7927" s="5">
        <v>0</v>
      </c>
      <c r="K7927" s="217">
        <v>0</v>
      </c>
    </row>
    <row r="7928" spans="10:11" hidden="1" x14ac:dyDescent="0.25">
      <c r="J7928" s="5">
        <v>0</v>
      </c>
      <c r="K7928" s="217">
        <v>0</v>
      </c>
    </row>
    <row r="7929" spans="10:11" hidden="1" x14ac:dyDescent="0.25">
      <c r="J7929" s="5">
        <v>0</v>
      </c>
      <c r="K7929" s="217">
        <v>0</v>
      </c>
    </row>
    <row r="7930" spans="10:11" hidden="1" x14ac:dyDescent="0.25">
      <c r="J7930" s="5">
        <v>0</v>
      </c>
      <c r="K7930" s="217">
        <v>0</v>
      </c>
    </row>
    <row r="7931" spans="10:11" hidden="1" x14ac:dyDescent="0.25">
      <c r="J7931" s="5">
        <v>0</v>
      </c>
      <c r="K7931" s="217">
        <v>0</v>
      </c>
    </row>
    <row r="7932" spans="10:11" hidden="1" x14ac:dyDescent="0.25">
      <c r="J7932" s="5">
        <v>0</v>
      </c>
      <c r="K7932" s="217">
        <v>0</v>
      </c>
    </row>
    <row r="7933" spans="10:11" hidden="1" x14ac:dyDescent="0.25">
      <c r="J7933" s="5">
        <v>0</v>
      </c>
      <c r="K7933" s="217">
        <v>0</v>
      </c>
    </row>
    <row r="7934" spans="10:11" hidden="1" x14ac:dyDescent="0.25">
      <c r="J7934" s="5">
        <v>0</v>
      </c>
      <c r="K7934" s="217">
        <v>0</v>
      </c>
    </row>
    <row r="7935" spans="10:11" hidden="1" x14ac:dyDescent="0.25">
      <c r="J7935" s="5">
        <v>0</v>
      </c>
      <c r="K7935" s="217">
        <v>0</v>
      </c>
    </row>
    <row r="7936" spans="10:11" hidden="1" x14ac:dyDescent="0.25">
      <c r="J7936" s="5">
        <v>0</v>
      </c>
      <c r="K7936" s="217">
        <v>0</v>
      </c>
    </row>
    <row r="7937" spans="10:11" hidden="1" x14ac:dyDescent="0.25">
      <c r="J7937" s="5">
        <v>0</v>
      </c>
      <c r="K7937" s="217">
        <v>0</v>
      </c>
    </row>
    <row r="7938" spans="10:11" hidden="1" x14ac:dyDescent="0.25">
      <c r="J7938" s="5">
        <v>0</v>
      </c>
      <c r="K7938" s="217">
        <v>0</v>
      </c>
    </row>
    <row r="7939" spans="10:11" hidden="1" x14ac:dyDescent="0.25">
      <c r="J7939" s="5">
        <v>0</v>
      </c>
      <c r="K7939" s="217">
        <v>0</v>
      </c>
    </row>
    <row r="7940" spans="10:11" hidden="1" x14ac:dyDescent="0.25">
      <c r="J7940" s="5">
        <v>0</v>
      </c>
      <c r="K7940" s="217">
        <v>0</v>
      </c>
    </row>
    <row r="7941" spans="10:11" hidden="1" x14ac:dyDescent="0.25">
      <c r="J7941" s="5">
        <v>0</v>
      </c>
      <c r="K7941" s="217">
        <v>0</v>
      </c>
    </row>
    <row r="7942" spans="10:11" hidden="1" x14ac:dyDescent="0.25">
      <c r="J7942" s="5">
        <v>0</v>
      </c>
      <c r="K7942" s="217">
        <v>0</v>
      </c>
    </row>
    <row r="7943" spans="10:11" hidden="1" x14ac:dyDescent="0.25">
      <c r="J7943" s="5">
        <v>0</v>
      </c>
      <c r="K7943" s="217">
        <v>0</v>
      </c>
    </row>
    <row r="7944" spans="10:11" hidden="1" x14ac:dyDescent="0.25">
      <c r="J7944" s="5">
        <v>0</v>
      </c>
      <c r="K7944" s="217">
        <v>0</v>
      </c>
    </row>
    <row r="7945" spans="10:11" hidden="1" x14ac:dyDescent="0.25">
      <c r="J7945" s="5">
        <v>0</v>
      </c>
      <c r="K7945" s="217">
        <v>0</v>
      </c>
    </row>
    <row r="7946" spans="10:11" hidden="1" x14ac:dyDescent="0.25">
      <c r="J7946" s="5">
        <v>0</v>
      </c>
      <c r="K7946" s="217">
        <v>0</v>
      </c>
    </row>
    <row r="7947" spans="10:11" hidden="1" x14ac:dyDescent="0.25">
      <c r="J7947" s="5">
        <v>0</v>
      </c>
      <c r="K7947" s="217">
        <v>0</v>
      </c>
    </row>
    <row r="7948" spans="10:11" hidden="1" x14ac:dyDescent="0.25">
      <c r="J7948" s="5">
        <v>0</v>
      </c>
      <c r="K7948" s="217">
        <v>0</v>
      </c>
    </row>
    <row r="7949" spans="10:11" hidden="1" x14ac:dyDescent="0.25">
      <c r="J7949" s="5">
        <v>0</v>
      </c>
      <c r="K7949" s="217">
        <v>0</v>
      </c>
    </row>
    <row r="7950" spans="10:11" hidden="1" x14ac:dyDescent="0.25">
      <c r="J7950" s="5">
        <v>0</v>
      </c>
      <c r="K7950" s="217">
        <v>0</v>
      </c>
    </row>
    <row r="7951" spans="10:11" hidden="1" x14ac:dyDescent="0.25">
      <c r="J7951" s="5">
        <v>0</v>
      </c>
      <c r="K7951" s="217">
        <v>0</v>
      </c>
    </row>
    <row r="7952" spans="10:11" hidden="1" x14ac:dyDescent="0.25">
      <c r="J7952" s="5">
        <v>0</v>
      </c>
      <c r="K7952" s="217">
        <v>0</v>
      </c>
    </row>
    <row r="7953" spans="10:11" hidden="1" x14ac:dyDescent="0.25">
      <c r="J7953" s="5">
        <v>0</v>
      </c>
      <c r="K7953" s="217">
        <v>0</v>
      </c>
    </row>
    <row r="7954" spans="10:11" hidden="1" x14ac:dyDescent="0.25">
      <c r="J7954" s="5">
        <v>0</v>
      </c>
      <c r="K7954" s="217">
        <v>0</v>
      </c>
    </row>
    <row r="7955" spans="10:11" hidden="1" x14ac:dyDescent="0.25">
      <c r="J7955" s="5">
        <v>0</v>
      </c>
      <c r="K7955" s="217">
        <v>0</v>
      </c>
    </row>
    <row r="7956" spans="10:11" hidden="1" x14ac:dyDescent="0.25">
      <c r="J7956" s="5">
        <v>0</v>
      </c>
      <c r="K7956" s="217">
        <v>0</v>
      </c>
    </row>
    <row r="7957" spans="10:11" hidden="1" x14ac:dyDescent="0.25">
      <c r="J7957" s="5">
        <v>0</v>
      </c>
      <c r="K7957" s="217">
        <v>0</v>
      </c>
    </row>
    <row r="7958" spans="10:11" hidden="1" x14ac:dyDescent="0.25">
      <c r="J7958" s="5">
        <v>0</v>
      </c>
      <c r="K7958" s="217">
        <v>0</v>
      </c>
    </row>
    <row r="7959" spans="10:11" hidden="1" x14ac:dyDescent="0.25">
      <c r="J7959" s="5">
        <v>0</v>
      </c>
      <c r="K7959" s="217">
        <v>0</v>
      </c>
    </row>
    <row r="7960" spans="10:11" hidden="1" x14ac:dyDescent="0.25">
      <c r="J7960" s="5">
        <v>0</v>
      </c>
      <c r="K7960" s="217">
        <v>0</v>
      </c>
    </row>
    <row r="7961" spans="10:11" hidden="1" x14ac:dyDescent="0.25">
      <c r="J7961" s="5">
        <v>0</v>
      </c>
      <c r="K7961" s="217">
        <v>0</v>
      </c>
    </row>
    <row r="7962" spans="10:11" hidden="1" x14ac:dyDescent="0.25">
      <c r="J7962" s="5">
        <v>0</v>
      </c>
      <c r="K7962" s="217">
        <v>0</v>
      </c>
    </row>
    <row r="7963" spans="10:11" hidden="1" x14ac:dyDescent="0.25">
      <c r="J7963" s="5">
        <v>0</v>
      </c>
      <c r="K7963" s="217">
        <v>0</v>
      </c>
    </row>
    <row r="7964" spans="10:11" hidden="1" x14ac:dyDescent="0.25">
      <c r="J7964" s="5">
        <v>0</v>
      </c>
      <c r="K7964" s="217">
        <v>0</v>
      </c>
    </row>
    <row r="7965" spans="10:11" hidden="1" x14ac:dyDescent="0.25">
      <c r="J7965" s="5">
        <v>0</v>
      </c>
      <c r="K7965" s="217">
        <v>0</v>
      </c>
    </row>
    <row r="7966" spans="10:11" hidden="1" x14ac:dyDescent="0.25">
      <c r="J7966" s="5">
        <v>0</v>
      </c>
      <c r="K7966" s="217">
        <v>0</v>
      </c>
    </row>
    <row r="7967" spans="10:11" hidden="1" x14ac:dyDescent="0.25">
      <c r="J7967" s="5">
        <v>0</v>
      </c>
      <c r="K7967" s="217">
        <v>0</v>
      </c>
    </row>
    <row r="7968" spans="10:11" hidden="1" x14ac:dyDescent="0.25">
      <c r="J7968" s="5">
        <v>0</v>
      </c>
      <c r="K7968" s="217">
        <v>0</v>
      </c>
    </row>
    <row r="7969" spans="10:11" hidden="1" x14ac:dyDescent="0.25">
      <c r="J7969" s="5">
        <v>0</v>
      </c>
      <c r="K7969" s="217">
        <v>0</v>
      </c>
    </row>
    <row r="7970" spans="10:11" hidden="1" x14ac:dyDescent="0.25">
      <c r="J7970" s="5">
        <v>0</v>
      </c>
      <c r="K7970" s="217">
        <v>0</v>
      </c>
    </row>
    <row r="7971" spans="10:11" hidden="1" x14ac:dyDescent="0.25">
      <c r="J7971" s="5">
        <v>0</v>
      </c>
      <c r="K7971" s="217">
        <v>0</v>
      </c>
    </row>
    <row r="7972" spans="10:11" hidden="1" x14ac:dyDescent="0.25">
      <c r="J7972" s="5">
        <v>0</v>
      </c>
      <c r="K7972" s="217">
        <v>0</v>
      </c>
    </row>
    <row r="7973" spans="10:11" hidden="1" x14ac:dyDescent="0.25">
      <c r="J7973" s="5">
        <v>0</v>
      </c>
      <c r="K7973" s="217">
        <v>0</v>
      </c>
    </row>
    <row r="7974" spans="10:11" hidden="1" x14ac:dyDescent="0.25">
      <c r="J7974" s="5">
        <v>0</v>
      </c>
      <c r="K7974" s="217">
        <v>0</v>
      </c>
    </row>
    <row r="7975" spans="10:11" hidden="1" x14ac:dyDescent="0.25">
      <c r="J7975" s="5">
        <v>0</v>
      </c>
      <c r="K7975" s="217">
        <v>0</v>
      </c>
    </row>
    <row r="7976" spans="10:11" hidden="1" x14ac:dyDescent="0.25">
      <c r="J7976" s="5">
        <v>0</v>
      </c>
      <c r="K7976" s="217">
        <v>0</v>
      </c>
    </row>
    <row r="7977" spans="10:11" hidden="1" x14ac:dyDescent="0.25">
      <c r="J7977" s="5">
        <v>0</v>
      </c>
      <c r="K7977" s="217">
        <v>0</v>
      </c>
    </row>
    <row r="7978" spans="10:11" hidden="1" x14ac:dyDescent="0.25">
      <c r="J7978" s="5">
        <v>0</v>
      </c>
      <c r="K7978" s="217">
        <v>0</v>
      </c>
    </row>
    <row r="7979" spans="10:11" hidden="1" x14ac:dyDescent="0.25">
      <c r="J7979" s="5">
        <v>0</v>
      </c>
      <c r="K7979" s="217">
        <v>0</v>
      </c>
    </row>
    <row r="7980" spans="10:11" hidden="1" x14ac:dyDescent="0.25">
      <c r="J7980" s="5">
        <v>0</v>
      </c>
      <c r="K7980" s="217">
        <v>0</v>
      </c>
    </row>
    <row r="7981" spans="10:11" hidden="1" x14ac:dyDescent="0.25">
      <c r="J7981" s="5">
        <v>0</v>
      </c>
      <c r="K7981" s="217">
        <v>0</v>
      </c>
    </row>
    <row r="7982" spans="10:11" hidden="1" x14ac:dyDescent="0.25">
      <c r="J7982" s="5">
        <v>0</v>
      </c>
      <c r="K7982" s="217">
        <v>0</v>
      </c>
    </row>
    <row r="7983" spans="10:11" hidden="1" x14ac:dyDescent="0.25">
      <c r="J7983" s="5">
        <v>0</v>
      </c>
      <c r="K7983" s="217">
        <v>0</v>
      </c>
    </row>
    <row r="7984" spans="10:11" hidden="1" x14ac:dyDescent="0.25">
      <c r="J7984" s="5">
        <v>0</v>
      </c>
      <c r="K7984" s="217">
        <v>0</v>
      </c>
    </row>
    <row r="7985" spans="10:11" hidden="1" x14ac:dyDescent="0.25">
      <c r="J7985" s="5">
        <v>0</v>
      </c>
      <c r="K7985" s="217">
        <v>0</v>
      </c>
    </row>
    <row r="7986" spans="10:11" hidden="1" x14ac:dyDescent="0.25">
      <c r="J7986" s="5">
        <v>0</v>
      </c>
      <c r="K7986" s="217">
        <v>0</v>
      </c>
    </row>
    <row r="7987" spans="10:11" hidden="1" x14ac:dyDescent="0.25">
      <c r="J7987" s="5">
        <v>0</v>
      </c>
      <c r="K7987" s="217">
        <v>0</v>
      </c>
    </row>
    <row r="7988" spans="10:11" hidden="1" x14ac:dyDescent="0.25">
      <c r="J7988" s="5">
        <v>0</v>
      </c>
      <c r="K7988" s="217">
        <v>0</v>
      </c>
    </row>
    <row r="7989" spans="10:11" hidden="1" x14ac:dyDescent="0.25">
      <c r="J7989" s="5">
        <v>0</v>
      </c>
      <c r="K7989" s="217">
        <v>0</v>
      </c>
    </row>
    <row r="7990" spans="10:11" hidden="1" x14ac:dyDescent="0.25">
      <c r="J7990" s="5">
        <v>0</v>
      </c>
      <c r="K7990" s="217">
        <v>0</v>
      </c>
    </row>
    <row r="7991" spans="10:11" hidden="1" x14ac:dyDescent="0.25">
      <c r="J7991" s="5">
        <v>0</v>
      </c>
      <c r="K7991" s="217">
        <v>0</v>
      </c>
    </row>
    <row r="7992" spans="10:11" hidden="1" x14ac:dyDescent="0.25">
      <c r="J7992" s="5">
        <v>0</v>
      </c>
      <c r="K7992" s="217">
        <v>0</v>
      </c>
    </row>
    <row r="7993" spans="10:11" hidden="1" x14ac:dyDescent="0.25">
      <c r="J7993" s="5">
        <v>0</v>
      </c>
      <c r="K7993" s="217">
        <v>0</v>
      </c>
    </row>
    <row r="7994" spans="10:11" hidden="1" x14ac:dyDescent="0.25">
      <c r="J7994" s="5">
        <v>0</v>
      </c>
      <c r="K7994" s="217">
        <v>0</v>
      </c>
    </row>
    <row r="7995" spans="10:11" hidden="1" x14ac:dyDescent="0.25">
      <c r="J7995" s="5">
        <v>0</v>
      </c>
      <c r="K7995" s="217">
        <v>0</v>
      </c>
    </row>
    <row r="7996" spans="10:11" hidden="1" x14ac:dyDescent="0.25">
      <c r="J7996" s="5">
        <v>0</v>
      </c>
      <c r="K7996" s="217">
        <v>0</v>
      </c>
    </row>
    <row r="7997" spans="10:11" hidden="1" x14ac:dyDescent="0.25">
      <c r="J7997" s="5">
        <v>0</v>
      </c>
      <c r="K7997" s="217">
        <v>0</v>
      </c>
    </row>
    <row r="7998" spans="10:11" hidden="1" x14ac:dyDescent="0.25">
      <c r="J7998" s="5">
        <v>0</v>
      </c>
      <c r="K7998" s="217">
        <v>0</v>
      </c>
    </row>
    <row r="7999" spans="10:11" hidden="1" x14ac:dyDescent="0.25">
      <c r="J7999" s="5">
        <v>0</v>
      </c>
      <c r="K7999" s="217">
        <v>0</v>
      </c>
    </row>
    <row r="8000" spans="10:11" hidden="1" x14ac:dyDescent="0.25">
      <c r="J8000" s="5">
        <v>0</v>
      </c>
      <c r="K8000" s="217">
        <v>0</v>
      </c>
    </row>
    <row r="8001" spans="10:11" hidden="1" x14ac:dyDescent="0.25">
      <c r="J8001" s="5">
        <v>0</v>
      </c>
      <c r="K8001" s="217">
        <v>0</v>
      </c>
    </row>
    <row r="8002" spans="10:11" hidden="1" x14ac:dyDescent="0.25">
      <c r="J8002" s="5">
        <v>0</v>
      </c>
      <c r="K8002" s="217">
        <v>0</v>
      </c>
    </row>
    <row r="8003" spans="10:11" hidden="1" x14ac:dyDescent="0.25">
      <c r="J8003" s="5">
        <v>0</v>
      </c>
      <c r="K8003" s="217">
        <v>0</v>
      </c>
    </row>
    <row r="8004" spans="10:11" hidden="1" x14ac:dyDescent="0.25">
      <c r="J8004" s="5">
        <v>0</v>
      </c>
      <c r="K8004" s="217">
        <v>0</v>
      </c>
    </row>
    <row r="8005" spans="10:11" hidden="1" x14ac:dyDescent="0.25">
      <c r="J8005" s="5">
        <v>0</v>
      </c>
      <c r="K8005" s="217">
        <v>0</v>
      </c>
    </row>
    <row r="8006" spans="10:11" hidden="1" x14ac:dyDescent="0.25">
      <c r="J8006" s="5">
        <v>0</v>
      </c>
      <c r="K8006" s="217">
        <v>0</v>
      </c>
    </row>
    <row r="8007" spans="10:11" hidden="1" x14ac:dyDescent="0.25">
      <c r="J8007" s="5">
        <v>0</v>
      </c>
      <c r="K8007" s="217">
        <v>0</v>
      </c>
    </row>
    <row r="8008" spans="10:11" hidden="1" x14ac:dyDescent="0.25">
      <c r="J8008" s="5">
        <v>0</v>
      </c>
      <c r="K8008" s="217">
        <v>0</v>
      </c>
    </row>
    <row r="8009" spans="10:11" hidden="1" x14ac:dyDescent="0.25">
      <c r="J8009" s="5">
        <v>0</v>
      </c>
      <c r="K8009" s="217">
        <v>0</v>
      </c>
    </row>
    <row r="8010" spans="10:11" hidden="1" x14ac:dyDescent="0.25">
      <c r="J8010" s="5">
        <v>0</v>
      </c>
      <c r="K8010" s="217">
        <v>0</v>
      </c>
    </row>
    <row r="8011" spans="10:11" hidden="1" x14ac:dyDescent="0.25">
      <c r="J8011" s="5">
        <v>0</v>
      </c>
      <c r="K8011" s="217">
        <v>0</v>
      </c>
    </row>
    <row r="8012" spans="10:11" hidden="1" x14ac:dyDescent="0.25">
      <c r="J8012" s="5">
        <v>0</v>
      </c>
      <c r="K8012" s="217">
        <v>0</v>
      </c>
    </row>
    <row r="8013" spans="10:11" hidden="1" x14ac:dyDescent="0.25">
      <c r="J8013" s="5">
        <v>0</v>
      </c>
      <c r="K8013" s="217">
        <v>0</v>
      </c>
    </row>
    <row r="8014" spans="10:11" hidden="1" x14ac:dyDescent="0.25">
      <c r="J8014" s="5">
        <v>0</v>
      </c>
      <c r="K8014" s="217">
        <v>0</v>
      </c>
    </row>
    <row r="8015" spans="10:11" hidden="1" x14ac:dyDescent="0.25">
      <c r="J8015" s="5">
        <v>0</v>
      </c>
      <c r="K8015" s="217">
        <v>0</v>
      </c>
    </row>
    <row r="8016" spans="10:11" hidden="1" x14ac:dyDescent="0.25">
      <c r="J8016" s="5">
        <v>0</v>
      </c>
      <c r="K8016" s="217">
        <v>0</v>
      </c>
    </row>
    <row r="8017" spans="10:11" hidden="1" x14ac:dyDescent="0.25">
      <c r="J8017" s="5">
        <v>0</v>
      </c>
      <c r="K8017" s="217">
        <v>0</v>
      </c>
    </row>
    <row r="8018" spans="10:11" hidden="1" x14ac:dyDescent="0.25">
      <c r="J8018" s="5">
        <v>0</v>
      </c>
      <c r="K8018" s="217">
        <v>0</v>
      </c>
    </row>
    <row r="8019" spans="10:11" hidden="1" x14ac:dyDescent="0.25">
      <c r="J8019" s="5">
        <v>0</v>
      </c>
      <c r="K8019" s="217">
        <v>0</v>
      </c>
    </row>
    <row r="8020" spans="10:11" hidden="1" x14ac:dyDescent="0.25">
      <c r="J8020" s="5">
        <v>0</v>
      </c>
      <c r="K8020" s="217">
        <v>0</v>
      </c>
    </row>
    <row r="8021" spans="10:11" hidden="1" x14ac:dyDescent="0.25">
      <c r="J8021" s="5">
        <v>0</v>
      </c>
      <c r="K8021" s="217">
        <v>0</v>
      </c>
    </row>
    <row r="8022" spans="10:11" hidden="1" x14ac:dyDescent="0.25">
      <c r="J8022" s="5">
        <v>0</v>
      </c>
      <c r="K8022" s="217">
        <v>0</v>
      </c>
    </row>
    <row r="8023" spans="10:11" hidden="1" x14ac:dyDescent="0.25">
      <c r="J8023" s="5">
        <v>0</v>
      </c>
      <c r="K8023" s="217">
        <v>0</v>
      </c>
    </row>
    <row r="8024" spans="10:11" hidden="1" x14ac:dyDescent="0.25">
      <c r="J8024" s="5">
        <v>0</v>
      </c>
      <c r="K8024" s="217">
        <v>0</v>
      </c>
    </row>
    <row r="8025" spans="10:11" hidden="1" x14ac:dyDescent="0.25">
      <c r="J8025" s="5">
        <v>0</v>
      </c>
      <c r="K8025" s="217">
        <v>0</v>
      </c>
    </row>
    <row r="8026" spans="10:11" hidden="1" x14ac:dyDescent="0.25">
      <c r="J8026" s="5">
        <v>0</v>
      </c>
      <c r="K8026" s="217">
        <v>0</v>
      </c>
    </row>
    <row r="8027" spans="10:11" hidden="1" x14ac:dyDescent="0.25">
      <c r="J8027" s="5">
        <v>0</v>
      </c>
      <c r="K8027" s="217">
        <v>0</v>
      </c>
    </row>
    <row r="8028" spans="10:11" hidden="1" x14ac:dyDescent="0.25">
      <c r="J8028" s="5">
        <v>0</v>
      </c>
      <c r="K8028" s="217">
        <v>0</v>
      </c>
    </row>
    <row r="8029" spans="10:11" hidden="1" x14ac:dyDescent="0.25">
      <c r="J8029" s="5">
        <v>0</v>
      </c>
      <c r="K8029" s="217">
        <v>0</v>
      </c>
    </row>
    <row r="8030" spans="10:11" hidden="1" x14ac:dyDescent="0.25">
      <c r="J8030" s="5">
        <v>0</v>
      </c>
      <c r="K8030" s="217">
        <v>0</v>
      </c>
    </row>
    <row r="8031" spans="10:11" hidden="1" x14ac:dyDescent="0.25">
      <c r="J8031" s="5">
        <v>0</v>
      </c>
      <c r="K8031" s="217">
        <v>0</v>
      </c>
    </row>
    <row r="8032" spans="10:11" hidden="1" x14ac:dyDescent="0.25">
      <c r="J8032" s="5">
        <v>0</v>
      </c>
      <c r="K8032" s="217">
        <v>0</v>
      </c>
    </row>
    <row r="8033" spans="10:11" hidden="1" x14ac:dyDescent="0.25">
      <c r="J8033" s="5">
        <v>0</v>
      </c>
      <c r="K8033" s="217">
        <v>0</v>
      </c>
    </row>
    <row r="8034" spans="10:11" hidden="1" x14ac:dyDescent="0.25">
      <c r="J8034" s="5">
        <v>0</v>
      </c>
      <c r="K8034" s="217">
        <v>0</v>
      </c>
    </row>
    <row r="8035" spans="10:11" hidden="1" x14ac:dyDescent="0.25">
      <c r="J8035" s="5">
        <v>0</v>
      </c>
      <c r="K8035" s="217">
        <v>0</v>
      </c>
    </row>
    <row r="8036" spans="10:11" hidden="1" x14ac:dyDescent="0.25">
      <c r="J8036" s="5">
        <v>0</v>
      </c>
      <c r="K8036" s="217">
        <v>0</v>
      </c>
    </row>
    <row r="8037" spans="10:11" hidden="1" x14ac:dyDescent="0.25">
      <c r="J8037" s="5">
        <v>0</v>
      </c>
      <c r="K8037" s="217">
        <v>0</v>
      </c>
    </row>
    <row r="8038" spans="10:11" hidden="1" x14ac:dyDescent="0.25">
      <c r="J8038" s="5">
        <v>0</v>
      </c>
      <c r="K8038" s="217">
        <v>0</v>
      </c>
    </row>
    <row r="8039" spans="10:11" hidden="1" x14ac:dyDescent="0.25">
      <c r="J8039" s="5">
        <v>0</v>
      </c>
      <c r="K8039" s="217">
        <v>0</v>
      </c>
    </row>
    <row r="8040" spans="10:11" hidden="1" x14ac:dyDescent="0.25">
      <c r="J8040" s="5">
        <v>0</v>
      </c>
      <c r="K8040" s="217">
        <v>0</v>
      </c>
    </row>
    <row r="8041" spans="10:11" hidden="1" x14ac:dyDescent="0.25">
      <c r="J8041" s="5">
        <v>0</v>
      </c>
      <c r="K8041" s="217">
        <v>0</v>
      </c>
    </row>
    <row r="8042" spans="10:11" hidden="1" x14ac:dyDescent="0.25">
      <c r="J8042" s="5">
        <v>0</v>
      </c>
      <c r="K8042" s="217">
        <v>0</v>
      </c>
    </row>
    <row r="8043" spans="10:11" hidden="1" x14ac:dyDescent="0.25">
      <c r="J8043" s="5">
        <v>0</v>
      </c>
      <c r="K8043" s="217">
        <v>0</v>
      </c>
    </row>
    <row r="8044" spans="10:11" hidden="1" x14ac:dyDescent="0.25">
      <c r="J8044" s="5">
        <v>0</v>
      </c>
      <c r="K8044" s="217">
        <v>0</v>
      </c>
    </row>
    <row r="8045" spans="10:11" hidden="1" x14ac:dyDescent="0.25">
      <c r="J8045" s="5">
        <v>0</v>
      </c>
      <c r="K8045" s="217">
        <v>0</v>
      </c>
    </row>
    <row r="8046" spans="10:11" hidden="1" x14ac:dyDescent="0.25">
      <c r="J8046" s="5">
        <v>0</v>
      </c>
      <c r="K8046" s="217">
        <v>0</v>
      </c>
    </row>
    <row r="8047" spans="10:11" hidden="1" x14ac:dyDescent="0.25">
      <c r="J8047" s="5">
        <v>0</v>
      </c>
      <c r="K8047" s="217">
        <v>0</v>
      </c>
    </row>
    <row r="8048" spans="10:11" hidden="1" x14ac:dyDescent="0.25">
      <c r="J8048" s="5">
        <v>0</v>
      </c>
      <c r="K8048" s="217">
        <v>0</v>
      </c>
    </row>
    <row r="8049" spans="10:11" hidden="1" x14ac:dyDescent="0.25">
      <c r="J8049" s="5">
        <v>0</v>
      </c>
      <c r="K8049" s="217">
        <v>0</v>
      </c>
    </row>
    <row r="8050" spans="10:11" hidden="1" x14ac:dyDescent="0.25">
      <c r="J8050" s="5">
        <v>0</v>
      </c>
      <c r="K8050" s="217">
        <v>0</v>
      </c>
    </row>
    <row r="8051" spans="10:11" hidden="1" x14ac:dyDescent="0.25">
      <c r="J8051" s="5">
        <v>0</v>
      </c>
      <c r="K8051" s="217">
        <v>0</v>
      </c>
    </row>
    <row r="8052" spans="10:11" hidden="1" x14ac:dyDescent="0.25">
      <c r="J8052" s="5">
        <v>0</v>
      </c>
      <c r="K8052" s="217">
        <v>0</v>
      </c>
    </row>
    <row r="8053" spans="10:11" hidden="1" x14ac:dyDescent="0.25">
      <c r="J8053" s="5">
        <v>0</v>
      </c>
      <c r="K8053" s="217">
        <v>0</v>
      </c>
    </row>
    <row r="8054" spans="10:11" hidden="1" x14ac:dyDescent="0.25">
      <c r="J8054" s="5">
        <v>0</v>
      </c>
      <c r="K8054" s="217">
        <v>0</v>
      </c>
    </row>
    <row r="8055" spans="10:11" hidden="1" x14ac:dyDescent="0.25">
      <c r="J8055" s="5">
        <v>0</v>
      </c>
      <c r="K8055" s="217">
        <v>0</v>
      </c>
    </row>
    <row r="8056" spans="10:11" hidden="1" x14ac:dyDescent="0.25">
      <c r="J8056" s="5">
        <v>0</v>
      </c>
      <c r="K8056" s="217">
        <v>0</v>
      </c>
    </row>
    <row r="8057" spans="10:11" hidden="1" x14ac:dyDescent="0.25">
      <c r="J8057" s="5">
        <v>0</v>
      </c>
      <c r="K8057" s="217">
        <v>0</v>
      </c>
    </row>
    <row r="8058" spans="10:11" hidden="1" x14ac:dyDescent="0.25">
      <c r="J8058" s="5">
        <v>0</v>
      </c>
      <c r="K8058" s="217">
        <v>0</v>
      </c>
    </row>
    <row r="8059" spans="10:11" hidden="1" x14ac:dyDescent="0.25">
      <c r="J8059" s="5">
        <v>0</v>
      </c>
      <c r="K8059" s="217">
        <v>0</v>
      </c>
    </row>
    <row r="8060" spans="10:11" hidden="1" x14ac:dyDescent="0.25">
      <c r="J8060" s="5">
        <v>0</v>
      </c>
      <c r="K8060" s="217">
        <v>0</v>
      </c>
    </row>
    <row r="8061" spans="10:11" hidden="1" x14ac:dyDescent="0.25">
      <c r="J8061" s="5">
        <v>0</v>
      </c>
      <c r="K8061" s="217">
        <v>0</v>
      </c>
    </row>
    <row r="8062" spans="10:11" hidden="1" x14ac:dyDescent="0.25">
      <c r="J8062" s="5">
        <v>0</v>
      </c>
      <c r="K8062" s="217">
        <v>0</v>
      </c>
    </row>
    <row r="8063" spans="10:11" hidden="1" x14ac:dyDescent="0.25">
      <c r="J8063" s="5">
        <v>0</v>
      </c>
      <c r="K8063" s="217">
        <v>0</v>
      </c>
    </row>
    <row r="8064" spans="10:11" hidden="1" x14ac:dyDescent="0.25">
      <c r="J8064" s="5">
        <v>0</v>
      </c>
      <c r="K8064" s="217">
        <v>0</v>
      </c>
    </row>
    <row r="8065" spans="10:11" hidden="1" x14ac:dyDescent="0.25">
      <c r="J8065" s="5">
        <v>0</v>
      </c>
      <c r="K8065" s="217">
        <v>0</v>
      </c>
    </row>
    <row r="8066" spans="10:11" hidden="1" x14ac:dyDescent="0.25">
      <c r="J8066" s="5">
        <v>0</v>
      </c>
      <c r="K8066" s="217">
        <v>0</v>
      </c>
    </row>
    <row r="8067" spans="10:11" hidden="1" x14ac:dyDescent="0.25">
      <c r="J8067" s="5">
        <v>0</v>
      </c>
      <c r="K8067" s="217">
        <v>0</v>
      </c>
    </row>
    <row r="8068" spans="10:11" hidden="1" x14ac:dyDescent="0.25">
      <c r="J8068" s="5">
        <v>0</v>
      </c>
      <c r="K8068" s="217">
        <v>0</v>
      </c>
    </row>
    <row r="8069" spans="10:11" hidden="1" x14ac:dyDescent="0.25">
      <c r="J8069" s="5">
        <v>0</v>
      </c>
      <c r="K8069" s="217">
        <v>0</v>
      </c>
    </row>
    <row r="8070" spans="10:11" hidden="1" x14ac:dyDescent="0.25">
      <c r="J8070" s="5">
        <v>0</v>
      </c>
      <c r="K8070" s="217">
        <v>0</v>
      </c>
    </row>
    <row r="8071" spans="10:11" hidden="1" x14ac:dyDescent="0.25">
      <c r="J8071" s="5">
        <v>0</v>
      </c>
      <c r="K8071" s="217">
        <v>0</v>
      </c>
    </row>
    <row r="8072" spans="10:11" hidden="1" x14ac:dyDescent="0.25">
      <c r="J8072" s="5">
        <v>0</v>
      </c>
      <c r="K8072" s="217">
        <v>0</v>
      </c>
    </row>
    <row r="8073" spans="10:11" hidden="1" x14ac:dyDescent="0.25">
      <c r="J8073" s="5">
        <v>0</v>
      </c>
      <c r="K8073" s="217">
        <v>0</v>
      </c>
    </row>
    <row r="8074" spans="10:11" hidden="1" x14ac:dyDescent="0.25">
      <c r="J8074" s="5">
        <v>0</v>
      </c>
      <c r="K8074" s="217">
        <v>0</v>
      </c>
    </row>
    <row r="8075" spans="10:11" hidden="1" x14ac:dyDescent="0.25">
      <c r="J8075" s="5">
        <v>0</v>
      </c>
      <c r="K8075" s="217">
        <v>0</v>
      </c>
    </row>
    <row r="8076" spans="10:11" hidden="1" x14ac:dyDescent="0.25">
      <c r="J8076" s="5">
        <v>0</v>
      </c>
      <c r="K8076" s="217">
        <v>0</v>
      </c>
    </row>
    <row r="8077" spans="10:11" hidden="1" x14ac:dyDescent="0.25">
      <c r="J8077" s="5">
        <v>0</v>
      </c>
      <c r="K8077" s="217">
        <v>0</v>
      </c>
    </row>
    <row r="8078" spans="10:11" hidden="1" x14ac:dyDescent="0.25">
      <c r="J8078" s="5">
        <v>0</v>
      </c>
      <c r="K8078" s="217">
        <v>0</v>
      </c>
    </row>
    <row r="8079" spans="10:11" hidden="1" x14ac:dyDescent="0.25">
      <c r="J8079" s="5">
        <v>0</v>
      </c>
      <c r="K8079" s="217">
        <v>0</v>
      </c>
    </row>
    <row r="8080" spans="10:11" hidden="1" x14ac:dyDescent="0.25">
      <c r="J8080" s="5">
        <v>0</v>
      </c>
      <c r="K8080" s="217">
        <v>0</v>
      </c>
    </row>
    <row r="8081" spans="10:11" hidden="1" x14ac:dyDescent="0.25">
      <c r="J8081" s="5">
        <v>0</v>
      </c>
      <c r="K8081" s="217">
        <v>0</v>
      </c>
    </row>
    <row r="8082" spans="10:11" hidden="1" x14ac:dyDescent="0.25">
      <c r="J8082" s="5">
        <v>0</v>
      </c>
      <c r="K8082" s="217">
        <v>0</v>
      </c>
    </row>
    <row r="8083" spans="10:11" hidden="1" x14ac:dyDescent="0.25">
      <c r="J8083" s="5">
        <v>0</v>
      </c>
      <c r="K8083" s="217">
        <v>0</v>
      </c>
    </row>
    <row r="8084" spans="10:11" hidden="1" x14ac:dyDescent="0.25">
      <c r="J8084" s="5">
        <v>0</v>
      </c>
      <c r="K8084" s="217">
        <v>0</v>
      </c>
    </row>
    <row r="8085" spans="10:11" hidden="1" x14ac:dyDescent="0.25">
      <c r="J8085" s="5">
        <v>0</v>
      </c>
      <c r="K8085" s="217">
        <v>0</v>
      </c>
    </row>
    <row r="8086" spans="10:11" hidden="1" x14ac:dyDescent="0.25">
      <c r="J8086" s="5">
        <v>0</v>
      </c>
      <c r="K8086" s="217">
        <v>0</v>
      </c>
    </row>
    <row r="8087" spans="10:11" hidden="1" x14ac:dyDescent="0.25">
      <c r="J8087" s="5">
        <v>0</v>
      </c>
      <c r="K8087" s="217">
        <v>0</v>
      </c>
    </row>
    <row r="8088" spans="10:11" hidden="1" x14ac:dyDescent="0.25">
      <c r="J8088" s="5">
        <v>0</v>
      </c>
      <c r="K8088" s="217">
        <v>0</v>
      </c>
    </row>
    <row r="8089" spans="10:11" hidden="1" x14ac:dyDescent="0.25">
      <c r="J8089" s="5">
        <v>0</v>
      </c>
      <c r="K8089" s="217">
        <v>0</v>
      </c>
    </row>
    <row r="8090" spans="10:11" hidden="1" x14ac:dyDescent="0.25">
      <c r="J8090" s="5">
        <v>0</v>
      </c>
      <c r="K8090" s="217">
        <v>0</v>
      </c>
    </row>
    <row r="8091" spans="10:11" hidden="1" x14ac:dyDescent="0.25">
      <c r="J8091" s="5">
        <v>0</v>
      </c>
      <c r="K8091" s="217">
        <v>0</v>
      </c>
    </row>
    <row r="8092" spans="10:11" hidden="1" x14ac:dyDescent="0.25">
      <c r="J8092" s="5">
        <v>0</v>
      </c>
      <c r="K8092" s="217">
        <v>0</v>
      </c>
    </row>
    <row r="8093" spans="10:11" hidden="1" x14ac:dyDescent="0.25">
      <c r="J8093" s="5">
        <v>0</v>
      </c>
      <c r="K8093" s="217">
        <v>0</v>
      </c>
    </row>
    <row r="8094" spans="10:11" hidden="1" x14ac:dyDescent="0.25">
      <c r="J8094" s="5">
        <v>0</v>
      </c>
      <c r="K8094" s="217">
        <v>0</v>
      </c>
    </row>
    <row r="8095" spans="10:11" hidden="1" x14ac:dyDescent="0.25">
      <c r="J8095" s="5">
        <v>0</v>
      </c>
      <c r="K8095" s="217">
        <v>0</v>
      </c>
    </row>
    <row r="8096" spans="10:11" hidden="1" x14ac:dyDescent="0.25">
      <c r="J8096" s="5">
        <v>0</v>
      </c>
      <c r="K8096" s="217">
        <v>0</v>
      </c>
    </row>
    <row r="8097" spans="10:11" hidden="1" x14ac:dyDescent="0.25">
      <c r="J8097" s="5">
        <v>0</v>
      </c>
      <c r="K8097" s="217">
        <v>0</v>
      </c>
    </row>
    <row r="8098" spans="10:11" hidden="1" x14ac:dyDescent="0.25">
      <c r="J8098" s="5">
        <v>0</v>
      </c>
      <c r="K8098" s="217">
        <v>0</v>
      </c>
    </row>
    <row r="8099" spans="10:11" hidden="1" x14ac:dyDescent="0.25">
      <c r="J8099" s="5">
        <v>0</v>
      </c>
      <c r="K8099" s="217">
        <v>0</v>
      </c>
    </row>
    <row r="8100" spans="10:11" hidden="1" x14ac:dyDescent="0.25">
      <c r="J8100" s="5">
        <v>0</v>
      </c>
      <c r="K8100" s="217">
        <v>0</v>
      </c>
    </row>
    <row r="8101" spans="10:11" hidden="1" x14ac:dyDescent="0.25">
      <c r="J8101" s="5">
        <v>0</v>
      </c>
      <c r="K8101" s="217">
        <v>0</v>
      </c>
    </row>
    <row r="8102" spans="10:11" hidden="1" x14ac:dyDescent="0.25">
      <c r="J8102" s="5">
        <v>0</v>
      </c>
      <c r="K8102" s="217">
        <v>0</v>
      </c>
    </row>
    <row r="8103" spans="10:11" hidden="1" x14ac:dyDescent="0.25">
      <c r="J8103" s="5">
        <v>0</v>
      </c>
      <c r="K8103" s="217">
        <v>0</v>
      </c>
    </row>
    <row r="8104" spans="10:11" hidden="1" x14ac:dyDescent="0.25">
      <c r="J8104" s="5">
        <v>0</v>
      </c>
      <c r="K8104" s="217">
        <v>0</v>
      </c>
    </row>
    <row r="8105" spans="10:11" hidden="1" x14ac:dyDescent="0.25">
      <c r="J8105" s="5">
        <v>0</v>
      </c>
      <c r="K8105" s="217">
        <v>0</v>
      </c>
    </row>
    <row r="8106" spans="10:11" hidden="1" x14ac:dyDescent="0.25">
      <c r="J8106" s="5">
        <v>0</v>
      </c>
      <c r="K8106" s="217">
        <v>0</v>
      </c>
    </row>
    <row r="8107" spans="10:11" hidden="1" x14ac:dyDescent="0.25">
      <c r="J8107" s="5">
        <v>0</v>
      </c>
      <c r="K8107" s="217">
        <v>0</v>
      </c>
    </row>
    <row r="8108" spans="10:11" hidden="1" x14ac:dyDescent="0.25">
      <c r="J8108" s="5">
        <v>0</v>
      </c>
      <c r="K8108" s="217">
        <v>0</v>
      </c>
    </row>
    <row r="8109" spans="10:11" hidden="1" x14ac:dyDescent="0.25">
      <c r="J8109" s="5">
        <v>0</v>
      </c>
      <c r="K8109" s="217">
        <v>0</v>
      </c>
    </row>
    <row r="8110" spans="10:11" hidden="1" x14ac:dyDescent="0.25">
      <c r="J8110" s="5">
        <v>0</v>
      </c>
      <c r="K8110" s="217">
        <v>0</v>
      </c>
    </row>
    <row r="8111" spans="10:11" hidden="1" x14ac:dyDescent="0.25">
      <c r="J8111" s="5">
        <v>0</v>
      </c>
      <c r="K8111" s="217">
        <v>0</v>
      </c>
    </row>
    <row r="8112" spans="10:11" hidden="1" x14ac:dyDescent="0.25">
      <c r="J8112" s="5">
        <v>0</v>
      </c>
      <c r="K8112" s="217">
        <v>0</v>
      </c>
    </row>
    <row r="8113" spans="10:11" hidden="1" x14ac:dyDescent="0.25">
      <c r="J8113" s="5">
        <v>0</v>
      </c>
      <c r="K8113" s="217">
        <v>0</v>
      </c>
    </row>
    <row r="8114" spans="10:11" hidden="1" x14ac:dyDescent="0.25">
      <c r="J8114" s="5">
        <v>0</v>
      </c>
      <c r="K8114" s="217">
        <v>0</v>
      </c>
    </row>
    <row r="8115" spans="10:11" hidden="1" x14ac:dyDescent="0.25">
      <c r="J8115" s="5">
        <v>0</v>
      </c>
      <c r="K8115" s="217">
        <v>0</v>
      </c>
    </row>
    <row r="8116" spans="10:11" hidden="1" x14ac:dyDescent="0.25">
      <c r="J8116" s="5">
        <v>0</v>
      </c>
      <c r="K8116" s="217">
        <v>0</v>
      </c>
    </row>
    <row r="8117" spans="10:11" hidden="1" x14ac:dyDescent="0.25">
      <c r="J8117" s="5">
        <v>0</v>
      </c>
      <c r="K8117" s="217">
        <v>0</v>
      </c>
    </row>
    <row r="8118" spans="10:11" hidden="1" x14ac:dyDescent="0.25">
      <c r="J8118" s="5">
        <v>0</v>
      </c>
      <c r="K8118" s="217">
        <v>0</v>
      </c>
    </row>
    <row r="8119" spans="10:11" hidden="1" x14ac:dyDescent="0.25">
      <c r="J8119" s="5">
        <v>0</v>
      </c>
      <c r="K8119" s="217">
        <v>0</v>
      </c>
    </row>
    <row r="8120" spans="10:11" hidden="1" x14ac:dyDescent="0.25">
      <c r="J8120" s="5">
        <v>0</v>
      </c>
      <c r="K8120" s="217">
        <v>0</v>
      </c>
    </row>
    <row r="8121" spans="10:11" hidden="1" x14ac:dyDescent="0.25">
      <c r="J8121" s="5">
        <v>0</v>
      </c>
      <c r="K8121" s="217">
        <v>0</v>
      </c>
    </row>
    <row r="8122" spans="10:11" hidden="1" x14ac:dyDescent="0.25">
      <c r="J8122" s="5">
        <v>0</v>
      </c>
      <c r="K8122" s="217">
        <v>0</v>
      </c>
    </row>
    <row r="8123" spans="10:11" hidden="1" x14ac:dyDescent="0.25">
      <c r="J8123" s="5">
        <v>0</v>
      </c>
      <c r="K8123" s="217">
        <v>0</v>
      </c>
    </row>
    <row r="8124" spans="10:11" hidden="1" x14ac:dyDescent="0.25">
      <c r="J8124" s="5">
        <v>0</v>
      </c>
      <c r="K8124" s="217">
        <v>0</v>
      </c>
    </row>
    <row r="8125" spans="10:11" hidden="1" x14ac:dyDescent="0.25">
      <c r="J8125" s="5">
        <v>0</v>
      </c>
      <c r="K8125" s="217">
        <v>0</v>
      </c>
    </row>
    <row r="8126" spans="10:11" hidden="1" x14ac:dyDescent="0.25">
      <c r="J8126" s="5">
        <v>0</v>
      </c>
      <c r="K8126" s="217">
        <v>0</v>
      </c>
    </row>
    <row r="8127" spans="10:11" hidden="1" x14ac:dyDescent="0.25">
      <c r="J8127" s="5">
        <v>0</v>
      </c>
      <c r="K8127" s="217">
        <v>0</v>
      </c>
    </row>
    <row r="8128" spans="10:11" hidden="1" x14ac:dyDescent="0.25">
      <c r="J8128" s="5">
        <v>0</v>
      </c>
      <c r="K8128" s="217">
        <v>0</v>
      </c>
    </row>
    <row r="8129" spans="10:11" hidden="1" x14ac:dyDescent="0.25">
      <c r="J8129" s="5">
        <v>0</v>
      </c>
      <c r="K8129" s="217">
        <v>0</v>
      </c>
    </row>
    <row r="8130" spans="10:11" hidden="1" x14ac:dyDescent="0.25">
      <c r="J8130" s="5">
        <v>0</v>
      </c>
      <c r="K8130" s="217">
        <v>0</v>
      </c>
    </row>
    <row r="8131" spans="10:11" hidden="1" x14ac:dyDescent="0.25">
      <c r="J8131" s="5">
        <v>0</v>
      </c>
      <c r="K8131" s="217">
        <v>0</v>
      </c>
    </row>
    <row r="8132" spans="10:11" hidden="1" x14ac:dyDescent="0.25">
      <c r="J8132" s="5">
        <v>0</v>
      </c>
      <c r="K8132" s="217">
        <v>0</v>
      </c>
    </row>
    <row r="8133" spans="10:11" hidden="1" x14ac:dyDescent="0.25">
      <c r="J8133" s="5">
        <v>0</v>
      </c>
      <c r="K8133" s="217">
        <v>0</v>
      </c>
    </row>
    <row r="8134" spans="10:11" hidden="1" x14ac:dyDescent="0.25">
      <c r="J8134" s="5">
        <v>0</v>
      </c>
      <c r="K8134" s="217">
        <v>0</v>
      </c>
    </row>
    <row r="8135" spans="10:11" hidden="1" x14ac:dyDescent="0.25">
      <c r="J8135" s="5">
        <v>0</v>
      </c>
      <c r="K8135" s="217">
        <v>0</v>
      </c>
    </row>
    <row r="8136" spans="10:11" hidden="1" x14ac:dyDescent="0.25">
      <c r="J8136" s="5">
        <v>0</v>
      </c>
      <c r="K8136" s="217">
        <v>0</v>
      </c>
    </row>
    <row r="8137" spans="10:11" hidden="1" x14ac:dyDescent="0.25">
      <c r="J8137" s="5">
        <v>0</v>
      </c>
      <c r="K8137" s="217">
        <v>0</v>
      </c>
    </row>
    <row r="8138" spans="10:11" hidden="1" x14ac:dyDescent="0.25">
      <c r="J8138" s="5">
        <v>0</v>
      </c>
      <c r="K8138" s="217">
        <v>0</v>
      </c>
    </row>
    <row r="8139" spans="10:11" hidden="1" x14ac:dyDescent="0.25">
      <c r="J8139" s="5">
        <v>0</v>
      </c>
      <c r="K8139" s="217">
        <v>0</v>
      </c>
    </row>
    <row r="8140" spans="10:11" hidden="1" x14ac:dyDescent="0.25">
      <c r="J8140" s="5">
        <v>0</v>
      </c>
      <c r="K8140" s="217">
        <v>0</v>
      </c>
    </row>
    <row r="8141" spans="10:11" hidden="1" x14ac:dyDescent="0.25">
      <c r="J8141" s="5">
        <v>0</v>
      </c>
      <c r="K8141" s="217">
        <v>0</v>
      </c>
    </row>
    <row r="8142" spans="10:11" hidden="1" x14ac:dyDescent="0.25">
      <c r="J8142" s="5">
        <v>0</v>
      </c>
      <c r="K8142" s="217">
        <v>0</v>
      </c>
    </row>
    <row r="8143" spans="10:11" hidden="1" x14ac:dyDescent="0.25">
      <c r="J8143" s="5">
        <v>0</v>
      </c>
      <c r="K8143" s="217">
        <v>0</v>
      </c>
    </row>
    <row r="8144" spans="10:11" hidden="1" x14ac:dyDescent="0.25">
      <c r="J8144" s="5">
        <v>0</v>
      </c>
      <c r="K8144" s="217">
        <v>0</v>
      </c>
    </row>
    <row r="8145" spans="10:11" hidden="1" x14ac:dyDescent="0.25">
      <c r="J8145" s="5">
        <v>0</v>
      </c>
      <c r="K8145" s="217">
        <v>0</v>
      </c>
    </row>
    <row r="8146" spans="10:11" hidden="1" x14ac:dyDescent="0.25">
      <c r="J8146" s="5">
        <v>0</v>
      </c>
      <c r="K8146" s="217">
        <v>0</v>
      </c>
    </row>
    <row r="8147" spans="10:11" hidden="1" x14ac:dyDescent="0.25">
      <c r="J8147" s="5">
        <v>0</v>
      </c>
      <c r="K8147" s="217">
        <v>0</v>
      </c>
    </row>
    <row r="8148" spans="10:11" hidden="1" x14ac:dyDescent="0.25">
      <c r="J8148" s="5">
        <v>0</v>
      </c>
      <c r="K8148" s="217">
        <v>0</v>
      </c>
    </row>
    <row r="8149" spans="10:11" hidden="1" x14ac:dyDescent="0.25">
      <c r="J8149" s="5">
        <v>0</v>
      </c>
      <c r="K8149" s="217">
        <v>0</v>
      </c>
    </row>
    <row r="8150" spans="10:11" hidden="1" x14ac:dyDescent="0.25">
      <c r="J8150" s="5">
        <v>0</v>
      </c>
      <c r="K8150" s="217">
        <v>0</v>
      </c>
    </row>
    <row r="8151" spans="10:11" hidden="1" x14ac:dyDescent="0.25">
      <c r="J8151" s="5">
        <v>0</v>
      </c>
      <c r="K8151" s="217">
        <v>0</v>
      </c>
    </row>
    <row r="8152" spans="10:11" hidden="1" x14ac:dyDescent="0.25">
      <c r="J8152" s="5">
        <v>0</v>
      </c>
      <c r="K8152" s="217">
        <v>0</v>
      </c>
    </row>
    <row r="8153" spans="10:11" hidden="1" x14ac:dyDescent="0.25">
      <c r="J8153" s="5">
        <v>0</v>
      </c>
      <c r="K8153" s="217">
        <v>0</v>
      </c>
    </row>
    <row r="8154" spans="10:11" hidden="1" x14ac:dyDescent="0.25">
      <c r="J8154" s="5">
        <v>0</v>
      </c>
      <c r="K8154" s="217">
        <v>0</v>
      </c>
    </row>
    <row r="8155" spans="10:11" hidden="1" x14ac:dyDescent="0.25">
      <c r="J8155" s="5">
        <v>0</v>
      </c>
      <c r="K8155" s="217">
        <v>0</v>
      </c>
    </row>
    <row r="8156" spans="10:11" hidden="1" x14ac:dyDescent="0.25">
      <c r="J8156" s="5">
        <v>0</v>
      </c>
      <c r="K8156" s="217">
        <v>0</v>
      </c>
    </row>
    <row r="8157" spans="10:11" hidden="1" x14ac:dyDescent="0.25">
      <c r="J8157" s="5">
        <v>0</v>
      </c>
      <c r="K8157" s="217">
        <v>0</v>
      </c>
    </row>
    <row r="8158" spans="10:11" hidden="1" x14ac:dyDescent="0.25">
      <c r="J8158" s="5">
        <v>0</v>
      </c>
      <c r="K8158" s="217">
        <v>0</v>
      </c>
    </row>
    <row r="8159" spans="10:11" hidden="1" x14ac:dyDescent="0.25">
      <c r="J8159" s="5">
        <v>0</v>
      </c>
      <c r="K8159" s="217">
        <v>0</v>
      </c>
    </row>
    <row r="8160" spans="10:11" hidden="1" x14ac:dyDescent="0.25">
      <c r="J8160" s="5">
        <v>0</v>
      </c>
      <c r="K8160" s="217">
        <v>0</v>
      </c>
    </row>
    <row r="8161" spans="10:11" hidden="1" x14ac:dyDescent="0.25">
      <c r="J8161" s="5">
        <v>0</v>
      </c>
      <c r="K8161" s="217">
        <v>0</v>
      </c>
    </row>
    <row r="8162" spans="10:11" hidden="1" x14ac:dyDescent="0.25">
      <c r="J8162" s="5">
        <v>0</v>
      </c>
      <c r="K8162" s="217">
        <v>0</v>
      </c>
    </row>
    <row r="8163" spans="10:11" hidden="1" x14ac:dyDescent="0.25">
      <c r="J8163" s="5">
        <v>0</v>
      </c>
      <c r="K8163" s="217">
        <v>0</v>
      </c>
    </row>
    <row r="8164" spans="10:11" hidden="1" x14ac:dyDescent="0.25">
      <c r="J8164" s="5">
        <v>0</v>
      </c>
      <c r="K8164" s="217">
        <v>0</v>
      </c>
    </row>
    <row r="8165" spans="10:11" hidden="1" x14ac:dyDescent="0.25">
      <c r="J8165" s="5">
        <v>0</v>
      </c>
      <c r="K8165" s="217">
        <v>0</v>
      </c>
    </row>
    <row r="8166" spans="10:11" hidden="1" x14ac:dyDescent="0.25">
      <c r="J8166" s="5">
        <v>0</v>
      </c>
      <c r="K8166" s="217">
        <v>0</v>
      </c>
    </row>
    <row r="8167" spans="10:11" hidden="1" x14ac:dyDescent="0.25">
      <c r="J8167" s="5">
        <v>0</v>
      </c>
      <c r="K8167" s="217">
        <v>0</v>
      </c>
    </row>
    <row r="8168" spans="10:11" hidden="1" x14ac:dyDescent="0.25">
      <c r="J8168" s="5">
        <v>0</v>
      </c>
      <c r="K8168" s="217">
        <v>0</v>
      </c>
    </row>
    <row r="8169" spans="10:11" hidden="1" x14ac:dyDescent="0.25">
      <c r="J8169" s="5">
        <v>0</v>
      </c>
      <c r="K8169" s="217">
        <v>0</v>
      </c>
    </row>
    <row r="8170" spans="10:11" hidden="1" x14ac:dyDescent="0.25">
      <c r="J8170" s="5">
        <v>0</v>
      </c>
      <c r="K8170" s="217">
        <v>0</v>
      </c>
    </row>
    <row r="8171" spans="10:11" hidden="1" x14ac:dyDescent="0.25">
      <c r="J8171" s="5">
        <v>0</v>
      </c>
      <c r="K8171" s="217">
        <v>0</v>
      </c>
    </row>
    <row r="8172" spans="10:11" hidden="1" x14ac:dyDescent="0.25">
      <c r="J8172" s="5">
        <v>0</v>
      </c>
      <c r="K8172" s="217">
        <v>0</v>
      </c>
    </row>
    <row r="8173" spans="10:11" hidden="1" x14ac:dyDescent="0.25">
      <c r="J8173" s="5">
        <v>0</v>
      </c>
      <c r="K8173" s="217">
        <v>0</v>
      </c>
    </row>
    <row r="8174" spans="10:11" hidden="1" x14ac:dyDescent="0.25">
      <c r="J8174" s="5">
        <v>0</v>
      </c>
      <c r="K8174" s="217">
        <v>0</v>
      </c>
    </row>
    <row r="8175" spans="10:11" hidden="1" x14ac:dyDescent="0.25">
      <c r="J8175" s="5">
        <v>0</v>
      </c>
      <c r="K8175" s="217">
        <v>0</v>
      </c>
    </row>
    <row r="8176" spans="10:11" hidden="1" x14ac:dyDescent="0.25">
      <c r="J8176" s="5">
        <v>0</v>
      </c>
      <c r="K8176" s="217">
        <v>0</v>
      </c>
    </row>
    <row r="8177" spans="10:11" hidden="1" x14ac:dyDescent="0.25">
      <c r="J8177" s="5">
        <v>0</v>
      </c>
      <c r="K8177" s="217">
        <v>0</v>
      </c>
    </row>
    <row r="8178" spans="10:11" hidden="1" x14ac:dyDescent="0.25">
      <c r="J8178" s="5">
        <v>0</v>
      </c>
      <c r="K8178" s="217">
        <v>0</v>
      </c>
    </row>
    <row r="8179" spans="10:11" hidden="1" x14ac:dyDescent="0.25">
      <c r="J8179" s="5">
        <v>0</v>
      </c>
      <c r="K8179" s="217">
        <v>0</v>
      </c>
    </row>
    <row r="8180" spans="10:11" hidden="1" x14ac:dyDescent="0.25">
      <c r="J8180" s="5">
        <v>0</v>
      </c>
      <c r="K8180" s="217">
        <v>0</v>
      </c>
    </row>
    <row r="8181" spans="10:11" hidden="1" x14ac:dyDescent="0.25">
      <c r="J8181" s="5">
        <v>0</v>
      </c>
      <c r="K8181" s="217">
        <v>0</v>
      </c>
    </row>
    <row r="8182" spans="10:11" hidden="1" x14ac:dyDescent="0.25">
      <c r="J8182" s="5">
        <v>0</v>
      </c>
      <c r="K8182" s="217">
        <v>0</v>
      </c>
    </row>
    <row r="8183" spans="10:11" hidden="1" x14ac:dyDescent="0.25">
      <c r="J8183" s="5">
        <v>0</v>
      </c>
      <c r="K8183" s="217">
        <v>0</v>
      </c>
    </row>
    <row r="8184" spans="10:11" hidden="1" x14ac:dyDescent="0.25">
      <c r="J8184" s="5">
        <v>0</v>
      </c>
      <c r="K8184" s="217">
        <v>0</v>
      </c>
    </row>
    <row r="8185" spans="10:11" hidden="1" x14ac:dyDescent="0.25">
      <c r="J8185" s="5">
        <v>0</v>
      </c>
      <c r="K8185" s="217">
        <v>0</v>
      </c>
    </row>
    <row r="8186" spans="10:11" hidden="1" x14ac:dyDescent="0.25">
      <c r="J8186" s="5">
        <v>0</v>
      </c>
      <c r="K8186" s="217">
        <v>0</v>
      </c>
    </row>
    <row r="8187" spans="10:11" hidden="1" x14ac:dyDescent="0.25">
      <c r="J8187" s="5">
        <v>0</v>
      </c>
      <c r="K8187" s="217">
        <v>0</v>
      </c>
    </row>
    <row r="8188" spans="10:11" hidden="1" x14ac:dyDescent="0.25">
      <c r="J8188" s="5">
        <v>0</v>
      </c>
      <c r="K8188" s="217">
        <v>0</v>
      </c>
    </row>
    <row r="8189" spans="10:11" hidden="1" x14ac:dyDescent="0.25">
      <c r="J8189" s="5">
        <v>0</v>
      </c>
      <c r="K8189" s="217">
        <v>0</v>
      </c>
    </row>
    <row r="8190" spans="10:11" hidden="1" x14ac:dyDescent="0.25">
      <c r="J8190" s="5">
        <v>0</v>
      </c>
      <c r="K8190" s="217">
        <v>0</v>
      </c>
    </row>
    <row r="8191" spans="10:11" hidden="1" x14ac:dyDescent="0.25">
      <c r="J8191" s="5">
        <v>0</v>
      </c>
      <c r="K8191" s="217">
        <v>0</v>
      </c>
    </row>
    <row r="8192" spans="10:11" hidden="1" x14ac:dyDescent="0.25">
      <c r="J8192" s="5">
        <v>0</v>
      </c>
      <c r="K8192" s="217">
        <v>0</v>
      </c>
    </row>
    <row r="8193" spans="10:11" hidden="1" x14ac:dyDescent="0.25">
      <c r="J8193" s="5">
        <v>0</v>
      </c>
      <c r="K8193" s="217">
        <v>0</v>
      </c>
    </row>
    <row r="8194" spans="10:11" hidden="1" x14ac:dyDescent="0.25">
      <c r="J8194" s="5">
        <v>0</v>
      </c>
      <c r="K8194" s="217">
        <v>0</v>
      </c>
    </row>
    <row r="8195" spans="10:11" hidden="1" x14ac:dyDescent="0.25">
      <c r="J8195" s="5">
        <v>0</v>
      </c>
      <c r="K8195" s="217">
        <v>0</v>
      </c>
    </row>
    <row r="8196" spans="10:11" hidden="1" x14ac:dyDescent="0.25">
      <c r="J8196" s="5">
        <v>0</v>
      </c>
      <c r="K8196" s="217">
        <v>0</v>
      </c>
    </row>
    <row r="8197" spans="10:11" hidden="1" x14ac:dyDescent="0.25">
      <c r="J8197" s="5">
        <v>0</v>
      </c>
      <c r="K8197" s="217">
        <v>0</v>
      </c>
    </row>
    <row r="8198" spans="10:11" hidden="1" x14ac:dyDescent="0.25">
      <c r="J8198" s="5">
        <v>0</v>
      </c>
      <c r="K8198" s="217">
        <v>0</v>
      </c>
    </row>
    <row r="8199" spans="10:11" hidden="1" x14ac:dyDescent="0.25">
      <c r="J8199" s="5">
        <v>0</v>
      </c>
      <c r="K8199" s="217">
        <v>0</v>
      </c>
    </row>
    <row r="8200" spans="10:11" hidden="1" x14ac:dyDescent="0.25">
      <c r="J8200" s="5">
        <v>0</v>
      </c>
      <c r="K8200" s="217">
        <v>0</v>
      </c>
    </row>
    <row r="8201" spans="10:11" hidden="1" x14ac:dyDescent="0.25">
      <c r="J8201" s="5">
        <v>0</v>
      </c>
      <c r="K8201" s="217">
        <v>0</v>
      </c>
    </row>
    <row r="8202" spans="10:11" hidden="1" x14ac:dyDescent="0.25">
      <c r="J8202" s="5">
        <v>0</v>
      </c>
      <c r="K8202" s="217">
        <v>0</v>
      </c>
    </row>
    <row r="8203" spans="10:11" hidden="1" x14ac:dyDescent="0.25">
      <c r="J8203" s="5">
        <v>0</v>
      </c>
      <c r="K8203" s="217">
        <v>0</v>
      </c>
    </row>
    <row r="8204" spans="10:11" hidden="1" x14ac:dyDescent="0.25">
      <c r="J8204" s="5">
        <v>0</v>
      </c>
      <c r="K8204" s="217">
        <v>0</v>
      </c>
    </row>
    <row r="8205" spans="10:11" hidden="1" x14ac:dyDescent="0.25">
      <c r="J8205" s="5">
        <v>0</v>
      </c>
      <c r="K8205" s="217">
        <v>0</v>
      </c>
    </row>
    <row r="8206" spans="10:11" hidden="1" x14ac:dyDescent="0.25">
      <c r="J8206" s="5">
        <v>0</v>
      </c>
      <c r="K8206" s="217">
        <v>0</v>
      </c>
    </row>
    <row r="8207" spans="10:11" hidden="1" x14ac:dyDescent="0.25">
      <c r="J8207" s="5">
        <v>0</v>
      </c>
      <c r="K8207" s="217">
        <v>0</v>
      </c>
    </row>
    <row r="8208" spans="10:11" hidden="1" x14ac:dyDescent="0.25">
      <c r="J8208" s="5">
        <v>0</v>
      </c>
      <c r="K8208" s="217">
        <v>0</v>
      </c>
    </row>
    <row r="8209" spans="10:11" hidden="1" x14ac:dyDescent="0.25">
      <c r="J8209" s="5">
        <v>0</v>
      </c>
      <c r="K8209" s="217">
        <v>0</v>
      </c>
    </row>
    <row r="8210" spans="10:11" hidden="1" x14ac:dyDescent="0.25">
      <c r="J8210" s="5">
        <v>0</v>
      </c>
      <c r="K8210" s="217">
        <v>0</v>
      </c>
    </row>
    <row r="8211" spans="10:11" hidden="1" x14ac:dyDescent="0.25">
      <c r="J8211" s="5">
        <v>0</v>
      </c>
      <c r="K8211" s="217">
        <v>0</v>
      </c>
    </row>
    <row r="8212" spans="10:11" hidden="1" x14ac:dyDescent="0.25">
      <c r="J8212" s="5">
        <v>0</v>
      </c>
      <c r="K8212" s="217">
        <v>0</v>
      </c>
    </row>
    <row r="8213" spans="10:11" hidden="1" x14ac:dyDescent="0.25">
      <c r="J8213" s="5">
        <v>0</v>
      </c>
      <c r="K8213" s="217">
        <v>0</v>
      </c>
    </row>
    <row r="8214" spans="10:11" hidden="1" x14ac:dyDescent="0.25">
      <c r="J8214" s="5">
        <v>0</v>
      </c>
      <c r="K8214" s="217">
        <v>0</v>
      </c>
    </row>
    <row r="8215" spans="10:11" hidden="1" x14ac:dyDescent="0.25">
      <c r="J8215" s="5">
        <v>0</v>
      </c>
      <c r="K8215" s="217">
        <v>0</v>
      </c>
    </row>
    <row r="8216" spans="10:11" hidden="1" x14ac:dyDescent="0.25">
      <c r="J8216" s="5">
        <v>0</v>
      </c>
      <c r="K8216" s="217">
        <v>0</v>
      </c>
    </row>
    <row r="8217" spans="10:11" hidden="1" x14ac:dyDescent="0.25">
      <c r="J8217" s="5">
        <v>0</v>
      </c>
      <c r="K8217" s="217">
        <v>0</v>
      </c>
    </row>
    <row r="8218" spans="10:11" hidden="1" x14ac:dyDescent="0.25">
      <c r="J8218" s="5">
        <v>0</v>
      </c>
      <c r="K8218" s="217">
        <v>0</v>
      </c>
    </row>
    <row r="8219" spans="10:11" hidden="1" x14ac:dyDescent="0.25">
      <c r="J8219" s="5">
        <v>0</v>
      </c>
      <c r="K8219" s="217">
        <v>0</v>
      </c>
    </row>
    <row r="8220" spans="10:11" hidden="1" x14ac:dyDescent="0.25">
      <c r="J8220" s="5">
        <v>0</v>
      </c>
      <c r="K8220" s="217">
        <v>0</v>
      </c>
    </row>
    <row r="8221" spans="10:11" hidden="1" x14ac:dyDescent="0.25">
      <c r="J8221" s="5">
        <v>0</v>
      </c>
      <c r="K8221" s="217">
        <v>0</v>
      </c>
    </row>
    <row r="8222" spans="10:11" hidden="1" x14ac:dyDescent="0.25">
      <c r="J8222" s="5">
        <v>0</v>
      </c>
      <c r="K8222" s="217">
        <v>0</v>
      </c>
    </row>
    <row r="8223" spans="10:11" hidden="1" x14ac:dyDescent="0.25">
      <c r="J8223" s="5">
        <v>0</v>
      </c>
      <c r="K8223" s="217">
        <v>0</v>
      </c>
    </row>
    <row r="8224" spans="10:11" hidden="1" x14ac:dyDescent="0.25">
      <c r="J8224" s="5">
        <v>0</v>
      </c>
      <c r="K8224" s="217">
        <v>0</v>
      </c>
    </row>
    <row r="8225" spans="10:11" hidden="1" x14ac:dyDescent="0.25">
      <c r="J8225" s="5">
        <v>0</v>
      </c>
      <c r="K8225" s="217">
        <v>0</v>
      </c>
    </row>
    <row r="8226" spans="10:11" hidden="1" x14ac:dyDescent="0.25">
      <c r="J8226" s="5">
        <v>0</v>
      </c>
      <c r="K8226" s="217">
        <v>0</v>
      </c>
    </row>
    <row r="8227" spans="10:11" hidden="1" x14ac:dyDescent="0.25">
      <c r="J8227" s="5">
        <v>0</v>
      </c>
      <c r="K8227" s="217">
        <v>0</v>
      </c>
    </row>
    <row r="8228" spans="10:11" hidden="1" x14ac:dyDescent="0.25">
      <c r="J8228" s="5">
        <v>0</v>
      </c>
      <c r="K8228" s="217">
        <v>0</v>
      </c>
    </row>
    <row r="8229" spans="10:11" hidden="1" x14ac:dyDescent="0.25">
      <c r="J8229" s="5">
        <v>0</v>
      </c>
      <c r="K8229" s="217">
        <v>0</v>
      </c>
    </row>
    <row r="8230" spans="10:11" hidden="1" x14ac:dyDescent="0.25">
      <c r="J8230" s="5">
        <v>0</v>
      </c>
      <c r="K8230" s="217">
        <v>0</v>
      </c>
    </row>
    <row r="8231" spans="10:11" hidden="1" x14ac:dyDescent="0.25">
      <c r="J8231" s="5">
        <v>0</v>
      </c>
      <c r="K8231" s="217">
        <v>0</v>
      </c>
    </row>
    <row r="8232" spans="10:11" hidden="1" x14ac:dyDescent="0.25">
      <c r="J8232" s="5">
        <v>0</v>
      </c>
      <c r="K8232" s="217">
        <v>0</v>
      </c>
    </row>
    <row r="8233" spans="10:11" hidden="1" x14ac:dyDescent="0.25">
      <c r="J8233" s="5">
        <v>0</v>
      </c>
      <c r="K8233" s="217">
        <v>0</v>
      </c>
    </row>
    <row r="8234" spans="10:11" hidden="1" x14ac:dyDescent="0.25">
      <c r="J8234" s="5">
        <v>0</v>
      </c>
      <c r="K8234" s="217">
        <v>0</v>
      </c>
    </row>
    <row r="8235" spans="10:11" hidden="1" x14ac:dyDescent="0.25">
      <c r="J8235" s="5">
        <v>0</v>
      </c>
      <c r="K8235" s="217">
        <v>0</v>
      </c>
    </row>
    <row r="8236" spans="10:11" hidden="1" x14ac:dyDescent="0.25">
      <c r="J8236" s="5">
        <v>0</v>
      </c>
      <c r="K8236" s="217">
        <v>0</v>
      </c>
    </row>
    <row r="8237" spans="10:11" hidden="1" x14ac:dyDescent="0.25">
      <c r="J8237" s="5">
        <v>0</v>
      </c>
      <c r="K8237" s="217">
        <v>0</v>
      </c>
    </row>
    <row r="8238" spans="10:11" hidden="1" x14ac:dyDescent="0.25">
      <c r="J8238" s="5">
        <v>0</v>
      </c>
      <c r="K8238" s="217">
        <v>0</v>
      </c>
    </row>
    <row r="8239" spans="10:11" hidden="1" x14ac:dyDescent="0.25">
      <c r="J8239" s="5">
        <v>0</v>
      </c>
      <c r="K8239" s="217">
        <v>0</v>
      </c>
    </row>
    <row r="8240" spans="10:11" hidden="1" x14ac:dyDescent="0.25">
      <c r="J8240" s="5">
        <v>0</v>
      </c>
      <c r="K8240" s="217">
        <v>0</v>
      </c>
    </row>
    <row r="8241" spans="10:11" hidden="1" x14ac:dyDescent="0.25">
      <c r="J8241" s="5">
        <v>0</v>
      </c>
      <c r="K8241" s="217">
        <v>0</v>
      </c>
    </row>
    <row r="8242" spans="10:11" hidden="1" x14ac:dyDescent="0.25">
      <c r="J8242" s="5">
        <v>0</v>
      </c>
      <c r="K8242" s="217">
        <v>0</v>
      </c>
    </row>
    <row r="8243" spans="10:11" hidden="1" x14ac:dyDescent="0.25">
      <c r="J8243" s="5">
        <v>0</v>
      </c>
      <c r="K8243" s="217">
        <v>0</v>
      </c>
    </row>
    <row r="8244" spans="10:11" hidden="1" x14ac:dyDescent="0.25">
      <c r="J8244" s="5">
        <v>0</v>
      </c>
      <c r="K8244" s="217">
        <v>0</v>
      </c>
    </row>
    <row r="8245" spans="10:11" hidden="1" x14ac:dyDescent="0.25">
      <c r="J8245" s="5">
        <v>0</v>
      </c>
      <c r="K8245" s="217">
        <v>0</v>
      </c>
    </row>
    <row r="8246" spans="10:11" hidden="1" x14ac:dyDescent="0.25">
      <c r="J8246" s="5">
        <v>0</v>
      </c>
      <c r="K8246" s="217">
        <v>0</v>
      </c>
    </row>
    <row r="8247" spans="10:11" hidden="1" x14ac:dyDescent="0.25">
      <c r="J8247" s="5">
        <v>0</v>
      </c>
      <c r="K8247" s="217">
        <v>0</v>
      </c>
    </row>
    <row r="8248" spans="10:11" hidden="1" x14ac:dyDescent="0.25">
      <c r="J8248" s="5">
        <v>0</v>
      </c>
      <c r="K8248" s="217">
        <v>0</v>
      </c>
    </row>
    <row r="8249" spans="10:11" hidden="1" x14ac:dyDescent="0.25">
      <c r="J8249" s="5">
        <v>0</v>
      </c>
      <c r="K8249" s="217">
        <v>0</v>
      </c>
    </row>
    <row r="8250" spans="10:11" hidden="1" x14ac:dyDescent="0.25">
      <c r="J8250" s="5">
        <v>0</v>
      </c>
      <c r="K8250" s="217">
        <v>0</v>
      </c>
    </row>
    <row r="8251" spans="10:11" hidden="1" x14ac:dyDescent="0.25">
      <c r="J8251" s="5">
        <v>0</v>
      </c>
      <c r="K8251" s="217">
        <v>0</v>
      </c>
    </row>
    <row r="8252" spans="10:11" hidden="1" x14ac:dyDescent="0.25">
      <c r="J8252" s="5">
        <v>0</v>
      </c>
      <c r="K8252" s="217">
        <v>0</v>
      </c>
    </row>
    <row r="8253" spans="10:11" hidden="1" x14ac:dyDescent="0.25">
      <c r="J8253" s="5">
        <v>0</v>
      </c>
      <c r="K8253" s="217">
        <v>0</v>
      </c>
    </row>
    <row r="8254" spans="10:11" hidden="1" x14ac:dyDescent="0.25">
      <c r="J8254" s="5">
        <v>0</v>
      </c>
      <c r="K8254" s="217">
        <v>0</v>
      </c>
    </row>
    <row r="8255" spans="10:11" hidden="1" x14ac:dyDescent="0.25">
      <c r="J8255" s="5">
        <v>0</v>
      </c>
      <c r="K8255" s="217">
        <v>0</v>
      </c>
    </row>
    <row r="8256" spans="10:11" hidden="1" x14ac:dyDescent="0.25">
      <c r="J8256" s="5">
        <v>0</v>
      </c>
      <c r="K8256" s="217">
        <v>0</v>
      </c>
    </row>
    <row r="8257" spans="10:11" hidden="1" x14ac:dyDescent="0.25">
      <c r="J8257" s="5">
        <v>0</v>
      </c>
      <c r="K8257" s="217">
        <v>0</v>
      </c>
    </row>
    <row r="8258" spans="10:11" hidden="1" x14ac:dyDescent="0.25">
      <c r="J8258" s="5">
        <v>0</v>
      </c>
      <c r="K8258" s="217">
        <v>0</v>
      </c>
    </row>
    <row r="8259" spans="10:11" hidden="1" x14ac:dyDescent="0.25">
      <c r="J8259" s="5">
        <v>0</v>
      </c>
      <c r="K8259" s="217">
        <v>0</v>
      </c>
    </row>
    <row r="8260" spans="10:11" hidden="1" x14ac:dyDescent="0.25">
      <c r="J8260" s="5">
        <v>0</v>
      </c>
      <c r="K8260" s="217">
        <v>0</v>
      </c>
    </row>
    <row r="8261" spans="10:11" hidden="1" x14ac:dyDescent="0.25">
      <c r="J8261" s="5">
        <v>0</v>
      </c>
      <c r="K8261" s="217">
        <v>0</v>
      </c>
    </row>
    <row r="8262" spans="10:11" hidden="1" x14ac:dyDescent="0.25">
      <c r="J8262" s="5">
        <v>0</v>
      </c>
      <c r="K8262" s="217">
        <v>0</v>
      </c>
    </row>
    <row r="8263" spans="10:11" hidden="1" x14ac:dyDescent="0.25">
      <c r="J8263" s="5">
        <v>0</v>
      </c>
      <c r="K8263" s="217">
        <v>0</v>
      </c>
    </row>
    <row r="8264" spans="10:11" hidden="1" x14ac:dyDescent="0.25">
      <c r="J8264" s="5">
        <v>0</v>
      </c>
      <c r="K8264" s="217">
        <v>0</v>
      </c>
    </row>
    <row r="8265" spans="10:11" hidden="1" x14ac:dyDescent="0.25">
      <c r="J8265" s="5">
        <v>0</v>
      </c>
      <c r="K8265" s="217">
        <v>0</v>
      </c>
    </row>
    <row r="8266" spans="10:11" hidden="1" x14ac:dyDescent="0.25">
      <c r="J8266" s="5">
        <v>0</v>
      </c>
      <c r="K8266" s="217">
        <v>0</v>
      </c>
    </row>
    <row r="8267" spans="10:11" hidden="1" x14ac:dyDescent="0.25">
      <c r="J8267" s="5">
        <v>0</v>
      </c>
      <c r="K8267" s="217">
        <v>0</v>
      </c>
    </row>
    <row r="8268" spans="10:11" hidden="1" x14ac:dyDescent="0.25">
      <c r="J8268" s="5">
        <v>0</v>
      </c>
      <c r="K8268" s="217">
        <v>0</v>
      </c>
    </row>
    <row r="8269" spans="10:11" hidden="1" x14ac:dyDescent="0.25">
      <c r="J8269" s="5">
        <v>0</v>
      </c>
      <c r="K8269" s="217">
        <v>0</v>
      </c>
    </row>
    <row r="8270" spans="10:11" hidden="1" x14ac:dyDescent="0.25">
      <c r="J8270" s="5">
        <v>0</v>
      </c>
      <c r="K8270" s="217">
        <v>0</v>
      </c>
    </row>
    <row r="8271" spans="10:11" hidden="1" x14ac:dyDescent="0.25">
      <c r="J8271" s="5">
        <v>0</v>
      </c>
      <c r="K8271" s="217">
        <v>0</v>
      </c>
    </row>
    <row r="8272" spans="10:11" hidden="1" x14ac:dyDescent="0.25">
      <c r="J8272" s="5">
        <v>0</v>
      </c>
      <c r="K8272" s="217">
        <v>0</v>
      </c>
    </row>
    <row r="8273" spans="10:11" hidden="1" x14ac:dyDescent="0.25">
      <c r="J8273" s="5">
        <v>0</v>
      </c>
      <c r="K8273" s="217">
        <v>0</v>
      </c>
    </row>
    <row r="8274" spans="10:11" hidden="1" x14ac:dyDescent="0.25">
      <c r="J8274" s="5">
        <v>0</v>
      </c>
      <c r="K8274" s="217">
        <v>0</v>
      </c>
    </row>
    <row r="8275" spans="10:11" hidden="1" x14ac:dyDescent="0.25">
      <c r="J8275" s="5">
        <v>0</v>
      </c>
      <c r="K8275" s="217">
        <v>0</v>
      </c>
    </row>
    <row r="8276" spans="10:11" hidden="1" x14ac:dyDescent="0.25">
      <c r="J8276" s="5">
        <v>0</v>
      </c>
      <c r="K8276" s="217">
        <v>0</v>
      </c>
    </row>
    <row r="8277" spans="10:11" hidden="1" x14ac:dyDescent="0.25">
      <c r="J8277" s="5">
        <v>0</v>
      </c>
      <c r="K8277" s="217">
        <v>0</v>
      </c>
    </row>
    <row r="8278" spans="10:11" hidden="1" x14ac:dyDescent="0.25">
      <c r="J8278" s="5">
        <v>0</v>
      </c>
      <c r="K8278" s="217">
        <v>0</v>
      </c>
    </row>
    <row r="8279" spans="10:11" hidden="1" x14ac:dyDescent="0.25">
      <c r="J8279" s="5">
        <v>0</v>
      </c>
      <c r="K8279" s="217">
        <v>0</v>
      </c>
    </row>
    <row r="8280" spans="10:11" hidden="1" x14ac:dyDescent="0.25">
      <c r="J8280" s="5">
        <v>0</v>
      </c>
      <c r="K8280" s="217">
        <v>0</v>
      </c>
    </row>
    <row r="8281" spans="10:11" hidden="1" x14ac:dyDescent="0.25">
      <c r="J8281" s="5">
        <v>0</v>
      </c>
      <c r="K8281" s="217">
        <v>0</v>
      </c>
    </row>
    <row r="8282" spans="10:11" hidden="1" x14ac:dyDescent="0.25">
      <c r="J8282" s="5">
        <v>0</v>
      </c>
      <c r="K8282" s="217">
        <v>0</v>
      </c>
    </row>
    <row r="8283" spans="10:11" hidden="1" x14ac:dyDescent="0.25">
      <c r="J8283" s="5">
        <v>0</v>
      </c>
      <c r="K8283" s="217">
        <v>0</v>
      </c>
    </row>
    <row r="8284" spans="10:11" hidden="1" x14ac:dyDescent="0.25">
      <c r="J8284" s="5">
        <v>0</v>
      </c>
      <c r="K8284" s="217">
        <v>0</v>
      </c>
    </row>
    <row r="8285" spans="10:11" hidden="1" x14ac:dyDescent="0.25">
      <c r="J8285" s="5">
        <v>0</v>
      </c>
      <c r="K8285" s="217">
        <v>0</v>
      </c>
    </row>
    <row r="8286" spans="10:11" hidden="1" x14ac:dyDescent="0.25">
      <c r="J8286" s="5">
        <v>0</v>
      </c>
      <c r="K8286" s="217">
        <v>0</v>
      </c>
    </row>
    <row r="8287" spans="10:11" hidden="1" x14ac:dyDescent="0.25">
      <c r="J8287" s="5">
        <v>0</v>
      </c>
      <c r="K8287" s="217">
        <v>0</v>
      </c>
    </row>
    <row r="8288" spans="10:11" hidden="1" x14ac:dyDescent="0.25">
      <c r="J8288" s="5">
        <v>0</v>
      </c>
      <c r="K8288" s="217">
        <v>0</v>
      </c>
    </row>
    <row r="8289" spans="10:11" hidden="1" x14ac:dyDescent="0.25">
      <c r="J8289" s="5">
        <v>0</v>
      </c>
      <c r="K8289" s="217">
        <v>0</v>
      </c>
    </row>
    <row r="8290" spans="10:11" hidden="1" x14ac:dyDescent="0.25">
      <c r="J8290" s="5">
        <v>0</v>
      </c>
      <c r="K8290" s="217">
        <v>0</v>
      </c>
    </row>
    <row r="8291" spans="10:11" hidden="1" x14ac:dyDescent="0.25">
      <c r="J8291" s="5">
        <v>0</v>
      </c>
      <c r="K8291" s="217">
        <v>0</v>
      </c>
    </row>
    <row r="8292" spans="10:11" hidden="1" x14ac:dyDescent="0.25">
      <c r="J8292" s="5">
        <v>0</v>
      </c>
      <c r="K8292" s="217">
        <v>0</v>
      </c>
    </row>
    <row r="8293" spans="10:11" hidden="1" x14ac:dyDescent="0.25">
      <c r="J8293" s="5">
        <v>0</v>
      </c>
      <c r="K8293" s="217">
        <v>0</v>
      </c>
    </row>
    <row r="8294" spans="10:11" hidden="1" x14ac:dyDescent="0.25">
      <c r="J8294" s="5">
        <v>0</v>
      </c>
      <c r="K8294" s="217">
        <v>0</v>
      </c>
    </row>
    <row r="8295" spans="10:11" hidden="1" x14ac:dyDescent="0.25">
      <c r="J8295" s="5">
        <v>0</v>
      </c>
      <c r="K8295" s="217">
        <v>0</v>
      </c>
    </row>
    <row r="8296" spans="10:11" hidden="1" x14ac:dyDescent="0.25">
      <c r="J8296" s="5">
        <v>0</v>
      </c>
      <c r="K8296" s="217">
        <v>0</v>
      </c>
    </row>
    <row r="8297" spans="10:11" hidden="1" x14ac:dyDescent="0.25">
      <c r="J8297" s="5">
        <v>0</v>
      </c>
      <c r="K8297" s="217">
        <v>0</v>
      </c>
    </row>
    <row r="8298" spans="10:11" hidden="1" x14ac:dyDescent="0.25">
      <c r="J8298" s="5">
        <v>0</v>
      </c>
      <c r="K8298" s="217">
        <v>0</v>
      </c>
    </row>
    <row r="8299" spans="10:11" hidden="1" x14ac:dyDescent="0.25">
      <c r="J8299" s="5">
        <v>0</v>
      </c>
      <c r="K8299" s="217">
        <v>0</v>
      </c>
    </row>
    <row r="8300" spans="10:11" hidden="1" x14ac:dyDescent="0.25">
      <c r="J8300" s="5">
        <v>0</v>
      </c>
      <c r="K8300" s="217">
        <v>0</v>
      </c>
    </row>
    <row r="8301" spans="10:11" hidden="1" x14ac:dyDescent="0.25">
      <c r="J8301" s="5">
        <v>0</v>
      </c>
      <c r="K8301" s="217">
        <v>0</v>
      </c>
    </row>
    <row r="8302" spans="10:11" hidden="1" x14ac:dyDescent="0.25">
      <c r="J8302" s="5">
        <v>0</v>
      </c>
      <c r="K8302" s="217">
        <v>0</v>
      </c>
    </row>
    <row r="8303" spans="10:11" hidden="1" x14ac:dyDescent="0.25">
      <c r="J8303" s="5">
        <v>0</v>
      </c>
      <c r="K8303" s="217">
        <v>0</v>
      </c>
    </row>
    <row r="8304" spans="10:11" hidden="1" x14ac:dyDescent="0.25">
      <c r="J8304" s="5">
        <v>0</v>
      </c>
      <c r="K8304" s="217">
        <v>0</v>
      </c>
    </row>
    <row r="8305" spans="10:11" hidden="1" x14ac:dyDescent="0.25">
      <c r="J8305" s="5">
        <v>0</v>
      </c>
      <c r="K8305" s="217">
        <v>0</v>
      </c>
    </row>
    <row r="8306" spans="10:11" hidden="1" x14ac:dyDescent="0.25">
      <c r="J8306" s="5">
        <v>0</v>
      </c>
      <c r="K8306" s="217">
        <v>0</v>
      </c>
    </row>
    <row r="8307" spans="10:11" hidden="1" x14ac:dyDescent="0.25">
      <c r="J8307" s="5">
        <v>0</v>
      </c>
      <c r="K8307" s="217">
        <v>0</v>
      </c>
    </row>
    <row r="8308" spans="10:11" hidden="1" x14ac:dyDescent="0.25">
      <c r="J8308" s="5">
        <v>0</v>
      </c>
      <c r="K8308" s="217">
        <v>0</v>
      </c>
    </row>
    <row r="8309" spans="10:11" hidden="1" x14ac:dyDescent="0.25">
      <c r="J8309" s="5">
        <v>0</v>
      </c>
      <c r="K8309" s="217">
        <v>0</v>
      </c>
    </row>
    <row r="8310" spans="10:11" hidden="1" x14ac:dyDescent="0.25">
      <c r="J8310" s="5">
        <v>0</v>
      </c>
      <c r="K8310" s="217">
        <v>0</v>
      </c>
    </row>
    <row r="8311" spans="10:11" hidden="1" x14ac:dyDescent="0.25">
      <c r="J8311" s="5">
        <v>0</v>
      </c>
      <c r="K8311" s="217">
        <v>0</v>
      </c>
    </row>
    <row r="8312" spans="10:11" hidden="1" x14ac:dyDescent="0.25">
      <c r="J8312" s="5">
        <v>0</v>
      </c>
      <c r="K8312" s="217">
        <v>0</v>
      </c>
    </row>
    <row r="8313" spans="10:11" hidden="1" x14ac:dyDescent="0.25">
      <c r="J8313" s="5">
        <v>0</v>
      </c>
      <c r="K8313" s="217">
        <v>0</v>
      </c>
    </row>
    <row r="8314" spans="10:11" hidden="1" x14ac:dyDescent="0.25">
      <c r="J8314" s="5">
        <v>0</v>
      </c>
      <c r="K8314" s="217">
        <v>0</v>
      </c>
    </row>
    <row r="8315" spans="10:11" hidden="1" x14ac:dyDescent="0.25">
      <c r="J8315" s="5">
        <v>0</v>
      </c>
      <c r="K8315" s="217">
        <v>0</v>
      </c>
    </row>
    <row r="8316" spans="10:11" hidden="1" x14ac:dyDescent="0.25">
      <c r="J8316" s="5">
        <v>0</v>
      </c>
      <c r="K8316" s="217">
        <v>0</v>
      </c>
    </row>
    <row r="8317" spans="10:11" hidden="1" x14ac:dyDescent="0.25">
      <c r="J8317" s="5">
        <v>0</v>
      </c>
      <c r="K8317" s="217">
        <v>0</v>
      </c>
    </row>
    <row r="8318" spans="10:11" hidden="1" x14ac:dyDescent="0.25">
      <c r="J8318" s="5">
        <v>0</v>
      </c>
      <c r="K8318" s="217">
        <v>0</v>
      </c>
    </row>
    <row r="8319" spans="10:11" hidden="1" x14ac:dyDescent="0.25">
      <c r="J8319" s="5">
        <v>0</v>
      </c>
      <c r="K8319" s="217">
        <v>0</v>
      </c>
    </row>
    <row r="8320" spans="10:11" hidden="1" x14ac:dyDescent="0.25">
      <c r="J8320" s="5">
        <v>0</v>
      </c>
      <c r="K8320" s="217">
        <v>0</v>
      </c>
    </row>
    <row r="8321" spans="10:11" hidden="1" x14ac:dyDescent="0.25">
      <c r="J8321" s="5">
        <v>0</v>
      </c>
      <c r="K8321" s="217">
        <v>0</v>
      </c>
    </row>
    <row r="8322" spans="10:11" hidden="1" x14ac:dyDescent="0.25">
      <c r="J8322" s="5">
        <v>0</v>
      </c>
      <c r="K8322" s="217">
        <v>0</v>
      </c>
    </row>
    <row r="8323" spans="10:11" hidden="1" x14ac:dyDescent="0.25">
      <c r="J8323" s="5">
        <v>0</v>
      </c>
      <c r="K8323" s="217">
        <v>0</v>
      </c>
    </row>
    <row r="8324" spans="10:11" hidden="1" x14ac:dyDescent="0.25">
      <c r="J8324" s="5">
        <v>0</v>
      </c>
      <c r="K8324" s="217">
        <v>0</v>
      </c>
    </row>
    <row r="8325" spans="10:11" hidden="1" x14ac:dyDescent="0.25">
      <c r="J8325" s="5">
        <v>0</v>
      </c>
      <c r="K8325" s="217">
        <v>0</v>
      </c>
    </row>
    <row r="8326" spans="10:11" hidden="1" x14ac:dyDescent="0.25">
      <c r="J8326" s="5">
        <v>0</v>
      </c>
      <c r="K8326" s="217">
        <v>0</v>
      </c>
    </row>
    <row r="8327" spans="10:11" hidden="1" x14ac:dyDescent="0.25">
      <c r="J8327" s="5">
        <v>0</v>
      </c>
      <c r="K8327" s="217">
        <v>0</v>
      </c>
    </row>
    <row r="8328" spans="10:11" hidden="1" x14ac:dyDescent="0.25">
      <c r="J8328" s="5">
        <v>0</v>
      </c>
      <c r="K8328" s="217">
        <v>0</v>
      </c>
    </row>
    <row r="8329" spans="10:11" hidden="1" x14ac:dyDescent="0.25">
      <c r="J8329" s="5">
        <v>0</v>
      </c>
      <c r="K8329" s="217">
        <v>0</v>
      </c>
    </row>
    <row r="8330" spans="10:11" hidden="1" x14ac:dyDescent="0.25">
      <c r="J8330" s="5">
        <v>0</v>
      </c>
      <c r="K8330" s="217">
        <v>0</v>
      </c>
    </row>
    <row r="8331" spans="10:11" hidden="1" x14ac:dyDescent="0.25">
      <c r="J8331" s="5">
        <v>0</v>
      </c>
      <c r="K8331" s="217">
        <v>0</v>
      </c>
    </row>
    <row r="8332" spans="10:11" hidden="1" x14ac:dyDescent="0.25">
      <c r="J8332" s="5">
        <v>0</v>
      </c>
      <c r="K8332" s="217">
        <v>0</v>
      </c>
    </row>
    <row r="8333" spans="10:11" hidden="1" x14ac:dyDescent="0.25">
      <c r="J8333" s="5">
        <v>0</v>
      </c>
      <c r="K8333" s="217">
        <v>0</v>
      </c>
    </row>
    <row r="8334" spans="10:11" hidden="1" x14ac:dyDescent="0.25">
      <c r="J8334" s="5">
        <v>0</v>
      </c>
      <c r="K8334" s="217">
        <v>0</v>
      </c>
    </row>
    <row r="8335" spans="10:11" hidden="1" x14ac:dyDescent="0.25">
      <c r="J8335" s="5">
        <v>0</v>
      </c>
      <c r="K8335" s="217">
        <v>0</v>
      </c>
    </row>
    <row r="8336" spans="10:11" hidden="1" x14ac:dyDescent="0.25">
      <c r="J8336" s="5">
        <v>0</v>
      </c>
      <c r="K8336" s="217">
        <v>0</v>
      </c>
    </row>
    <row r="8337" spans="10:11" hidden="1" x14ac:dyDescent="0.25">
      <c r="J8337" s="5">
        <v>0</v>
      </c>
      <c r="K8337" s="217">
        <v>0</v>
      </c>
    </row>
    <row r="8338" spans="10:11" hidden="1" x14ac:dyDescent="0.25">
      <c r="J8338" s="5">
        <v>0</v>
      </c>
      <c r="K8338" s="217">
        <v>0</v>
      </c>
    </row>
    <row r="8339" spans="10:11" hidden="1" x14ac:dyDescent="0.25">
      <c r="J8339" s="5">
        <v>0</v>
      </c>
      <c r="K8339" s="217">
        <v>0</v>
      </c>
    </row>
    <row r="8340" spans="10:11" hidden="1" x14ac:dyDescent="0.25">
      <c r="J8340" s="5">
        <v>0</v>
      </c>
      <c r="K8340" s="217">
        <v>0</v>
      </c>
    </row>
    <row r="8341" spans="10:11" hidden="1" x14ac:dyDescent="0.25">
      <c r="J8341" s="5">
        <v>0</v>
      </c>
      <c r="K8341" s="217">
        <v>0</v>
      </c>
    </row>
    <row r="8342" spans="10:11" hidden="1" x14ac:dyDescent="0.25">
      <c r="J8342" s="5">
        <v>0</v>
      </c>
      <c r="K8342" s="217">
        <v>0</v>
      </c>
    </row>
    <row r="8343" spans="10:11" hidden="1" x14ac:dyDescent="0.25">
      <c r="J8343" s="5">
        <v>0</v>
      </c>
      <c r="K8343" s="217">
        <v>0</v>
      </c>
    </row>
    <row r="8344" spans="10:11" hidden="1" x14ac:dyDescent="0.25">
      <c r="J8344" s="5">
        <v>0</v>
      </c>
      <c r="K8344" s="217">
        <v>0</v>
      </c>
    </row>
    <row r="8345" spans="10:11" hidden="1" x14ac:dyDescent="0.25">
      <c r="J8345" s="5">
        <v>0</v>
      </c>
      <c r="K8345" s="217">
        <v>0</v>
      </c>
    </row>
    <row r="8346" spans="10:11" hidden="1" x14ac:dyDescent="0.25">
      <c r="J8346" s="5">
        <v>0</v>
      </c>
      <c r="K8346" s="217">
        <v>0</v>
      </c>
    </row>
    <row r="8347" spans="10:11" hidden="1" x14ac:dyDescent="0.25">
      <c r="J8347" s="5">
        <v>0</v>
      </c>
      <c r="K8347" s="217">
        <v>0</v>
      </c>
    </row>
    <row r="8348" spans="10:11" hidden="1" x14ac:dyDescent="0.25">
      <c r="J8348" s="5">
        <v>0</v>
      </c>
      <c r="K8348" s="217">
        <v>0</v>
      </c>
    </row>
    <row r="8349" spans="10:11" hidden="1" x14ac:dyDescent="0.25">
      <c r="J8349" s="5">
        <v>0</v>
      </c>
      <c r="K8349" s="217">
        <v>0</v>
      </c>
    </row>
    <row r="8350" spans="10:11" hidden="1" x14ac:dyDescent="0.25">
      <c r="J8350" s="5">
        <v>0</v>
      </c>
      <c r="K8350" s="217">
        <v>0</v>
      </c>
    </row>
    <row r="8351" spans="10:11" hidden="1" x14ac:dyDescent="0.25">
      <c r="J8351" s="5">
        <v>0</v>
      </c>
      <c r="K8351" s="217">
        <v>0</v>
      </c>
    </row>
    <row r="8352" spans="10:11" hidden="1" x14ac:dyDescent="0.25">
      <c r="J8352" s="5">
        <v>0</v>
      </c>
      <c r="K8352" s="217">
        <v>0</v>
      </c>
    </row>
    <row r="8353" spans="10:11" hidden="1" x14ac:dyDescent="0.25">
      <c r="J8353" s="5">
        <v>0</v>
      </c>
      <c r="K8353" s="217">
        <v>0</v>
      </c>
    </row>
    <row r="8354" spans="10:11" hidden="1" x14ac:dyDescent="0.25">
      <c r="J8354" s="5">
        <v>0</v>
      </c>
      <c r="K8354" s="217">
        <v>0</v>
      </c>
    </row>
    <row r="8355" spans="10:11" hidden="1" x14ac:dyDescent="0.25">
      <c r="J8355" s="5">
        <v>0</v>
      </c>
      <c r="K8355" s="217">
        <v>0</v>
      </c>
    </row>
    <row r="8356" spans="10:11" hidden="1" x14ac:dyDescent="0.25">
      <c r="J8356" s="5">
        <v>0</v>
      </c>
      <c r="K8356" s="217">
        <v>0</v>
      </c>
    </row>
    <row r="8357" spans="10:11" hidden="1" x14ac:dyDescent="0.25">
      <c r="J8357" s="5">
        <v>0</v>
      </c>
      <c r="K8357" s="217">
        <v>0</v>
      </c>
    </row>
    <row r="8358" spans="10:11" hidden="1" x14ac:dyDescent="0.25">
      <c r="J8358" s="5">
        <v>0</v>
      </c>
      <c r="K8358" s="217">
        <v>0</v>
      </c>
    </row>
    <row r="8359" spans="10:11" hidden="1" x14ac:dyDescent="0.25">
      <c r="J8359" s="5">
        <v>0</v>
      </c>
      <c r="K8359" s="217">
        <v>0</v>
      </c>
    </row>
    <row r="8360" spans="10:11" hidden="1" x14ac:dyDescent="0.25">
      <c r="J8360" s="5">
        <v>0</v>
      </c>
      <c r="K8360" s="217">
        <v>0</v>
      </c>
    </row>
    <row r="8361" spans="10:11" hidden="1" x14ac:dyDescent="0.25">
      <c r="J8361" s="5">
        <v>0</v>
      </c>
      <c r="K8361" s="217">
        <v>0</v>
      </c>
    </row>
    <row r="8362" spans="10:11" hidden="1" x14ac:dyDescent="0.25">
      <c r="J8362" s="5">
        <v>0</v>
      </c>
      <c r="K8362" s="217">
        <v>0</v>
      </c>
    </row>
    <row r="8363" spans="10:11" hidden="1" x14ac:dyDescent="0.25">
      <c r="J8363" s="5">
        <v>0</v>
      </c>
      <c r="K8363" s="217">
        <v>0</v>
      </c>
    </row>
    <row r="8364" spans="10:11" hidden="1" x14ac:dyDescent="0.25">
      <c r="J8364" s="5">
        <v>0</v>
      </c>
      <c r="K8364" s="217">
        <v>0</v>
      </c>
    </row>
    <row r="8365" spans="10:11" hidden="1" x14ac:dyDescent="0.25">
      <c r="J8365" s="5">
        <v>0</v>
      </c>
      <c r="K8365" s="217">
        <v>0</v>
      </c>
    </row>
    <row r="8366" spans="10:11" hidden="1" x14ac:dyDescent="0.25">
      <c r="J8366" s="5">
        <v>0</v>
      </c>
      <c r="K8366" s="217">
        <v>0</v>
      </c>
    </row>
    <row r="8367" spans="10:11" hidden="1" x14ac:dyDescent="0.25">
      <c r="J8367" s="5">
        <v>0</v>
      </c>
      <c r="K8367" s="217">
        <v>0</v>
      </c>
    </row>
    <row r="8368" spans="10:11" hidden="1" x14ac:dyDescent="0.25">
      <c r="J8368" s="5">
        <v>0</v>
      </c>
      <c r="K8368" s="217">
        <v>0</v>
      </c>
    </row>
    <row r="8369" spans="10:11" hidden="1" x14ac:dyDescent="0.25">
      <c r="J8369" s="5">
        <v>0</v>
      </c>
      <c r="K8369" s="217">
        <v>0</v>
      </c>
    </row>
    <row r="8370" spans="10:11" hidden="1" x14ac:dyDescent="0.25">
      <c r="J8370" s="5">
        <v>0</v>
      </c>
      <c r="K8370" s="217">
        <v>0</v>
      </c>
    </row>
    <row r="8371" spans="10:11" hidden="1" x14ac:dyDescent="0.25">
      <c r="J8371" s="5">
        <v>0</v>
      </c>
      <c r="K8371" s="217">
        <v>0</v>
      </c>
    </row>
    <row r="8372" spans="10:11" hidden="1" x14ac:dyDescent="0.25">
      <c r="J8372" s="5">
        <v>0</v>
      </c>
      <c r="K8372" s="217">
        <v>0</v>
      </c>
    </row>
    <row r="8373" spans="10:11" hidden="1" x14ac:dyDescent="0.25">
      <c r="J8373" s="5">
        <v>0</v>
      </c>
      <c r="K8373" s="217">
        <v>0</v>
      </c>
    </row>
    <row r="8374" spans="10:11" hidden="1" x14ac:dyDescent="0.25">
      <c r="J8374" s="5">
        <v>0</v>
      </c>
      <c r="K8374" s="217">
        <v>0</v>
      </c>
    </row>
    <row r="8375" spans="10:11" hidden="1" x14ac:dyDescent="0.25">
      <c r="J8375" s="5">
        <v>0</v>
      </c>
      <c r="K8375" s="217">
        <v>0</v>
      </c>
    </row>
    <row r="8376" spans="10:11" hidden="1" x14ac:dyDescent="0.25">
      <c r="J8376" s="5">
        <v>0</v>
      </c>
      <c r="K8376" s="217">
        <v>0</v>
      </c>
    </row>
    <row r="8377" spans="10:11" hidden="1" x14ac:dyDescent="0.25">
      <c r="J8377" s="5">
        <v>0</v>
      </c>
      <c r="K8377" s="217">
        <v>0</v>
      </c>
    </row>
    <row r="8378" spans="10:11" hidden="1" x14ac:dyDescent="0.25">
      <c r="J8378" s="5">
        <v>0</v>
      </c>
      <c r="K8378" s="217">
        <v>0</v>
      </c>
    </row>
    <row r="8379" spans="10:11" hidden="1" x14ac:dyDescent="0.25">
      <c r="J8379" s="5">
        <v>0</v>
      </c>
      <c r="K8379" s="217">
        <v>0</v>
      </c>
    </row>
    <row r="8380" spans="10:11" hidden="1" x14ac:dyDescent="0.25">
      <c r="J8380" s="5">
        <v>0</v>
      </c>
      <c r="K8380" s="217">
        <v>0</v>
      </c>
    </row>
    <row r="8381" spans="10:11" hidden="1" x14ac:dyDescent="0.25">
      <c r="J8381" s="5">
        <v>0</v>
      </c>
      <c r="K8381" s="217">
        <v>0</v>
      </c>
    </row>
    <row r="8382" spans="10:11" hidden="1" x14ac:dyDescent="0.25">
      <c r="J8382" s="5">
        <v>0</v>
      </c>
      <c r="K8382" s="217">
        <v>0</v>
      </c>
    </row>
    <row r="8383" spans="10:11" hidden="1" x14ac:dyDescent="0.25">
      <c r="J8383" s="5">
        <v>0</v>
      </c>
      <c r="K8383" s="217">
        <v>0</v>
      </c>
    </row>
    <row r="8384" spans="10:11" hidden="1" x14ac:dyDescent="0.25">
      <c r="J8384" s="5">
        <v>0</v>
      </c>
      <c r="K8384" s="217">
        <v>0</v>
      </c>
    </row>
    <row r="8385" spans="10:11" hidden="1" x14ac:dyDescent="0.25">
      <c r="J8385" s="5">
        <v>0</v>
      </c>
      <c r="K8385" s="217">
        <v>0</v>
      </c>
    </row>
    <row r="8386" spans="10:11" hidden="1" x14ac:dyDescent="0.25">
      <c r="J8386" s="5">
        <v>0</v>
      </c>
      <c r="K8386" s="217">
        <v>0</v>
      </c>
    </row>
    <row r="8387" spans="10:11" hidden="1" x14ac:dyDescent="0.25">
      <c r="J8387" s="5">
        <v>0</v>
      </c>
      <c r="K8387" s="217">
        <v>0</v>
      </c>
    </row>
    <row r="8388" spans="10:11" hidden="1" x14ac:dyDescent="0.25">
      <c r="J8388" s="5">
        <v>0</v>
      </c>
      <c r="K8388" s="217">
        <v>0</v>
      </c>
    </row>
    <row r="8389" spans="10:11" hidden="1" x14ac:dyDescent="0.25">
      <c r="J8389" s="5">
        <v>0</v>
      </c>
      <c r="K8389" s="217">
        <v>0</v>
      </c>
    </row>
    <row r="8390" spans="10:11" hidden="1" x14ac:dyDescent="0.25">
      <c r="J8390" s="5">
        <v>0</v>
      </c>
      <c r="K8390" s="217">
        <v>0</v>
      </c>
    </row>
    <row r="8391" spans="10:11" hidden="1" x14ac:dyDescent="0.25">
      <c r="J8391" s="5">
        <v>0</v>
      </c>
      <c r="K8391" s="217">
        <v>0</v>
      </c>
    </row>
    <row r="8392" spans="10:11" hidden="1" x14ac:dyDescent="0.25">
      <c r="J8392" s="5">
        <v>0</v>
      </c>
      <c r="K8392" s="217">
        <v>0</v>
      </c>
    </row>
    <row r="8393" spans="10:11" hidden="1" x14ac:dyDescent="0.25">
      <c r="J8393" s="5">
        <v>0</v>
      </c>
      <c r="K8393" s="217">
        <v>0</v>
      </c>
    </row>
    <row r="8394" spans="10:11" hidden="1" x14ac:dyDescent="0.25">
      <c r="J8394" s="5">
        <v>0</v>
      </c>
      <c r="K8394" s="217">
        <v>0</v>
      </c>
    </row>
    <row r="8395" spans="10:11" hidden="1" x14ac:dyDescent="0.25">
      <c r="J8395" s="5">
        <v>0</v>
      </c>
      <c r="K8395" s="217">
        <v>0</v>
      </c>
    </row>
    <row r="8396" spans="10:11" hidden="1" x14ac:dyDescent="0.25">
      <c r="J8396" s="5">
        <v>0</v>
      </c>
      <c r="K8396" s="217">
        <v>0</v>
      </c>
    </row>
    <row r="8397" spans="10:11" hidden="1" x14ac:dyDescent="0.25">
      <c r="J8397" s="5">
        <v>0</v>
      </c>
      <c r="K8397" s="217">
        <v>0</v>
      </c>
    </row>
    <row r="8398" spans="10:11" hidden="1" x14ac:dyDescent="0.25">
      <c r="J8398" s="5">
        <v>0</v>
      </c>
      <c r="K8398" s="217">
        <v>0</v>
      </c>
    </row>
    <row r="8399" spans="10:11" hidden="1" x14ac:dyDescent="0.25">
      <c r="J8399" s="5">
        <v>0</v>
      </c>
      <c r="K8399" s="217">
        <v>0</v>
      </c>
    </row>
    <row r="8400" spans="10:11" hidden="1" x14ac:dyDescent="0.25">
      <c r="J8400" s="5">
        <v>0</v>
      </c>
      <c r="K8400" s="217">
        <v>0</v>
      </c>
    </row>
    <row r="8401" spans="10:11" hidden="1" x14ac:dyDescent="0.25">
      <c r="J8401" s="5">
        <v>0</v>
      </c>
      <c r="K8401" s="217">
        <v>0</v>
      </c>
    </row>
    <row r="8402" spans="10:11" hidden="1" x14ac:dyDescent="0.25">
      <c r="J8402" s="5">
        <v>0</v>
      </c>
      <c r="K8402" s="217">
        <v>0</v>
      </c>
    </row>
    <row r="8403" spans="10:11" hidden="1" x14ac:dyDescent="0.25">
      <c r="J8403" s="5">
        <v>0</v>
      </c>
      <c r="K8403" s="217">
        <v>0</v>
      </c>
    </row>
    <row r="8404" spans="10:11" hidden="1" x14ac:dyDescent="0.25">
      <c r="J8404" s="5">
        <v>0</v>
      </c>
      <c r="K8404" s="217">
        <v>0</v>
      </c>
    </row>
    <row r="8405" spans="10:11" hidden="1" x14ac:dyDescent="0.25">
      <c r="J8405" s="5">
        <v>0</v>
      </c>
      <c r="K8405" s="217">
        <v>0</v>
      </c>
    </row>
    <row r="8406" spans="10:11" hidden="1" x14ac:dyDescent="0.25">
      <c r="J8406" s="5">
        <v>0</v>
      </c>
      <c r="K8406" s="217">
        <v>0</v>
      </c>
    </row>
    <row r="8407" spans="10:11" hidden="1" x14ac:dyDescent="0.25">
      <c r="J8407" s="5">
        <v>0</v>
      </c>
      <c r="K8407" s="217">
        <v>0</v>
      </c>
    </row>
    <row r="8408" spans="10:11" hidden="1" x14ac:dyDescent="0.25">
      <c r="J8408" s="5">
        <v>0</v>
      </c>
      <c r="K8408" s="217">
        <v>0</v>
      </c>
    </row>
    <row r="8409" spans="10:11" hidden="1" x14ac:dyDescent="0.25">
      <c r="J8409" s="5">
        <v>0</v>
      </c>
      <c r="K8409" s="217">
        <v>0</v>
      </c>
    </row>
    <row r="8410" spans="10:11" hidden="1" x14ac:dyDescent="0.25">
      <c r="J8410" s="5">
        <v>0</v>
      </c>
      <c r="K8410" s="217">
        <v>0</v>
      </c>
    </row>
    <row r="8411" spans="10:11" hidden="1" x14ac:dyDescent="0.25">
      <c r="J8411" s="5">
        <v>0</v>
      </c>
      <c r="K8411" s="217">
        <v>0</v>
      </c>
    </row>
    <row r="8412" spans="10:11" hidden="1" x14ac:dyDescent="0.25">
      <c r="J8412" s="5">
        <v>0</v>
      </c>
      <c r="K8412" s="217">
        <v>0</v>
      </c>
    </row>
    <row r="8413" spans="10:11" hidden="1" x14ac:dyDescent="0.25">
      <c r="J8413" s="5">
        <v>0</v>
      </c>
      <c r="K8413" s="217">
        <v>0</v>
      </c>
    </row>
    <row r="8414" spans="10:11" hidden="1" x14ac:dyDescent="0.25">
      <c r="J8414" s="5">
        <v>0</v>
      </c>
      <c r="K8414" s="217">
        <v>0</v>
      </c>
    </row>
    <row r="8415" spans="10:11" hidden="1" x14ac:dyDescent="0.25">
      <c r="J8415" s="5">
        <v>0</v>
      </c>
      <c r="K8415" s="217">
        <v>0</v>
      </c>
    </row>
    <row r="8416" spans="10:11" hidden="1" x14ac:dyDescent="0.25">
      <c r="J8416" s="5">
        <v>0</v>
      </c>
      <c r="K8416" s="217">
        <v>0</v>
      </c>
    </row>
    <row r="8417" spans="10:11" hidden="1" x14ac:dyDescent="0.25">
      <c r="J8417" s="5">
        <v>0</v>
      </c>
      <c r="K8417" s="217">
        <v>0</v>
      </c>
    </row>
    <row r="8418" spans="10:11" hidden="1" x14ac:dyDescent="0.25">
      <c r="J8418" s="5">
        <v>0</v>
      </c>
      <c r="K8418" s="217">
        <v>0</v>
      </c>
    </row>
    <row r="8419" spans="10:11" hidden="1" x14ac:dyDescent="0.25">
      <c r="J8419" s="5">
        <v>0</v>
      </c>
      <c r="K8419" s="217">
        <v>0</v>
      </c>
    </row>
    <row r="8420" spans="10:11" hidden="1" x14ac:dyDescent="0.25">
      <c r="J8420" s="5">
        <v>0</v>
      </c>
      <c r="K8420" s="217">
        <v>0</v>
      </c>
    </row>
    <row r="8421" spans="10:11" hidden="1" x14ac:dyDescent="0.25">
      <c r="J8421" s="5">
        <v>0</v>
      </c>
      <c r="K8421" s="217">
        <v>0</v>
      </c>
    </row>
    <row r="8422" spans="10:11" hidden="1" x14ac:dyDescent="0.25">
      <c r="J8422" s="5">
        <v>0</v>
      </c>
      <c r="K8422" s="217">
        <v>0</v>
      </c>
    </row>
    <row r="8423" spans="10:11" hidden="1" x14ac:dyDescent="0.25">
      <c r="J8423" s="5">
        <v>0</v>
      </c>
      <c r="K8423" s="217">
        <v>0</v>
      </c>
    </row>
    <row r="8424" spans="10:11" hidden="1" x14ac:dyDescent="0.25">
      <c r="J8424" s="5">
        <v>0</v>
      </c>
      <c r="K8424" s="217">
        <v>0</v>
      </c>
    </row>
    <row r="8425" spans="10:11" hidden="1" x14ac:dyDescent="0.25">
      <c r="J8425" s="5">
        <v>0</v>
      </c>
      <c r="K8425" s="217">
        <v>0</v>
      </c>
    </row>
    <row r="8426" spans="10:11" hidden="1" x14ac:dyDescent="0.25">
      <c r="J8426" s="5">
        <v>0</v>
      </c>
      <c r="K8426" s="217">
        <v>0</v>
      </c>
    </row>
    <row r="8427" spans="10:11" hidden="1" x14ac:dyDescent="0.25">
      <c r="J8427" s="5">
        <v>0</v>
      </c>
      <c r="K8427" s="217">
        <v>0</v>
      </c>
    </row>
    <row r="8428" spans="10:11" hidden="1" x14ac:dyDescent="0.25">
      <c r="J8428" s="5">
        <v>0</v>
      </c>
      <c r="K8428" s="217">
        <v>0</v>
      </c>
    </row>
    <row r="8429" spans="10:11" hidden="1" x14ac:dyDescent="0.25">
      <c r="J8429" s="5">
        <v>0</v>
      </c>
      <c r="K8429" s="217">
        <v>0</v>
      </c>
    </row>
    <row r="8430" spans="10:11" hidden="1" x14ac:dyDescent="0.25">
      <c r="J8430" s="5">
        <v>0</v>
      </c>
      <c r="K8430" s="217">
        <v>0</v>
      </c>
    </row>
    <row r="8431" spans="10:11" hidden="1" x14ac:dyDescent="0.25">
      <c r="J8431" s="5">
        <v>0</v>
      </c>
      <c r="K8431" s="217">
        <v>0</v>
      </c>
    </row>
    <row r="8432" spans="10:11" hidden="1" x14ac:dyDescent="0.25">
      <c r="J8432" s="5">
        <v>0</v>
      </c>
      <c r="K8432" s="217">
        <v>0</v>
      </c>
    </row>
    <row r="8433" spans="10:11" hidden="1" x14ac:dyDescent="0.25">
      <c r="J8433" s="5">
        <v>0</v>
      </c>
      <c r="K8433" s="217">
        <v>0</v>
      </c>
    </row>
    <row r="8434" spans="10:11" hidden="1" x14ac:dyDescent="0.25">
      <c r="J8434" s="5">
        <v>0</v>
      </c>
      <c r="K8434" s="217">
        <v>0</v>
      </c>
    </row>
    <row r="8435" spans="10:11" hidden="1" x14ac:dyDescent="0.25">
      <c r="J8435" s="5">
        <v>0</v>
      </c>
      <c r="K8435" s="217">
        <v>0</v>
      </c>
    </row>
    <row r="8436" spans="10:11" hidden="1" x14ac:dyDescent="0.25">
      <c r="J8436" s="5">
        <v>0</v>
      </c>
      <c r="K8436" s="217">
        <v>0</v>
      </c>
    </row>
    <row r="8437" spans="10:11" hidden="1" x14ac:dyDescent="0.25">
      <c r="J8437" s="5">
        <v>0</v>
      </c>
      <c r="K8437" s="217">
        <v>0</v>
      </c>
    </row>
    <row r="8438" spans="10:11" hidden="1" x14ac:dyDescent="0.25">
      <c r="J8438" s="5">
        <v>0</v>
      </c>
      <c r="K8438" s="217">
        <v>0</v>
      </c>
    </row>
    <row r="8439" spans="10:11" hidden="1" x14ac:dyDescent="0.25">
      <c r="J8439" s="5">
        <v>0</v>
      </c>
      <c r="K8439" s="217">
        <v>0</v>
      </c>
    </row>
    <row r="8440" spans="10:11" hidden="1" x14ac:dyDescent="0.25">
      <c r="J8440" s="5">
        <v>0</v>
      </c>
      <c r="K8440" s="217">
        <v>0</v>
      </c>
    </row>
    <row r="8441" spans="10:11" hidden="1" x14ac:dyDescent="0.25">
      <c r="J8441" s="5">
        <v>0</v>
      </c>
      <c r="K8441" s="217">
        <v>0</v>
      </c>
    </row>
    <row r="8442" spans="10:11" hidden="1" x14ac:dyDescent="0.25">
      <c r="J8442" s="5">
        <v>0</v>
      </c>
      <c r="K8442" s="217">
        <v>0</v>
      </c>
    </row>
    <row r="8443" spans="10:11" hidden="1" x14ac:dyDescent="0.25">
      <c r="J8443" s="5">
        <v>0</v>
      </c>
      <c r="K8443" s="217">
        <v>0</v>
      </c>
    </row>
    <row r="8444" spans="10:11" hidden="1" x14ac:dyDescent="0.25">
      <c r="J8444" s="5">
        <v>0</v>
      </c>
      <c r="K8444" s="217">
        <v>0</v>
      </c>
    </row>
    <row r="8445" spans="10:11" hidden="1" x14ac:dyDescent="0.25">
      <c r="J8445" s="5">
        <v>0</v>
      </c>
      <c r="K8445" s="217">
        <v>0</v>
      </c>
    </row>
    <row r="8446" spans="10:11" hidden="1" x14ac:dyDescent="0.25">
      <c r="J8446" s="5">
        <v>0</v>
      </c>
      <c r="K8446" s="217">
        <v>0</v>
      </c>
    </row>
    <row r="8447" spans="10:11" hidden="1" x14ac:dyDescent="0.25">
      <c r="J8447" s="5">
        <v>0</v>
      </c>
      <c r="K8447" s="217">
        <v>0</v>
      </c>
    </row>
    <row r="8448" spans="10:11" hidden="1" x14ac:dyDescent="0.25">
      <c r="J8448" s="5">
        <v>0</v>
      </c>
      <c r="K8448" s="217">
        <v>0</v>
      </c>
    </row>
    <row r="8449" spans="10:11" hidden="1" x14ac:dyDescent="0.25">
      <c r="J8449" s="5">
        <v>0</v>
      </c>
      <c r="K8449" s="217">
        <v>0</v>
      </c>
    </row>
    <row r="8450" spans="10:11" hidden="1" x14ac:dyDescent="0.25">
      <c r="J8450" s="5">
        <v>0</v>
      </c>
      <c r="K8450" s="217">
        <v>0</v>
      </c>
    </row>
    <row r="8451" spans="10:11" hidden="1" x14ac:dyDescent="0.25">
      <c r="J8451" s="5">
        <v>0</v>
      </c>
      <c r="K8451" s="217">
        <v>0</v>
      </c>
    </row>
    <row r="8452" spans="10:11" hidden="1" x14ac:dyDescent="0.25">
      <c r="J8452" s="5">
        <v>0</v>
      </c>
      <c r="K8452" s="217">
        <v>0</v>
      </c>
    </row>
    <row r="8453" spans="10:11" hidden="1" x14ac:dyDescent="0.25">
      <c r="J8453" s="5">
        <v>0</v>
      </c>
      <c r="K8453" s="217">
        <v>0</v>
      </c>
    </row>
    <row r="8454" spans="10:11" hidden="1" x14ac:dyDescent="0.25">
      <c r="J8454" s="5">
        <v>0</v>
      </c>
      <c r="K8454" s="217">
        <v>0</v>
      </c>
    </row>
    <row r="8455" spans="10:11" hidden="1" x14ac:dyDescent="0.25">
      <c r="J8455" s="5">
        <v>0</v>
      </c>
      <c r="K8455" s="217">
        <v>0</v>
      </c>
    </row>
    <row r="8456" spans="10:11" hidden="1" x14ac:dyDescent="0.25">
      <c r="J8456" s="5">
        <v>0</v>
      </c>
      <c r="K8456" s="217">
        <v>0</v>
      </c>
    </row>
    <row r="8457" spans="10:11" hidden="1" x14ac:dyDescent="0.25">
      <c r="J8457" s="5">
        <v>0</v>
      </c>
      <c r="K8457" s="217">
        <v>0</v>
      </c>
    </row>
    <row r="8458" spans="10:11" hidden="1" x14ac:dyDescent="0.25">
      <c r="J8458" s="5">
        <v>0</v>
      </c>
      <c r="K8458" s="217">
        <v>0</v>
      </c>
    </row>
    <row r="8459" spans="10:11" hidden="1" x14ac:dyDescent="0.25">
      <c r="J8459" s="5">
        <v>0</v>
      </c>
      <c r="K8459" s="217">
        <v>0</v>
      </c>
    </row>
    <row r="8460" spans="10:11" hidden="1" x14ac:dyDescent="0.25">
      <c r="J8460" s="5">
        <v>0</v>
      </c>
      <c r="K8460" s="217">
        <v>0</v>
      </c>
    </row>
    <row r="8461" spans="10:11" hidden="1" x14ac:dyDescent="0.25">
      <c r="J8461" s="5">
        <v>0</v>
      </c>
      <c r="K8461" s="217">
        <v>0</v>
      </c>
    </row>
    <row r="8462" spans="10:11" hidden="1" x14ac:dyDescent="0.25">
      <c r="J8462" s="5">
        <v>0</v>
      </c>
      <c r="K8462" s="217">
        <v>0</v>
      </c>
    </row>
    <row r="8463" spans="10:11" hidden="1" x14ac:dyDescent="0.25">
      <c r="J8463" s="5">
        <v>0</v>
      </c>
      <c r="K8463" s="217">
        <v>0</v>
      </c>
    </row>
    <row r="8464" spans="10:11" hidden="1" x14ac:dyDescent="0.25">
      <c r="J8464" s="5">
        <v>0</v>
      </c>
      <c r="K8464" s="217">
        <v>0</v>
      </c>
    </row>
    <row r="8465" spans="10:11" hidden="1" x14ac:dyDescent="0.25">
      <c r="J8465" s="5">
        <v>0</v>
      </c>
      <c r="K8465" s="217">
        <v>0</v>
      </c>
    </row>
    <row r="8466" spans="10:11" hidden="1" x14ac:dyDescent="0.25">
      <c r="J8466" s="5">
        <v>0</v>
      </c>
      <c r="K8466" s="217">
        <v>0</v>
      </c>
    </row>
    <row r="8467" spans="10:11" hidden="1" x14ac:dyDescent="0.25">
      <c r="J8467" s="5">
        <v>0</v>
      </c>
      <c r="K8467" s="217">
        <v>0</v>
      </c>
    </row>
    <row r="8468" spans="10:11" hidden="1" x14ac:dyDescent="0.25">
      <c r="J8468" s="5">
        <v>0</v>
      </c>
      <c r="K8468" s="217">
        <v>0</v>
      </c>
    </row>
    <row r="8469" spans="10:11" hidden="1" x14ac:dyDescent="0.25">
      <c r="J8469" s="5">
        <v>0</v>
      </c>
      <c r="K8469" s="217">
        <v>0</v>
      </c>
    </row>
    <row r="8470" spans="10:11" hidden="1" x14ac:dyDescent="0.25">
      <c r="J8470" s="5">
        <v>0</v>
      </c>
      <c r="K8470" s="217">
        <v>0</v>
      </c>
    </row>
    <row r="8471" spans="10:11" hidden="1" x14ac:dyDescent="0.25">
      <c r="J8471" s="5">
        <v>0</v>
      </c>
      <c r="K8471" s="217">
        <v>0</v>
      </c>
    </row>
    <row r="8472" spans="10:11" hidden="1" x14ac:dyDescent="0.25">
      <c r="J8472" s="5">
        <v>0</v>
      </c>
      <c r="K8472" s="217">
        <v>0</v>
      </c>
    </row>
    <row r="8473" spans="10:11" hidden="1" x14ac:dyDescent="0.25">
      <c r="J8473" s="5">
        <v>0</v>
      </c>
      <c r="K8473" s="217">
        <v>0</v>
      </c>
    </row>
    <row r="8474" spans="10:11" hidden="1" x14ac:dyDescent="0.25">
      <c r="J8474" s="5">
        <v>0</v>
      </c>
      <c r="K8474" s="217">
        <v>0</v>
      </c>
    </row>
    <row r="8475" spans="10:11" hidden="1" x14ac:dyDescent="0.25">
      <c r="J8475" s="5">
        <v>0</v>
      </c>
      <c r="K8475" s="217">
        <v>0</v>
      </c>
    </row>
    <row r="8476" spans="10:11" hidden="1" x14ac:dyDescent="0.25">
      <c r="J8476" s="5">
        <v>0</v>
      </c>
      <c r="K8476" s="217">
        <v>0</v>
      </c>
    </row>
    <row r="8477" spans="10:11" hidden="1" x14ac:dyDescent="0.25">
      <c r="J8477" s="5">
        <v>0</v>
      </c>
      <c r="K8477" s="217">
        <v>0</v>
      </c>
    </row>
    <row r="8478" spans="10:11" hidden="1" x14ac:dyDescent="0.25">
      <c r="J8478" s="5">
        <v>0</v>
      </c>
      <c r="K8478" s="217">
        <v>0</v>
      </c>
    </row>
    <row r="8479" spans="10:11" hidden="1" x14ac:dyDescent="0.25">
      <c r="J8479" s="5">
        <v>0</v>
      </c>
      <c r="K8479" s="217">
        <v>0</v>
      </c>
    </row>
    <row r="8480" spans="10:11" hidden="1" x14ac:dyDescent="0.25">
      <c r="J8480" s="5">
        <v>0</v>
      </c>
      <c r="K8480" s="217">
        <v>0</v>
      </c>
    </row>
    <row r="8481" spans="10:11" hidden="1" x14ac:dyDescent="0.25">
      <c r="J8481" s="5">
        <v>0</v>
      </c>
      <c r="K8481" s="217">
        <v>0</v>
      </c>
    </row>
    <row r="8482" spans="10:11" hidden="1" x14ac:dyDescent="0.25">
      <c r="J8482" s="5">
        <v>0</v>
      </c>
      <c r="K8482" s="217">
        <v>0</v>
      </c>
    </row>
    <row r="8483" spans="10:11" hidden="1" x14ac:dyDescent="0.25">
      <c r="J8483" s="5">
        <v>0</v>
      </c>
      <c r="K8483" s="217">
        <v>0</v>
      </c>
    </row>
    <row r="8484" spans="10:11" hidden="1" x14ac:dyDescent="0.25">
      <c r="J8484" s="5">
        <v>0</v>
      </c>
      <c r="K8484" s="217">
        <v>0</v>
      </c>
    </row>
    <row r="8485" spans="10:11" hidden="1" x14ac:dyDescent="0.25">
      <c r="J8485" s="5">
        <v>0</v>
      </c>
      <c r="K8485" s="217">
        <v>0</v>
      </c>
    </row>
    <row r="8486" spans="10:11" hidden="1" x14ac:dyDescent="0.25">
      <c r="J8486" s="5">
        <v>0</v>
      </c>
      <c r="K8486" s="217">
        <v>0</v>
      </c>
    </row>
    <row r="8487" spans="10:11" hidden="1" x14ac:dyDescent="0.25">
      <c r="J8487" s="5">
        <v>0</v>
      </c>
      <c r="K8487" s="217">
        <v>0</v>
      </c>
    </row>
    <row r="8488" spans="10:11" hidden="1" x14ac:dyDescent="0.25">
      <c r="J8488" s="5">
        <v>0</v>
      </c>
      <c r="K8488" s="217">
        <v>0</v>
      </c>
    </row>
    <row r="8489" spans="10:11" hidden="1" x14ac:dyDescent="0.25">
      <c r="J8489" s="5">
        <v>0</v>
      </c>
      <c r="K8489" s="217">
        <v>0</v>
      </c>
    </row>
    <row r="8490" spans="10:11" hidden="1" x14ac:dyDescent="0.25">
      <c r="J8490" s="5">
        <v>0</v>
      </c>
      <c r="K8490" s="217">
        <v>0</v>
      </c>
    </row>
    <row r="8491" spans="10:11" hidden="1" x14ac:dyDescent="0.25">
      <c r="J8491" s="5">
        <v>0</v>
      </c>
      <c r="K8491" s="217">
        <v>0</v>
      </c>
    </row>
    <row r="8492" spans="10:11" hidden="1" x14ac:dyDescent="0.25">
      <c r="J8492" s="5">
        <v>0</v>
      </c>
      <c r="K8492" s="217">
        <v>0</v>
      </c>
    </row>
    <row r="8493" spans="10:11" hidden="1" x14ac:dyDescent="0.25">
      <c r="J8493" s="5">
        <v>0</v>
      </c>
      <c r="K8493" s="217">
        <v>0</v>
      </c>
    </row>
    <row r="8494" spans="10:11" hidden="1" x14ac:dyDescent="0.25">
      <c r="J8494" s="5">
        <v>0</v>
      </c>
      <c r="K8494" s="217">
        <v>0</v>
      </c>
    </row>
    <row r="8495" spans="10:11" hidden="1" x14ac:dyDescent="0.25">
      <c r="J8495" s="5">
        <v>0</v>
      </c>
      <c r="K8495" s="217">
        <v>0</v>
      </c>
    </row>
    <row r="8496" spans="10:11" hidden="1" x14ac:dyDescent="0.25">
      <c r="J8496" s="5">
        <v>0</v>
      </c>
      <c r="K8496" s="217">
        <v>0</v>
      </c>
    </row>
    <row r="8497" spans="10:11" hidden="1" x14ac:dyDescent="0.25">
      <c r="J8497" s="5">
        <v>0</v>
      </c>
      <c r="K8497" s="217">
        <v>0</v>
      </c>
    </row>
    <row r="8498" spans="10:11" hidden="1" x14ac:dyDescent="0.25">
      <c r="J8498" s="5">
        <v>0</v>
      </c>
      <c r="K8498" s="217">
        <v>0</v>
      </c>
    </row>
    <row r="8499" spans="10:11" hidden="1" x14ac:dyDescent="0.25">
      <c r="J8499" s="5">
        <v>0</v>
      </c>
      <c r="K8499" s="217">
        <v>0</v>
      </c>
    </row>
    <row r="8500" spans="10:11" hidden="1" x14ac:dyDescent="0.25">
      <c r="J8500" s="5">
        <v>0</v>
      </c>
      <c r="K8500" s="217">
        <v>0</v>
      </c>
    </row>
    <row r="8501" spans="10:11" hidden="1" x14ac:dyDescent="0.25">
      <c r="J8501" s="5">
        <v>0</v>
      </c>
      <c r="K8501" s="217">
        <v>0</v>
      </c>
    </row>
    <row r="8502" spans="10:11" hidden="1" x14ac:dyDescent="0.25">
      <c r="J8502" s="5">
        <v>0</v>
      </c>
      <c r="K8502" s="217">
        <v>0</v>
      </c>
    </row>
    <row r="8503" spans="10:11" hidden="1" x14ac:dyDescent="0.25">
      <c r="J8503" s="5">
        <v>0</v>
      </c>
      <c r="K8503" s="217">
        <v>0</v>
      </c>
    </row>
    <row r="8504" spans="10:11" hidden="1" x14ac:dyDescent="0.25">
      <c r="J8504" s="5">
        <v>0</v>
      </c>
      <c r="K8504" s="217">
        <v>0</v>
      </c>
    </row>
    <row r="8505" spans="10:11" hidden="1" x14ac:dyDescent="0.25">
      <c r="J8505" s="5">
        <v>0</v>
      </c>
      <c r="K8505" s="217">
        <v>0</v>
      </c>
    </row>
    <row r="8506" spans="10:11" hidden="1" x14ac:dyDescent="0.25">
      <c r="J8506" s="5">
        <v>0</v>
      </c>
      <c r="K8506" s="217">
        <v>0</v>
      </c>
    </row>
    <row r="8507" spans="10:11" hidden="1" x14ac:dyDescent="0.25">
      <c r="J8507" s="5">
        <v>0</v>
      </c>
      <c r="K8507" s="217">
        <v>0</v>
      </c>
    </row>
    <row r="8508" spans="10:11" hidden="1" x14ac:dyDescent="0.25">
      <c r="J8508" s="5">
        <v>0</v>
      </c>
      <c r="K8508" s="217">
        <v>0</v>
      </c>
    </row>
    <row r="8509" spans="10:11" hidden="1" x14ac:dyDescent="0.25">
      <c r="J8509" s="5">
        <v>0</v>
      </c>
      <c r="K8509" s="217">
        <v>0</v>
      </c>
    </row>
    <row r="8510" spans="10:11" hidden="1" x14ac:dyDescent="0.25">
      <c r="J8510" s="5">
        <v>0</v>
      </c>
      <c r="K8510" s="217">
        <v>0</v>
      </c>
    </row>
    <row r="8511" spans="10:11" hidden="1" x14ac:dyDescent="0.25">
      <c r="J8511" s="5">
        <v>0</v>
      </c>
      <c r="K8511" s="217">
        <v>0</v>
      </c>
    </row>
    <row r="8512" spans="10:11" hidden="1" x14ac:dyDescent="0.25">
      <c r="J8512" s="5">
        <v>0</v>
      </c>
      <c r="K8512" s="217">
        <v>0</v>
      </c>
    </row>
    <row r="8513" spans="10:11" hidden="1" x14ac:dyDescent="0.25">
      <c r="J8513" s="5">
        <v>0</v>
      </c>
      <c r="K8513" s="217">
        <v>0</v>
      </c>
    </row>
    <row r="8514" spans="10:11" hidden="1" x14ac:dyDescent="0.25">
      <c r="J8514" s="5">
        <v>0</v>
      </c>
      <c r="K8514" s="217">
        <v>0</v>
      </c>
    </row>
    <row r="8515" spans="10:11" hidden="1" x14ac:dyDescent="0.25">
      <c r="J8515" s="5">
        <v>0</v>
      </c>
      <c r="K8515" s="217">
        <v>0</v>
      </c>
    </row>
    <row r="8516" spans="10:11" hidden="1" x14ac:dyDescent="0.25">
      <c r="J8516" s="5">
        <v>0</v>
      </c>
      <c r="K8516" s="217">
        <v>0</v>
      </c>
    </row>
    <row r="8517" spans="10:11" hidden="1" x14ac:dyDescent="0.25">
      <c r="J8517" s="5">
        <v>0</v>
      </c>
      <c r="K8517" s="217">
        <v>0</v>
      </c>
    </row>
    <row r="8518" spans="10:11" hidden="1" x14ac:dyDescent="0.25">
      <c r="J8518" s="5">
        <v>0</v>
      </c>
      <c r="K8518" s="217">
        <v>0</v>
      </c>
    </row>
    <row r="8519" spans="10:11" hidden="1" x14ac:dyDescent="0.25">
      <c r="J8519" s="5">
        <v>0</v>
      </c>
      <c r="K8519" s="217">
        <v>0</v>
      </c>
    </row>
    <row r="8520" spans="10:11" hidden="1" x14ac:dyDescent="0.25">
      <c r="J8520" s="5">
        <v>0</v>
      </c>
      <c r="K8520" s="217">
        <v>0</v>
      </c>
    </row>
    <row r="8521" spans="10:11" hidden="1" x14ac:dyDescent="0.25">
      <c r="J8521" s="5">
        <v>0</v>
      </c>
      <c r="K8521" s="217">
        <v>0</v>
      </c>
    </row>
    <row r="8522" spans="10:11" hidden="1" x14ac:dyDescent="0.25">
      <c r="J8522" s="5">
        <v>0</v>
      </c>
      <c r="K8522" s="217">
        <v>0</v>
      </c>
    </row>
    <row r="8523" spans="10:11" hidden="1" x14ac:dyDescent="0.25">
      <c r="J8523" s="5">
        <v>0</v>
      </c>
      <c r="K8523" s="217">
        <v>0</v>
      </c>
    </row>
    <row r="8524" spans="10:11" hidden="1" x14ac:dyDescent="0.25">
      <c r="J8524" s="5">
        <v>0</v>
      </c>
      <c r="K8524" s="217">
        <v>0</v>
      </c>
    </row>
    <row r="8525" spans="10:11" hidden="1" x14ac:dyDescent="0.25">
      <c r="J8525" s="5">
        <v>0</v>
      </c>
      <c r="K8525" s="217">
        <v>0</v>
      </c>
    </row>
    <row r="8526" spans="10:11" hidden="1" x14ac:dyDescent="0.25">
      <c r="J8526" s="5">
        <v>0</v>
      </c>
      <c r="K8526" s="217">
        <v>0</v>
      </c>
    </row>
    <row r="8527" spans="10:11" hidden="1" x14ac:dyDescent="0.25">
      <c r="J8527" s="5">
        <v>0</v>
      </c>
      <c r="K8527" s="217">
        <v>0</v>
      </c>
    </row>
    <row r="8528" spans="10:11" hidden="1" x14ac:dyDescent="0.25">
      <c r="J8528" s="5">
        <v>0</v>
      </c>
      <c r="K8528" s="217">
        <v>0</v>
      </c>
    </row>
    <row r="8529" spans="10:11" hidden="1" x14ac:dyDescent="0.25">
      <c r="J8529" s="5">
        <v>0</v>
      </c>
      <c r="K8529" s="217">
        <v>0</v>
      </c>
    </row>
    <row r="8530" spans="10:11" hidden="1" x14ac:dyDescent="0.25">
      <c r="J8530" s="5">
        <v>0</v>
      </c>
      <c r="K8530" s="217">
        <v>0</v>
      </c>
    </row>
    <row r="8531" spans="10:11" hidden="1" x14ac:dyDescent="0.25">
      <c r="J8531" s="5">
        <v>0</v>
      </c>
      <c r="K8531" s="217">
        <v>0</v>
      </c>
    </row>
    <row r="8532" spans="10:11" hidden="1" x14ac:dyDescent="0.25">
      <c r="J8532" s="5">
        <v>0</v>
      </c>
      <c r="K8532" s="217">
        <v>0</v>
      </c>
    </row>
    <row r="8533" spans="10:11" hidden="1" x14ac:dyDescent="0.25">
      <c r="J8533" s="5">
        <v>0</v>
      </c>
      <c r="K8533" s="217">
        <v>0</v>
      </c>
    </row>
    <row r="8534" spans="10:11" hidden="1" x14ac:dyDescent="0.25">
      <c r="J8534" s="5">
        <v>0</v>
      </c>
      <c r="K8534" s="217">
        <v>0</v>
      </c>
    </row>
    <row r="8535" spans="10:11" hidden="1" x14ac:dyDescent="0.25">
      <c r="J8535" s="5">
        <v>0</v>
      </c>
      <c r="K8535" s="217">
        <v>0</v>
      </c>
    </row>
    <row r="8536" spans="10:11" hidden="1" x14ac:dyDescent="0.25">
      <c r="J8536" s="5">
        <v>0</v>
      </c>
      <c r="K8536" s="217">
        <v>0</v>
      </c>
    </row>
    <row r="8537" spans="10:11" hidden="1" x14ac:dyDescent="0.25">
      <c r="J8537" s="5">
        <v>0</v>
      </c>
      <c r="K8537" s="217">
        <v>0</v>
      </c>
    </row>
    <row r="8538" spans="10:11" hidden="1" x14ac:dyDescent="0.25">
      <c r="J8538" s="5">
        <v>0</v>
      </c>
      <c r="K8538" s="217">
        <v>0</v>
      </c>
    </row>
    <row r="8539" spans="10:11" hidden="1" x14ac:dyDescent="0.25">
      <c r="J8539" s="5">
        <v>0</v>
      </c>
      <c r="K8539" s="217">
        <v>0</v>
      </c>
    </row>
    <row r="8540" spans="10:11" hidden="1" x14ac:dyDescent="0.25">
      <c r="J8540" s="5">
        <v>0</v>
      </c>
      <c r="K8540" s="217">
        <v>0</v>
      </c>
    </row>
    <row r="8541" spans="10:11" hidden="1" x14ac:dyDescent="0.25">
      <c r="J8541" s="5">
        <v>0</v>
      </c>
      <c r="K8541" s="217">
        <v>0</v>
      </c>
    </row>
    <row r="8542" spans="10:11" hidden="1" x14ac:dyDescent="0.25">
      <c r="J8542" s="5">
        <v>0</v>
      </c>
      <c r="K8542" s="217">
        <v>0</v>
      </c>
    </row>
    <row r="8543" spans="10:11" hidden="1" x14ac:dyDescent="0.25">
      <c r="J8543" s="5">
        <v>0</v>
      </c>
      <c r="K8543" s="217">
        <v>0</v>
      </c>
    </row>
    <row r="8544" spans="10:11" hidden="1" x14ac:dyDescent="0.25">
      <c r="J8544" s="5">
        <v>0</v>
      </c>
      <c r="K8544" s="217">
        <v>0</v>
      </c>
    </row>
    <row r="8545" spans="10:11" hidden="1" x14ac:dyDescent="0.25">
      <c r="J8545" s="5">
        <v>0</v>
      </c>
      <c r="K8545" s="217">
        <v>0</v>
      </c>
    </row>
    <row r="8546" spans="10:11" hidden="1" x14ac:dyDescent="0.25">
      <c r="J8546" s="5">
        <v>0</v>
      </c>
      <c r="K8546" s="217">
        <v>0</v>
      </c>
    </row>
    <row r="8547" spans="10:11" hidden="1" x14ac:dyDescent="0.25">
      <c r="J8547" s="5">
        <v>0</v>
      </c>
      <c r="K8547" s="217">
        <v>0</v>
      </c>
    </row>
    <row r="8548" spans="10:11" hidden="1" x14ac:dyDescent="0.25">
      <c r="J8548" s="5">
        <v>0</v>
      </c>
      <c r="K8548" s="217">
        <v>0</v>
      </c>
    </row>
    <row r="8549" spans="10:11" hidden="1" x14ac:dyDescent="0.25">
      <c r="J8549" s="5">
        <v>0</v>
      </c>
      <c r="K8549" s="217">
        <v>0</v>
      </c>
    </row>
    <row r="8550" spans="10:11" hidden="1" x14ac:dyDescent="0.25">
      <c r="J8550" s="5">
        <v>0</v>
      </c>
      <c r="K8550" s="217">
        <v>0</v>
      </c>
    </row>
    <row r="8551" spans="10:11" hidden="1" x14ac:dyDescent="0.25">
      <c r="J8551" s="5">
        <v>0</v>
      </c>
      <c r="K8551" s="217">
        <v>0</v>
      </c>
    </row>
    <row r="8552" spans="10:11" hidden="1" x14ac:dyDescent="0.25">
      <c r="J8552" s="5">
        <v>0</v>
      </c>
      <c r="K8552" s="217">
        <v>0</v>
      </c>
    </row>
    <row r="8553" spans="10:11" hidden="1" x14ac:dyDescent="0.25">
      <c r="J8553" s="5">
        <v>0</v>
      </c>
      <c r="K8553" s="217">
        <v>0</v>
      </c>
    </row>
    <row r="8554" spans="10:11" hidden="1" x14ac:dyDescent="0.25">
      <c r="J8554" s="5">
        <v>0</v>
      </c>
      <c r="K8554" s="217">
        <v>0</v>
      </c>
    </row>
    <row r="8555" spans="10:11" hidden="1" x14ac:dyDescent="0.25">
      <c r="J8555" s="5">
        <v>0</v>
      </c>
      <c r="K8555" s="217">
        <v>0</v>
      </c>
    </row>
    <row r="8556" spans="10:11" hidden="1" x14ac:dyDescent="0.25">
      <c r="J8556" s="5">
        <v>0</v>
      </c>
      <c r="K8556" s="217">
        <v>0</v>
      </c>
    </row>
    <row r="8557" spans="10:11" hidden="1" x14ac:dyDescent="0.25">
      <c r="J8557" s="5">
        <v>0</v>
      </c>
      <c r="K8557" s="217">
        <v>0</v>
      </c>
    </row>
    <row r="8558" spans="10:11" hidden="1" x14ac:dyDescent="0.25">
      <c r="J8558" s="5">
        <v>0</v>
      </c>
      <c r="K8558" s="217">
        <v>0</v>
      </c>
    </row>
    <row r="8559" spans="10:11" hidden="1" x14ac:dyDescent="0.25">
      <c r="J8559" s="5">
        <v>0</v>
      </c>
      <c r="K8559" s="217">
        <v>0</v>
      </c>
    </row>
    <row r="8560" spans="10:11" hidden="1" x14ac:dyDescent="0.25">
      <c r="J8560" s="5">
        <v>0</v>
      </c>
      <c r="K8560" s="217">
        <v>0</v>
      </c>
    </row>
    <row r="8561" spans="10:11" hidden="1" x14ac:dyDescent="0.25">
      <c r="J8561" s="5">
        <v>0</v>
      </c>
      <c r="K8561" s="217">
        <v>0</v>
      </c>
    </row>
    <row r="8562" spans="10:11" hidden="1" x14ac:dyDescent="0.25">
      <c r="J8562" s="5">
        <v>0</v>
      </c>
      <c r="K8562" s="217">
        <v>0</v>
      </c>
    </row>
    <row r="8563" spans="10:11" hidden="1" x14ac:dyDescent="0.25">
      <c r="J8563" s="5">
        <v>0</v>
      </c>
      <c r="K8563" s="217">
        <v>0</v>
      </c>
    </row>
    <row r="8564" spans="10:11" hidden="1" x14ac:dyDescent="0.25">
      <c r="J8564" s="5">
        <v>0</v>
      </c>
      <c r="K8564" s="217">
        <v>0</v>
      </c>
    </row>
    <row r="8565" spans="10:11" hidden="1" x14ac:dyDescent="0.25">
      <c r="J8565" s="5">
        <v>0</v>
      </c>
      <c r="K8565" s="217">
        <v>0</v>
      </c>
    </row>
    <row r="8566" spans="10:11" hidden="1" x14ac:dyDescent="0.25">
      <c r="J8566" s="5">
        <v>0</v>
      </c>
      <c r="K8566" s="217">
        <v>0</v>
      </c>
    </row>
    <row r="8567" spans="10:11" hidden="1" x14ac:dyDescent="0.25">
      <c r="J8567" s="5">
        <v>0</v>
      </c>
      <c r="K8567" s="217">
        <v>0</v>
      </c>
    </row>
    <row r="8568" spans="10:11" hidden="1" x14ac:dyDescent="0.25">
      <c r="J8568" s="5">
        <v>0</v>
      </c>
      <c r="K8568" s="217">
        <v>0</v>
      </c>
    </row>
    <row r="8569" spans="10:11" hidden="1" x14ac:dyDescent="0.25">
      <c r="J8569" s="5">
        <v>0</v>
      </c>
      <c r="K8569" s="217">
        <v>0</v>
      </c>
    </row>
    <row r="8570" spans="10:11" hidden="1" x14ac:dyDescent="0.25">
      <c r="J8570" s="5">
        <v>0</v>
      </c>
      <c r="K8570" s="217">
        <v>0</v>
      </c>
    </row>
    <row r="8571" spans="10:11" hidden="1" x14ac:dyDescent="0.25">
      <c r="J8571" s="5">
        <v>0</v>
      </c>
      <c r="K8571" s="217">
        <v>0</v>
      </c>
    </row>
    <row r="8572" spans="10:11" hidden="1" x14ac:dyDescent="0.25">
      <c r="J8572" s="5">
        <v>0</v>
      </c>
      <c r="K8572" s="217">
        <v>0</v>
      </c>
    </row>
    <row r="8573" spans="10:11" hidden="1" x14ac:dyDescent="0.25">
      <c r="J8573" s="5">
        <v>0</v>
      </c>
      <c r="K8573" s="217">
        <v>0</v>
      </c>
    </row>
    <row r="8574" spans="10:11" hidden="1" x14ac:dyDescent="0.25">
      <c r="J8574" s="5">
        <v>0</v>
      </c>
      <c r="K8574" s="217">
        <v>0</v>
      </c>
    </row>
    <row r="8575" spans="10:11" hidden="1" x14ac:dyDescent="0.25">
      <c r="J8575" s="5">
        <v>0</v>
      </c>
      <c r="K8575" s="217">
        <v>0</v>
      </c>
    </row>
    <row r="8576" spans="10:11" hidden="1" x14ac:dyDescent="0.25">
      <c r="J8576" s="5">
        <v>0</v>
      </c>
      <c r="K8576" s="217">
        <v>0</v>
      </c>
    </row>
    <row r="8577" spans="10:11" hidden="1" x14ac:dyDescent="0.25">
      <c r="J8577" s="5">
        <v>0</v>
      </c>
      <c r="K8577" s="217">
        <v>0</v>
      </c>
    </row>
    <row r="8578" spans="10:11" hidden="1" x14ac:dyDescent="0.25">
      <c r="J8578" s="5">
        <v>0</v>
      </c>
      <c r="K8578" s="217">
        <v>0</v>
      </c>
    </row>
    <row r="8579" spans="10:11" hidden="1" x14ac:dyDescent="0.25">
      <c r="J8579" s="5">
        <v>0</v>
      </c>
      <c r="K8579" s="217">
        <v>0</v>
      </c>
    </row>
    <row r="8580" spans="10:11" hidden="1" x14ac:dyDescent="0.25">
      <c r="J8580" s="5">
        <v>0</v>
      </c>
      <c r="K8580" s="217">
        <v>0</v>
      </c>
    </row>
    <row r="8581" spans="10:11" hidden="1" x14ac:dyDescent="0.25">
      <c r="J8581" s="5">
        <v>0</v>
      </c>
      <c r="K8581" s="217">
        <v>0</v>
      </c>
    </row>
    <row r="8582" spans="10:11" hidden="1" x14ac:dyDescent="0.25">
      <c r="J8582" s="5">
        <v>0</v>
      </c>
      <c r="K8582" s="217">
        <v>0</v>
      </c>
    </row>
    <row r="8583" spans="10:11" hidden="1" x14ac:dyDescent="0.25">
      <c r="J8583" s="5">
        <v>0</v>
      </c>
      <c r="K8583" s="217">
        <v>0</v>
      </c>
    </row>
    <row r="8584" spans="10:11" hidden="1" x14ac:dyDescent="0.25">
      <c r="J8584" s="5">
        <v>0</v>
      </c>
      <c r="K8584" s="217">
        <v>0</v>
      </c>
    </row>
    <row r="8585" spans="10:11" hidden="1" x14ac:dyDescent="0.25">
      <c r="J8585" s="5">
        <v>0</v>
      </c>
      <c r="K8585" s="217">
        <v>0</v>
      </c>
    </row>
    <row r="8586" spans="10:11" hidden="1" x14ac:dyDescent="0.25">
      <c r="J8586" s="5">
        <v>0</v>
      </c>
      <c r="K8586" s="217">
        <v>0</v>
      </c>
    </row>
    <row r="8587" spans="10:11" hidden="1" x14ac:dyDescent="0.25">
      <c r="J8587" s="5">
        <v>0</v>
      </c>
      <c r="K8587" s="217">
        <v>0</v>
      </c>
    </row>
    <row r="8588" spans="10:11" hidden="1" x14ac:dyDescent="0.25">
      <c r="J8588" s="5">
        <v>0</v>
      </c>
      <c r="K8588" s="217">
        <v>0</v>
      </c>
    </row>
    <row r="8589" spans="10:11" hidden="1" x14ac:dyDescent="0.25">
      <c r="J8589" s="5">
        <v>0</v>
      </c>
      <c r="K8589" s="217">
        <v>0</v>
      </c>
    </row>
    <row r="8590" spans="10:11" hidden="1" x14ac:dyDescent="0.25">
      <c r="J8590" s="5">
        <v>0</v>
      </c>
      <c r="K8590" s="217">
        <v>0</v>
      </c>
    </row>
    <row r="8591" spans="10:11" hidden="1" x14ac:dyDescent="0.25">
      <c r="J8591" s="5">
        <v>0</v>
      </c>
      <c r="K8591" s="217">
        <v>0</v>
      </c>
    </row>
    <row r="8592" spans="10:11" hidden="1" x14ac:dyDescent="0.25">
      <c r="J8592" s="5">
        <v>0</v>
      </c>
      <c r="K8592" s="217">
        <v>0</v>
      </c>
    </row>
    <row r="8593" spans="10:11" hidden="1" x14ac:dyDescent="0.25">
      <c r="J8593" s="5">
        <v>0</v>
      </c>
      <c r="K8593" s="217">
        <v>0</v>
      </c>
    </row>
    <row r="8594" spans="10:11" hidden="1" x14ac:dyDescent="0.25">
      <c r="J8594" s="5">
        <v>0</v>
      </c>
      <c r="K8594" s="217">
        <v>0</v>
      </c>
    </row>
    <row r="8595" spans="10:11" hidden="1" x14ac:dyDescent="0.25">
      <c r="J8595" s="5">
        <v>0</v>
      </c>
      <c r="K8595" s="217">
        <v>0</v>
      </c>
    </row>
    <row r="8596" spans="10:11" hidden="1" x14ac:dyDescent="0.25">
      <c r="J8596" s="5">
        <v>0</v>
      </c>
      <c r="K8596" s="217">
        <v>0</v>
      </c>
    </row>
    <row r="8597" spans="10:11" hidden="1" x14ac:dyDescent="0.25">
      <c r="J8597" s="5">
        <v>0</v>
      </c>
      <c r="K8597" s="217">
        <v>0</v>
      </c>
    </row>
    <row r="8598" spans="10:11" hidden="1" x14ac:dyDescent="0.25">
      <c r="J8598" s="5">
        <v>0</v>
      </c>
      <c r="K8598" s="217">
        <v>0</v>
      </c>
    </row>
    <row r="8599" spans="10:11" hidden="1" x14ac:dyDescent="0.25">
      <c r="J8599" s="5">
        <v>0</v>
      </c>
      <c r="K8599" s="217">
        <v>0</v>
      </c>
    </row>
    <row r="8600" spans="10:11" hidden="1" x14ac:dyDescent="0.25">
      <c r="J8600" s="5">
        <v>0</v>
      </c>
      <c r="K8600" s="217">
        <v>0</v>
      </c>
    </row>
    <row r="8601" spans="10:11" hidden="1" x14ac:dyDescent="0.25">
      <c r="J8601" s="5">
        <v>0</v>
      </c>
      <c r="K8601" s="217">
        <v>0</v>
      </c>
    </row>
    <row r="8602" spans="10:11" hidden="1" x14ac:dyDescent="0.25">
      <c r="J8602" s="5">
        <v>0</v>
      </c>
      <c r="K8602" s="217">
        <v>0</v>
      </c>
    </row>
    <row r="8603" spans="10:11" hidden="1" x14ac:dyDescent="0.25">
      <c r="J8603" s="5">
        <v>0</v>
      </c>
      <c r="K8603" s="217">
        <v>0</v>
      </c>
    </row>
    <row r="8604" spans="10:11" hidden="1" x14ac:dyDescent="0.25">
      <c r="J8604" s="5">
        <v>0</v>
      </c>
      <c r="K8604" s="217">
        <v>0</v>
      </c>
    </row>
    <row r="8605" spans="10:11" hidden="1" x14ac:dyDescent="0.25">
      <c r="J8605" s="5">
        <v>0</v>
      </c>
      <c r="K8605" s="217">
        <v>0</v>
      </c>
    </row>
    <row r="8606" spans="10:11" hidden="1" x14ac:dyDescent="0.25">
      <c r="J8606" s="5">
        <v>0</v>
      </c>
      <c r="K8606" s="217">
        <v>0</v>
      </c>
    </row>
    <row r="8607" spans="10:11" hidden="1" x14ac:dyDescent="0.25">
      <c r="J8607" s="5">
        <v>0</v>
      </c>
      <c r="K8607" s="217">
        <v>0</v>
      </c>
    </row>
    <row r="8608" spans="10:11" hidden="1" x14ac:dyDescent="0.25">
      <c r="J8608" s="5">
        <v>0</v>
      </c>
      <c r="K8608" s="217">
        <v>0</v>
      </c>
    </row>
    <row r="8609" spans="10:11" hidden="1" x14ac:dyDescent="0.25">
      <c r="J8609" s="5">
        <v>0</v>
      </c>
      <c r="K8609" s="217">
        <v>0</v>
      </c>
    </row>
    <row r="8610" spans="10:11" hidden="1" x14ac:dyDescent="0.25">
      <c r="J8610" s="5">
        <v>0</v>
      </c>
      <c r="K8610" s="217">
        <v>0</v>
      </c>
    </row>
    <row r="8611" spans="10:11" hidden="1" x14ac:dyDescent="0.25">
      <c r="J8611" s="5">
        <v>0</v>
      </c>
      <c r="K8611" s="217">
        <v>0</v>
      </c>
    </row>
    <row r="8612" spans="10:11" hidden="1" x14ac:dyDescent="0.25">
      <c r="J8612" s="5">
        <v>0</v>
      </c>
      <c r="K8612" s="217">
        <v>0</v>
      </c>
    </row>
    <row r="8613" spans="10:11" hidden="1" x14ac:dyDescent="0.25">
      <c r="J8613" s="5">
        <v>0</v>
      </c>
      <c r="K8613" s="217">
        <v>0</v>
      </c>
    </row>
    <row r="8614" spans="10:11" hidden="1" x14ac:dyDescent="0.25">
      <c r="J8614" s="5">
        <v>0</v>
      </c>
      <c r="K8614" s="217">
        <v>0</v>
      </c>
    </row>
    <row r="8615" spans="10:11" hidden="1" x14ac:dyDescent="0.25">
      <c r="J8615" s="5">
        <v>0</v>
      </c>
      <c r="K8615" s="217">
        <v>0</v>
      </c>
    </row>
    <row r="8616" spans="10:11" hidden="1" x14ac:dyDescent="0.25">
      <c r="J8616" s="5">
        <v>0</v>
      </c>
      <c r="K8616" s="217">
        <v>0</v>
      </c>
    </row>
    <row r="8617" spans="10:11" hidden="1" x14ac:dyDescent="0.25">
      <c r="J8617" s="5">
        <v>0</v>
      </c>
      <c r="K8617" s="217">
        <v>0</v>
      </c>
    </row>
    <row r="8618" spans="10:11" hidden="1" x14ac:dyDescent="0.25">
      <c r="J8618" s="5">
        <v>0</v>
      </c>
      <c r="K8618" s="217">
        <v>0</v>
      </c>
    </row>
    <row r="8619" spans="10:11" hidden="1" x14ac:dyDescent="0.25">
      <c r="J8619" s="5">
        <v>0</v>
      </c>
      <c r="K8619" s="217">
        <v>0</v>
      </c>
    </row>
    <row r="8620" spans="10:11" hidden="1" x14ac:dyDescent="0.25">
      <c r="J8620" s="5">
        <v>0</v>
      </c>
      <c r="K8620" s="217">
        <v>0</v>
      </c>
    </row>
    <row r="8621" spans="10:11" hidden="1" x14ac:dyDescent="0.25">
      <c r="J8621" s="5">
        <v>0</v>
      </c>
      <c r="K8621" s="217">
        <v>0</v>
      </c>
    </row>
    <row r="8622" spans="10:11" hidden="1" x14ac:dyDescent="0.25">
      <c r="J8622" s="5">
        <v>0</v>
      </c>
      <c r="K8622" s="217">
        <v>0</v>
      </c>
    </row>
    <row r="8623" spans="10:11" hidden="1" x14ac:dyDescent="0.25">
      <c r="J8623" s="5">
        <v>0</v>
      </c>
      <c r="K8623" s="217">
        <v>0</v>
      </c>
    </row>
    <row r="8624" spans="10:11" hidden="1" x14ac:dyDescent="0.25">
      <c r="J8624" s="5">
        <v>0</v>
      </c>
      <c r="K8624" s="217">
        <v>0</v>
      </c>
    </row>
    <row r="8625" spans="10:11" hidden="1" x14ac:dyDescent="0.25">
      <c r="J8625" s="5">
        <v>0</v>
      </c>
      <c r="K8625" s="217">
        <v>0</v>
      </c>
    </row>
    <row r="8626" spans="10:11" hidden="1" x14ac:dyDescent="0.25">
      <c r="J8626" s="5">
        <v>0</v>
      </c>
      <c r="K8626" s="217">
        <v>0</v>
      </c>
    </row>
    <row r="8627" spans="10:11" hidden="1" x14ac:dyDescent="0.25">
      <c r="J8627" s="5">
        <v>0</v>
      </c>
      <c r="K8627" s="217">
        <v>0</v>
      </c>
    </row>
    <row r="8628" spans="10:11" hidden="1" x14ac:dyDescent="0.25">
      <c r="J8628" s="5">
        <v>0</v>
      </c>
      <c r="K8628" s="217">
        <v>0</v>
      </c>
    </row>
    <row r="8629" spans="10:11" hidden="1" x14ac:dyDescent="0.25">
      <c r="J8629" s="5">
        <v>0</v>
      </c>
      <c r="K8629" s="217">
        <v>0</v>
      </c>
    </row>
    <row r="8630" spans="10:11" hidden="1" x14ac:dyDescent="0.25">
      <c r="J8630" s="5">
        <v>0</v>
      </c>
      <c r="K8630" s="217">
        <v>0</v>
      </c>
    </row>
    <row r="8631" spans="10:11" hidden="1" x14ac:dyDescent="0.25">
      <c r="J8631" s="5">
        <v>0</v>
      </c>
      <c r="K8631" s="217">
        <v>0</v>
      </c>
    </row>
    <row r="8632" spans="10:11" hidden="1" x14ac:dyDescent="0.25">
      <c r="J8632" s="5">
        <v>0</v>
      </c>
      <c r="K8632" s="217">
        <v>0</v>
      </c>
    </row>
    <row r="8633" spans="10:11" hidden="1" x14ac:dyDescent="0.25">
      <c r="J8633" s="5">
        <v>0</v>
      </c>
      <c r="K8633" s="217">
        <v>0</v>
      </c>
    </row>
    <row r="8634" spans="10:11" hidden="1" x14ac:dyDescent="0.25">
      <c r="J8634" s="5">
        <v>0</v>
      </c>
      <c r="K8634" s="217">
        <v>0</v>
      </c>
    </row>
    <row r="8635" spans="10:11" hidden="1" x14ac:dyDescent="0.25">
      <c r="J8635" s="5">
        <v>0</v>
      </c>
      <c r="K8635" s="217">
        <v>0</v>
      </c>
    </row>
    <row r="8636" spans="10:11" hidden="1" x14ac:dyDescent="0.25">
      <c r="J8636" s="5">
        <v>0</v>
      </c>
      <c r="K8636" s="217">
        <v>0</v>
      </c>
    </row>
    <row r="8637" spans="10:11" hidden="1" x14ac:dyDescent="0.25">
      <c r="J8637" s="5">
        <v>0</v>
      </c>
      <c r="K8637" s="217">
        <v>0</v>
      </c>
    </row>
    <row r="8638" spans="10:11" hidden="1" x14ac:dyDescent="0.25">
      <c r="J8638" s="5">
        <v>0</v>
      </c>
      <c r="K8638" s="217">
        <v>0</v>
      </c>
    </row>
    <row r="8639" spans="10:11" hidden="1" x14ac:dyDescent="0.25">
      <c r="J8639" s="5">
        <v>0</v>
      </c>
      <c r="K8639" s="217">
        <v>0</v>
      </c>
    </row>
    <row r="8640" spans="10:11" hidden="1" x14ac:dyDescent="0.25">
      <c r="J8640" s="5">
        <v>0</v>
      </c>
      <c r="K8640" s="217">
        <v>0</v>
      </c>
    </row>
    <row r="8641" spans="10:11" hidden="1" x14ac:dyDescent="0.25">
      <c r="J8641" s="5">
        <v>0</v>
      </c>
      <c r="K8641" s="217">
        <v>0</v>
      </c>
    </row>
    <row r="8642" spans="10:11" hidden="1" x14ac:dyDescent="0.25">
      <c r="J8642" s="5">
        <v>0</v>
      </c>
      <c r="K8642" s="217">
        <v>0</v>
      </c>
    </row>
    <row r="8643" spans="10:11" hidden="1" x14ac:dyDescent="0.25">
      <c r="J8643" s="5">
        <v>0</v>
      </c>
      <c r="K8643" s="217">
        <v>0</v>
      </c>
    </row>
    <row r="8644" spans="10:11" hidden="1" x14ac:dyDescent="0.25">
      <c r="J8644" s="5">
        <v>0</v>
      </c>
      <c r="K8644" s="217">
        <v>0</v>
      </c>
    </row>
    <row r="8645" spans="10:11" hidden="1" x14ac:dyDescent="0.25">
      <c r="J8645" s="5">
        <v>0</v>
      </c>
      <c r="K8645" s="217">
        <v>0</v>
      </c>
    </row>
    <row r="8646" spans="10:11" hidden="1" x14ac:dyDescent="0.25">
      <c r="J8646" s="5">
        <v>0</v>
      </c>
      <c r="K8646" s="217">
        <v>0</v>
      </c>
    </row>
    <row r="8647" spans="10:11" hidden="1" x14ac:dyDescent="0.25">
      <c r="J8647" s="5">
        <v>0</v>
      </c>
      <c r="K8647" s="217">
        <v>0</v>
      </c>
    </row>
    <row r="8648" spans="10:11" hidden="1" x14ac:dyDescent="0.25">
      <c r="J8648" s="5">
        <v>0</v>
      </c>
      <c r="K8648" s="217">
        <v>0</v>
      </c>
    </row>
    <row r="8649" spans="10:11" hidden="1" x14ac:dyDescent="0.25">
      <c r="J8649" s="5">
        <v>0</v>
      </c>
      <c r="K8649" s="217">
        <v>0</v>
      </c>
    </row>
    <row r="8650" spans="10:11" hidden="1" x14ac:dyDescent="0.25">
      <c r="J8650" s="5">
        <v>0</v>
      </c>
      <c r="K8650" s="217">
        <v>0</v>
      </c>
    </row>
    <row r="8651" spans="10:11" hidden="1" x14ac:dyDescent="0.25">
      <c r="J8651" s="5">
        <v>0</v>
      </c>
      <c r="K8651" s="217">
        <v>0</v>
      </c>
    </row>
    <row r="8652" spans="10:11" hidden="1" x14ac:dyDescent="0.25">
      <c r="J8652" s="5">
        <v>0</v>
      </c>
      <c r="K8652" s="217">
        <v>0</v>
      </c>
    </row>
    <row r="8653" spans="10:11" hidden="1" x14ac:dyDescent="0.25">
      <c r="J8653" s="5">
        <v>0</v>
      </c>
      <c r="K8653" s="217">
        <v>0</v>
      </c>
    </row>
    <row r="8654" spans="10:11" hidden="1" x14ac:dyDescent="0.25">
      <c r="J8654" s="5">
        <v>0</v>
      </c>
      <c r="K8654" s="217">
        <v>0</v>
      </c>
    </row>
    <row r="8655" spans="10:11" hidden="1" x14ac:dyDescent="0.25">
      <c r="J8655" s="5">
        <v>0</v>
      </c>
      <c r="K8655" s="217">
        <v>0</v>
      </c>
    </row>
    <row r="8656" spans="10:11" hidden="1" x14ac:dyDescent="0.25">
      <c r="J8656" s="5">
        <v>0</v>
      </c>
      <c r="K8656" s="217">
        <v>0</v>
      </c>
    </row>
    <row r="8657" spans="10:11" hidden="1" x14ac:dyDescent="0.25">
      <c r="J8657" s="5">
        <v>0</v>
      </c>
      <c r="K8657" s="217">
        <v>0</v>
      </c>
    </row>
    <row r="8658" spans="10:11" hidden="1" x14ac:dyDescent="0.25">
      <c r="J8658" s="5">
        <v>0</v>
      </c>
      <c r="K8658" s="217">
        <v>0</v>
      </c>
    </row>
    <row r="8659" spans="10:11" hidden="1" x14ac:dyDescent="0.25">
      <c r="J8659" s="5">
        <v>0</v>
      </c>
      <c r="K8659" s="217">
        <v>0</v>
      </c>
    </row>
    <row r="8660" spans="10:11" hidden="1" x14ac:dyDescent="0.25">
      <c r="J8660" s="5">
        <v>0</v>
      </c>
      <c r="K8660" s="217">
        <v>0</v>
      </c>
    </row>
    <row r="8661" spans="10:11" hidden="1" x14ac:dyDescent="0.25">
      <c r="J8661" s="5">
        <v>0</v>
      </c>
      <c r="K8661" s="217">
        <v>0</v>
      </c>
    </row>
    <row r="8662" spans="10:11" hidden="1" x14ac:dyDescent="0.25">
      <c r="J8662" s="5">
        <v>0</v>
      </c>
      <c r="K8662" s="217">
        <v>0</v>
      </c>
    </row>
    <row r="8663" spans="10:11" hidden="1" x14ac:dyDescent="0.25">
      <c r="J8663" s="5">
        <v>0</v>
      </c>
      <c r="K8663" s="217">
        <v>0</v>
      </c>
    </row>
    <row r="8664" spans="10:11" hidden="1" x14ac:dyDescent="0.25">
      <c r="J8664" s="5">
        <v>0</v>
      </c>
      <c r="K8664" s="217">
        <v>0</v>
      </c>
    </row>
    <row r="8665" spans="10:11" hidden="1" x14ac:dyDescent="0.25">
      <c r="J8665" s="5">
        <v>0</v>
      </c>
      <c r="K8665" s="217">
        <v>0</v>
      </c>
    </row>
    <row r="8666" spans="10:11" hidden="1" x14ac:dyDescent="0.25">
      <c r="J8666" s="5">
        <v>0</v>
      </c>
      <c r="K8666" s="217">
        <v>0</v>
      </c>
    </row>
    <row r="8667" spans="10:11" hidden="1" x14ac:dyDescent="0.25">
      <c r="J8667" s="5">
        <v>0</v>
      </c>
      <c r="K8667" s="217">
        <v>0</v>
      </c>
    </row>
    <row r="8668" spans="10:11" hidden="1" x14ac:dyDescent="0.25">
      <c r="J8668" s="5">
        <v>0</v>
      </c>
      <c r="K8668" s="217">
        <v>0</v>
      </c>
    </row>
    <row r="8669" spans="10:11" hidden="1" x14ac:dyDescent="0.25">
      <c r="J8669" s="5">
        <v>0</v>
      </c>
      <c r="K8669" s="217">
        <v>0</v>
      </c>
    </row>
    <row r="8670" spans="10:11" hidden="1" x14ac:dyDescent="0.25">
      <c r="J8670" s="5">
        <v>0</v>
      </c>
      <c r="K8670" s="217">
        <v>0</v>
      </c>
    </row>
    <row r="8671" spans="10:11" hidden="1" x14ac:dyDescent="0.25">
      <c r="J8671" s="5">
        <v>0</v>
      </c>
      <c r="K8671" s="217">
        <v>0</v>
      </c>
    </row>
    <row r="8672" spans="10:11" hidden="1" x14ac:dyDescent="0.25">
      <c r="J8672" s="5">
        <v>0</v>
      </c>
      <c r="K8672" s="217">
        <v>0</v>
      </c>
    </row>
    <row r="8673" spans="10:11" hidden="1" x14ac:dyDescent="0.25">
      <c r="J8673" s="5">
        <v>0</v>
      </c>
      <c r="K8673" s="217">
        <v>0</v>
      </c>
    </row>
    <row r="8674" spans="10:11" hidden="1" x14ac:dyDescent="0.25">
      <c r="J8674" s="5">
        <v>0</v>
      </c>
      <c r="K8674" s="217">
        <v>0</v>
      </c>
    </row>
    <row r="8675" spans="10:11" hidden="1" x14ac:dyDescent="0.25">
      <c r="J8675" s="5">
        <v>0</v>
      </c>
      <c r="K8675" s="217">
        <v>0</v>
      </c>
    </row>
    <row r="8676" spans="10:11" hidden="1" x14ac:dyDescent="0.25">
      <c r="J8676" s="5">
        <v>0</v>
      </c>
      <c r="K8676" s="217">
        <v>0</v>
      </c>
    </row>
    <row r="8677" spans="10:11" hidden="1" x14ac:dyDescent="0.25">
      <c r="J8677" s="5">
        <v>0</v>
      </c>
      <c r="K8677" s="217">
        <v>0</v>
      </c>
    </row>
    <row r="8678" spans="10:11" hidden="1" x14ac:dyDescent="0.25">
      <c r="J8678" s="5">
        <v>0</v>
      </c>
      <c r="K8678" s="217">
        <v>0</v>
      </c>
    </row>
    <row r="8679" spans="10:11" hidden="1" x14ac:dyDescent="0.25">
      <c r="J8679" s="5">
        <v>0</v>
      </c>
      <c r="K8679" s="217">
        <v>0</v>
      </c>
    </row>
    <row r="8680" spans="10:11" hidden="1" x14ac:dyDescent="0.25">
      <c r="J8680" s="5">
        <v>0</v>
      </c>
      <c r="K8680" s="217">
        <v>0</v>
      </c>
    </row>
    <row r="8681" spans="10:11" hidden="1" x14ac:dyDescent="0.25">
      <c r="J8681" s="5">
        <v>0</v>
      </c>
      <c r="K8681" s="217">
        <v>0</v>
      </c>
    </row>
    <row r="8682" spans="10:11" hidden="1" x14ac:dyDescent="0.25">
      <c r="J8682" s="5">
        <v>0</v>
      </c>
      <c r="K8682" s="217">
        <v>0</v>
      </c>
    </row>
    <row r="8683" spans="10:11" hidden="1" x14ac:dyDescent="0.25">
      <c r="J8683" s="5">
        <v>0</v>
      </c>
      <c r="K8683" s="217">
        <v>0</v>
      </c>
    </row>
    <row r="8684" spans="10:11" hidden="1" x14ac:dyDescent="0.25">
      <c r="J8684" s="5">
        <v>0</v>
      </c>
      <c r="K8684" s="217">
        <v>0</v>
      </c>
    </row>
    <row r="8685" spans="10:11" hidden="1" x14ac:dyDescent="0.25">
      <c r="J8685" s="5">
        <v>0</v>
      </c>
      <c r="K8685" s="217">
        <v>0</v>
      </c>
    </row>
    <row r="8686" spans="10:11" hidden="1" x14ac:dyDescent="0.25">
      <c r="J8686" s="5">
        <v>0</v>
      </c>
      <c r="K8686" s="217">
        <v>0</v>
      </c>
    </row>
    <row r="8687" spans="10:11" hidden="1" x14ac:dyDescent="0.25">
      <c r="J8687" s="5">
        <v>0</v>
      </c>
      <c r="K8687" s="217">
        <v>0</v>
      </c>
    </row>
    <row r="8688" spans="10:11" hidden="1" x14ac:dyDescent="0.25">
      <c r="J8688" s="5">
        <v>0</v>
      </c>
      <c r="K8688" s="217">
        <v>0</v>
      </c>
    </row>
    <row r="8689" spans="10:11" hidden="1" x14ac:dyDescent="0.25">
      <c r="J8689" s="5">
        <v>0</v>
      </c>
      <c r="K8689" s="217">
        <v>0</v>
      </c>
    </row>
    <row r="8690" spans="10:11" hidden="1" x14ac:dyDescent="0.25">
      <c r="J8690" s="5">
        <v>0</v>
      </c>
      <c r="K8690" s="217">
        <v>0</v>
      </c>
    </row>
    <row r="8691" spans="10:11" hidden="1" x14ac:dyDescent="0.25">
      <c r="J8691" s="5">
        <v>0</v>
      </c>
      <c r="K8691" s="217">
        <v>0</v>
      </c>
    </row>
    <row r="8692" spans="10:11" hidden="1" x14ac:dyDescent="0.25">
      <c r="J8692" s="5">
        <v>0</v>
      </c>
      <c r="K8692" s="217">
        <v>0</v>
      </c>
    </row>
    <row r="8693" spans="10:11" hidden="1" x14ac:dyDescent="0.25">
      <c r="J8693" s="5">
        <v>0</v>
      </c>
      <c r="K8693" s="217">
        <v>0</v>
      </c>
    </row>
    <row r="8694" spans="10:11" hidden="1" x14ac:dyDescent="0.25">
      <c r="J8694" s="5">
        <v>0</v>
      </c>
      <c r="K8694" s="217">
        <v>0</v>
      </c>
    </row>
    <row r="8695" spans="10:11" hidden="1" x14ac:dyDescent="0.25">
      <c r="J8695" s="5">
        <v>0</v>
      </c>
      <c r="K8695" s="217">
        <v>0</v>
      </c>
    </row>
    <row r="8696" spans="10:11" hidden="1" x14ac:dyDescent="0.25">
      <c r="J8696" s="5">
        <v>0</v>
      </c>
      <c r="K8696" s="217">
        <v>0</v>
      </c>
    </row>
    <row r="8697" spans="10:11" hidden="1" x14ac:dyDescent="0.25">
      <c r="J8697" s="5">
        <v>0</v>
      </c>
      <c r="K8697" s="217">
        <v>0</v>
      </c>
    </row>
    <row r="8698" spans="10:11" hidden="1" x14ac:dyDescent="0.25">
      <c r="J8698" s="5">
        <v>0</v>
      </c>
      <c r="K8698" s="217">
        <v>0</v>
      </c>
    </row>
    <row r="8699" spans="10:11" hidden="1" x14ac:dyDescent="0.25">
      <c r="J8699" s="5">
        <v>0</v>
      </c>
      <c r="K8699" s="217">
        <v>0</v>
      </c>
    </row>
    <row r="8700" spans="10:11" hidden="1" x14ac:dyDescent="0.25">
      <c r="J8700" s="5">
        <v>0</v>
      </c>
      <c r="K8700" s="217">
        <v>0</v>
      </c>
    </row>
    <row r="8701" spans="10:11" hidden="1" x14ac:dyDescent="0.25">
      <c r="J8701" s="5">
        <v>0</v>
      </c>
      <c r="K8701" s="217">
        <v>0</v>
      </c>
    </row>
    <row r="8702" spans="10:11" hidden="1" x14ac:dyDescent="0.25">
      <c r="J8702" s="5">
        <v>0</v>
      </c>
      <c r="K8702" s="217">
        <v>0</v>
      </c>
    </row>
    <row r="8703" spans="10:11" hidden="1" x14ac:dyDescent="0.25">
      <c r="J8703" s="5">
        <v>0</v>
      </c>
      <c r="K8703" s="217">
        <v>0</v>
      </c>
    </row>
    <row r="8704" spans="10:11" hidden="1" x14ac:dyDescent="0.25">
      <c r="J8704" s="5">
        <v>0</v>
      </c>
      <c r="K8704" s="217">
        <v>0</v>
      </c>
    </row>
    <row r="8705" spans="10:11" hidden="1" x14ac:dyDescent="0.25">
      <c r="J8705" s="5">
        <v>0</v>
      </c>
      <c r="K8705" s="217">
        <v>0</v>
      </c>
    </row>
    <row r="8706" spans="10:11" hidden="1" x14ac:dyDescent="0.25">
      <c r="J8706" s="5">
        <v>0</v>
      </c>
      <c r="K8706" s="217">
        <v>0</v>
      </c>
    </row>
    <row r="8707" spans="10:11" hidden="1" x14ac:dyDescent="0.25">
      <c r="J8707" s="5">
        <v>0</v>
      </c>
      <c r="K8707" s="217">
        <v>0</v>
      </c>
    </row>
    <row r="8708" spans="10:11" hidden="1" x14ac:dyDescent="0.25">
      <c r="J8708" s="5">
        <v>0</v>
      </c>
      <c r="K8708" s="217">
        <v>0</v>
      </c>
    </row>
    <row r="8709" spans="10:11" hidden="1" x14ac:dyDescent="0.25">
      <c r="J8709" s="5">
        <v>0</v>
      </c>
      <c r="K8709" s="217">
        <v>0</v>
      </c>
    </row>
    <row r="8710" spans="10:11" hidden="1" x14ac:dyDescent="0.25">
      <c r="J8710" s="5">
        <v>0</v>
      </c>
      <c r="K8710" s="217">
        <v>0</v>
      </c>
    </row>
    <row r="8711" spans="10:11" hidden="1" x14ac:dyDescent="0.25">
      <c r="J8711" s="5">
        <v>0</v>
      </c>
      <c r="K8711" s="217">
        <v>0</v>
      </c>
    </row>
    <row r="8712" spans="10:11" hidden="1" x14ac:dyDescent="0.25">
      <c r="J8712" s="5">
        <v>0</v>
      </c>
      <c r="K8712" s="217">
        <v>0</v>
      </c>
    </row>
    <row r="8713" spans="10:11" hidden="1" x14ac:dyDescent="0.25">
      <c r="J8713" s="5">
        <v>0</v>
      </c>
      <c r="K8713" s="217">
        <v>0</v>
      </c>
    </row>
    <row r="8714" spans="10:11" hidden="1" x14ac:dyDescent="0.25">
      <c r="J8714" s="5">
        <v>0</v>
      </c>
      <c r="K8714" s="217">
        <v>0</v>
      </c>
    </row>
    <row r="8715" spans="10:11" hidden="1" x14ac:dyDescent="0.25">
      <c r="J8715" s="5">
        <v>0</v>
      </c>
      <c r="K8715" s="217">
        <v>0</v>
      </c>
    </row>
    <row r="8716" spans="10:11" hidden="1" x14ac:dyDescent="0.25">
      <c r="J8716" s="5">
        <v>0</v>
      </c>
      <c r="K8716" s="217">
        <v>0</v>
      </c>
    </row>
    <row r="8717" spans="10:11" hidden="1" x14ac:dyDescent="0.25">
      <c r="J8717" s="5">
        <v>0</v>
      </c>
      <c r="K8717" s="217">
        <v>0</v>
      </c>
    </row>
    <row r="8718" spans="10:11" hidden="1" x14ac:dyDescent="0.25">
      <c r="J8718" s="5">
        <v>0</v>
      </c>
      <c r="K8718" s="217">
        <v>0</v>
      </c>
    </row>
    <row r="8719" spans="10:11" hidden="1" x14ac:dyDescent="0.25">
      <c r="J8719" s="5">
        <v>0</v>
      </c>
      <c r="K8719" s="217">
        <v>0</v>
      </c>
    </row>
    <row r="8720" spans="10:11" hidden="1" x14ac:dyDescent="0.25">
      <c r="J8720" s="5">
        <v>0</v>
      </c>
      <c r="K8720" s="217">
        <v>0</v>
      </c>
    </row>
    <row r="8721" spans="10:11" hidden="1" x14ac:dyDescent="0.25">
      <c r="J8721" s="5">
        <v>0</v>
      </c>
      <c r="K8721" s="217">
        <v>0</v>
      </c>
    </row>
    <row r="8722" spans="10:11" hidden="1" x14ac:dyDescent="0.25">
      <c r="J8722" s="5">
        <v>0</v>
      </c>
      <c r="K8722" s="217">
        <v>0</v>
      </c>
    </row>
    <row r="8723" spans="10:11" hidden="1" x14ac:dyDescent="0.25">
      <c r="J8723" s="5">
        <v>0</v>
      </c>
      <c r="K8723" s="217">
        <v>0</v>
      </c>
    </row>
    <row r="8724" spans="10:11" hidden="1" x14ac:dyDescent="0.25">
      <c r="J8724" s="5">
        <v>0</v>
      </c>
      <c r="K8724" s="217">
        <v>0</v>
      </c>
    </row>
    <row r="8725" spans="10:11" hidden="1" x14ac:dyDescent="0.25">
      <c r="J8725" s="5">
        <v>0</v>
      </c>
      <c r="K8725" s="217">
        <v>0</v>
      </c>
    </row>
    <row r="8726" spans="10:11" hidden="1" x14ac:dyDescent="0.25">
      <c r="J8726" s="5">
        <v>0</v>
      </c>
      <c r="K8726" s="217">
        <v>0</v>
      </c>
    </row>
    <row r="8727" spans="10:11" hidden="1" x14ac:dyDescent="0.25">
      <c r="J8727" s="5">
        <v>0</v>
      </c>
      <c r="K8727" s="217">
        <v>0</v>
      </c>
    </row>
    <row r="8728" spans="10:11" hidden="1" x14ac:dyDescent="0.25">
      <c r="J8728" s="5">
        <v>0</v>
      </c>
      <c r="K8728" s="217">
        <v>0</v>
      </c>
    </row>
    <row r="8729" spans="10:11" hidden="1" x14ac:dyDescent="0.25">
      <c r="J8729" s="5">
        <v>0</v>
      </c>
      <c r="K8729" s="217">
        <v>0</v>
      </c>
    </row>
    <row r="8730" spans="10:11" hidden="1" x14ac:dyDescent="0.25">
      <c r="J8730" s="5">
        <v>0</v>
      </c>
      <c r="K8730" s="217">
        <v>0</v>
      </c>
    </row>
    <row r="8731" spans="10:11" hidden="1" x14ac:dyDescent="0.25">
      <c r="J8731" s="5">
        <v>0</v>
      </c>
      <c r="K8731" s="217">
        <v>0</v>
      </c>
    </row>
    <row r="8732" spans="10:11" hidden="1" x14ac:dyDescent="0.25">
      <c r="J8732" s="5">
        <v>0</v>
      </c>
      <c r="K8732" s="217">
        <v>0</v>
      </c>
    </row>
    <row r="8733" spans="10:11" hidden="1" x14ac:dyDescent="0.25">
      <c r="J8733" s="5">
        <v>0</v>
      </c>
      <c r="K8733" s="217">
        <v>0</v>
      </c>
    </row>
    <row r="8734" spans="10:11" hidden="1" x14ac:dyDescent="0.25">
      <c r="J8734" s="5">
        <v>0</v>
      </c>
      <c r="K8734" s="217">
        <v>0</v>
      </c>
    </row>
    <row r="8735" spans="10:11" hidden="1" x14ac:dyDescent="0.25">
      <c r="J8735" s="5">
        <v>0</v>
      </c>
      <c r="K8735" s="217">
        <v>0</v>
      </c>
    </row>
    <row r="8736" spans="10:11" hidden="1" x14ac:dyDescent="0.25">
      <c r="J8736" s="5">
        <v>0</v>
      </c>
      <c r="K8736" s="217">
        <v>0</v>
      </c>
    </row>
    <row r="8737" spans="10:11" hidden="1" x14ac:dyDescent="0.25">
      <c r="J8737" s="5">
        <v>0</v>
      </c>
      <c r="K8737" s="217">
        <v>0</v>
      </c>
    </row>
    <row r="8738" spans="10:11" hidden="1" x14ac:dyDescent="0.25">
      <c r="J8738" s="5">
        <v>0</v>
      </c>
      <c r="K8738" s="217">
        <v>0</v>
      </c>
    </row>
    <row r="8739" spans="10:11" hidden="1" x14ac:dyDescent="0.25">
      <c r="J8739" s="5">
        <v>0</v>
      </c>
      <c r="K8739" s="217">
        <v>0</v>
      </c>
    </row>
    <row r="8740" spans="10:11" hidden="1" x14ac:dyDescent="0.25">
      <c r="J8740" s="5">
        <v>0</v>
      </c>
      <c r="K8740" s="217">
        <v>0</v>
      </c>
    </row>
    <row r="8741" spans="10:11" hidden="1" x14ac:dyDescent="0.25">
      <c r="J8741" s="5">
        <v>0</v>
      </c>
      <c r="K8741" s="217">
        <v>0</v>
      </c>
    </row>
    <row r="8742" spans="10:11" hidden="1" x14ac:dyDescent="0.25">
      <c r="J8742" s="5">
        <v>0</v>
      </c>
      <c r="K8742" s="217">
        <v>0</v>
      </c>
    </row>
    <row r="8743" spans="10:11" hidden="1" x14ac:dyDescent="0.25">
      <c r="J8743" s="5">
        <v>0</v>
      </c>
      <c r="K8743" s="217">
        <v>0</v>
      </c>
    </row>
    <row r="8744" spans="10:11" hidden="1" x14ac:dyDescent="0.25">
      <c r="J8744" s="5">
        <v>0</v>
      </c>
      <c r="K8744" s="217">
        <v>0</v>
      </c>
    </row>
    <row r="8745" spans="10:11" hidden="1" x14ac:dyDescent="0.25">
      <c r="J8745" s="5">
        <v>0</v>
      </c>
      <c r="K8745" s="217">
        <v>0</v>
      </c>
    </row>
    <row r="8746" spans="10:11" hidden="1" x14ac:dyDescent="0.25">
      <c r="J8746" s="5">
        <v>0</v>
      </c>
      <c r="K8746" s="217">
        <v>0</v>
      </c>
    </row>
    <row r="8747" spans="10:11" hidden="1" x14ac:dyDescent="0.25">
      <c r="J8747" s="5">
        <v>0</v>
      </c>
      <c r="K8747" s="217">
        <v>0</v>
      </c>
    </row>
    <row r="8748" spans="10:11" hidden="1" x14ac:dyDescent="0.25">
      <c r="J8748" s="5">
        <v>0</v>
      </c>
      <c r="K8748" s="217">
        <v>0</v>
      </c>
    </row>
    <row r="8749" spans="10:11" hidden="1" x14ac:dyDescent="0.25">
      <c r="J8749" s="5">
        <v>0</v>
      </c>
      <c r="K8749" s="217">
        <v>0</v>
      </c>
    </row>
    <row r="8750" spans="10:11" hidden="1" x14ac:dyDescent="0.25">
      <c r="J8750" s="5">
        <v>0</v>
      </c>
      <c r="K8750" s="217">
        <v>0</v>
      </c>
    </row>
    <row r="8751" spans="10:11" hidden="1" x14ac:dyDescent="0.25">
      <c r="J8751" s="5">
        <v>0</v>
      </c>
      <c r="K8751" s="217">
        <v>0</v>
      </c>
    </row>
    <row r="8752" spans="10:11" hidden="1" x14ac:dyDescent="0.25">
      <c r="J8752" s="5">
        <v>0</v>
      </c>
      <c r="K8752" s="217">
        <v>0</v>
      </c>
    </row>
    <row r="8753" spans="10:11" hidden="1" x14ac:dyDescent="0.25">
      <c r="J8753" s="5">
        <v>0</v>
      </c>
      <c r="K8753" s="217">
        <v>0</v>
      </c>
    </row>
    <row r="8754" spans="10:11" hidden="1" x14ac:dyDescent="0.25">
      <c r="J8754" s="5">
        <v>0</v>
      </c>
      <c r="K8754" s="217">
        <v>0</v>
      </c>
    </row>
    <row r="8755" spans="10:11" hidden="1" x14ac:dyDescent="0.25">
      <c r="J8755" s="5">
        <v>0</v>
      </c>
      <c r="K8755" s="217">
        <v>0</v>
      </c>
    </row>
    <row r="8756" spans="10:11" hidden="1" x14ac:dyDescent="0.25">
      <c r="J8756" s="5">
        <v>0</v>
      </c>
      <c r="K8756" s="217">
        <v>0</v>
      </c>
    </row>
    <row r="8757" spans="10:11" hidden="1" x14ac:dyDescent="0.25">
      <c r="J8757" s="5">
        <v>0</v>
      </c>
      <c r="K8757" s="217">
        <v>0</v>
      </c>
    </row>
    <row r="8758" spans="10:11" hidden="1" x14ac:dyDescent="0.25">
      <c r="J8758" s="5">
        <v>0</v>
      </c>
      <c r="K8758" s="217">
        <v>0</v>
      </c>
    </row>
    <row r="8759" spans="10:11" hidden="1" x14ac:dyDescent="0.25">
      <c r="J8759" s="5">
        <v>0</v>
      </c>
      <c r="K8759" s="217">
        <v>0</v>
      </c>
    </row>
    <row r="8760" spans="10:11" hidden="1" x14ac:dyDescent="0.25">
      <c r="J8760" s="5">
        <v>0</v>
      </c>
      <c r="K8760" s="217">
        <v>0</v>
      </c>
    </row>
    <row r="8761" spans="10:11" hidden="1" x14ac:dyDescent="0.25">
      <c r="J8761" s="5">
        <v>0</v>
      </c>
      <c r="K8761" s="217">
        <v>0</v>
      </c>
    </row>
    <row r="8762" spans="10:11" hidden="1" x14ac:dyDescent="0.25">
      <c r="J8762" s="5">
        <v>0</v>
      </c>
      <c r="K8762" s="217">
        <v>0</v>
      </c>
    </row>
    <row r="8763" spans="10:11" hidden="1" x14ac:dyDescent="0.25">
      <c r="J8763" s="5">
        <v>0</v>
      </c>
      <c r="K8763" s="217">
        <v>0</v>
      </c>
    </row>
    <row r="8764" spans="10:11" hidden="1" x14ac:dyDescent="0.25">
      <c r="J8764" s="5">
        <v>0</v>
      </c>
      <c r="K8764" s="217">
        <v>0</v>
      </c>
    </row>
    <row r="8765" spans="10:11" hidden="1" x14ac:dyDescent="0.25">
      <c r="J8765" s="5">
        <v>0</v>
      </c>
      <c r="K8765" s="217">
        <v>0</v>
      </c>
    </row>
    <row r="8766" spans="10:11" hidden="1" x14ac:dyDescent="0.25">
      <c r="J8766" s="5">
        <v>0</v>
      </c>
      <c r="K8766" s="217">
        <v>0</v>
      </c>
    </row>
    <row r="8767" spans="10:11" hidden="1" x14ac:dyDescent="0.25">
      <c r="J8767" s="5">
        <v>0</v>
      </c>
      <c r="K8767" s="217">
        <v>0</v>
      </c>
    </row>
    <row r="8768" spans="10:11" hidden="1" x14ac:dyDescent="0.25">
      <c r="J8768" s="5">
        <v>0</v>
      </c>
      <c r="K8768" s="217">
        <v>0</v>
      </c>
    </row>
    <row r="8769" spans="10:11" hidden="1" x14ac:dyDescent="0.25">
      <c r="J8769" s="5">
        <v>0</v>
      </c>
      <c r="K8769" s="217">
        <v>0</v>
      </c>
    </row>
    <row r="8770" spans="10:11" hidden="1" x14ac:dyDescent="0.25">
      <c r="J8770" s="5">
        <v>0</v>
      </c>
      <c r="K8770" s="217">
        <v>0</v>
      </c>
    </row>
    <row r="8771" spans="10:11" hidden="1" x14ac:dyDescent="0.25">
      <c r="J8771" s="5">
        <v>0</v>
      </c>
      <c r="K8771" s="217">
        <v>0</v>
      </c>
    </row>
    <row r="8772" spans="10:11" hidden="1" x14ac:dyDescent="0.25">
      <c r="J8772" s="5">
        <v>0</v>
      </c>
      <c r="K8772" s="217">
        <v>0</v>
      </c>
    </row>
    <row r="8773" spans="10:11" hidden="1" x14ac:dyDescent="0.25">
      <c r="J8773" s="5">
        <v>0</v>
      </c>
      <c r="K8773" s="217">
        <v>0</v>
      </c>
    </row>
    <row r="8774" spans="10:11" hidden="1" x14ac:dyDescent="0.25">
      <c r="J8774" s="5">
        <v>0</v>
      </c>
      <c r="K8774" s="217">
        <v>0</v>
      </c>
    </row>
    <row r="8775" spans="10:11" hidden="1" x14ac:dyDescent="0.25">
      <c r="J8775" s="5">
        <v>0</v>
      </c>
      <c r="K8775" s="217">
        <v>0</v>
      </c>
    </row>
    <row r="8776" spans="10:11" hidden="1" x14ac:dyDescent="0.25">
      <c r="J8776" s="5">
        <v>0</v>
      </c>
      <c r="K8776" s="217">
        <v>0</v>
      </c>
    </row>
    <row r="8777" spans="10:11" hidden="1" x14ac:dyDescent="0.25">
      <c r="J8777" s="5">
        <v>0</v>
      </c>
      <c r="K8777" s="217">
        <v>0</v>
      </c>
    </row>
    <row r="8778" spans="10:11" hidden="1" x14ac:dyDescent="0.25">
      <c r="J8778" s="5">
        <v>0</v>
      </c>
      <c r="K8778" s="217">
        <v>0</v>
      </c>
    </row>
    <row r="8779" spans="10:11" hidden="1" x14ac:dyDescent="0.25">
      <c r="J8779" s="5">
        <v>0</v>
      </c>
      <c r="K8779" s="217">
        <v>0</v>
      </c>
    </row>
    <row r="8780" spans="10:11" hidden="1" x14ac:dyDescent="0.25">
      <c r="J8780" s="5">
        <v>0</v>
      </c>
      <c r="K8780" s="217">
        <v>0</v>
      </c>
    </row>
    <row r="8781" spans="10:11" hidden="1" x14ac:dyDescent="0.25">
      <c r="J8781" s="5">
        <v>0</v>
      </c>
      <c r="K8781" s="217">
        <v>0</v>
      </c>
    </row>
    <row r="8782" spans="10:11" hidden="1" x14ac:dyDescent="0.25">
      <c r="J8782" s="5">
        <v>0</v>
      </c>
      <c r="K8782" s="217">
        <v>0</v>
      </c>
    </row>
    <row r="8783" spans="10:11" hidden="1" x14ac:dyDescent="0.25">
      <c r="J8783" s="5">
        <v>0</v>
      </c>
      <c r="K8783" s="217">
        <v>0</v>
      </c>
    </row>
    <row r="8784" spans="10:11" hidden="1" x14ac:dyDescent="0.25">
      <c r="J8784" s="5">
        <v>0</v>
      </c>
      <c r="K8784" s="217">
        <v>0</v>
      </c>
    </row>
    <row r="8785" spans="10:11" hidden="1" x14ac:dyDescent="0.25">
      <c r="J8785" s="5">
        <v>0</v>
      </c>
      <c r="K8785" s="217">
        <v>0</v>
      </c>
    </row>
    <row r="8786" spans="10:11" hidden="1" x14ac:dyDescent="0.25">
      <c r="J8786" s="5">
        <v>0</v>
      </c>
      <c r="K8786" s="217">
        <v>0</v>
      </c>
    </row>
    <row r="8787" spans="10:11" hidden="1" x14ac:dyDescent="0.25">
      <c r="J8787" s="5">
        <v>0</v>
      </c>
      <c r="K8787" s="217">
        <v>0</v>
      </c>
    </row>
    <row r="8788" spans="10:11" hidden="1" x14ac:dyDescent="0.25">
      <c r="J8788" s="5">
        <v>0</v>
      </c>
      <c r="K8788" s="217">
        <v>0</v>
      </c>
    </row>
    <row r="8789" spans="10:11" hidden="1" x14ac:dyDescent="0.25">
      <c r="J8789" s="5">
        <v>0</v>
      </c>
      <c r="K8789" s="217">
        <v>0</v>
      </c>
    </row>
    <row r="8790" spans="10:11" hidden="1" x14ac:dyDescent="0.25">
      <c r="J8790" s="5">
        <v>0</v>
      </c>
      <c r="K8790" s="217">
        <v>0</v>
      </c>
    </row>
    <row r="8791" spans="10:11" hidden="1" x14ac:dyDescent="0.25">
      <c r="J8791" s="5">
        <v>0</v>
      </c>
      <c r="K8791" s="217">
        <v>0</v>
      </c>
    </row>
    <row r="8792" spans="10:11" hidden="1" x14ac:dyDescent="0.25">
      <c r="J8792" s="5">
        <v>0</v>
      </c>
      <c r="K8792" s="217">
        <v>0</v>
      </c>
    </row>
    <row r="8793" spans="10:11" hidden="1" x14ac:dyDescent="0.25">
      <c r="J8793" s="5">
        <v>0</v>
      </c>
      <c r="K8793" s="217">
        <v>0</v>
      </c>
    </row>
    <row r="8794" spans="10:11" hidden="1" x14ac:dyDescent="0.25">
      <c r="J8794" s="5">
        <v>0</v>
      </c>
      <c r="K8794" s="217">
        <v>0</v>
      </c>
    </row>
    <row r="8795" spans="10:11" hidden="1" x14ac:dyDescent="0.25">
      <c r="J8795" s="5">
        <v>0</v>
      </c>
      <c r="K8795" s="217">
        <v>0</v>
      </c>
    </row>
    <row r="8796" spans="10:11" hidden="1" x14ac:dyDescent="0.25">
      <c r="J8796" s="5">
        <v>0</v>
      </c>
      <c r="K8796" s="217">
        <v>0</v>
      </c>
    </row>
    <row r="8797" spans="10:11" hidden="1" x14ac:dyDescent="0.25">
      <c r="J8797" s="5">
        <v>0</v>
      </c>
      <c r="K8797" s="217">
        <v>0</v>
      </c>
    </row>
    <row r="8798" spans="10:11" hidden="1" x14ac:dyDescent="0.25">
      <c r="J8798" s="5">
        <v>0</v>
      </c>
      <c r="K8798" s="217">
        <v>0</v>
      </c>
    </row>
    <row r="8799" spans="10:11" hidden="1" x14ac:dyDescent="0.25">
      <c r="J8799" s="5">
        <v>0</v>
      </c>
      <c r="K8799" s="217">
        <v>0</v>
      </c>
    </row>
    <row r="8800" spans="10:11" hidden="1" x14ac:dyDescent="0.25">
      <c r="J8800" s="5">
        <v>0</v>
      </c>
      <c r="K8800" s="217">
        <v>0</v>
      </c>
    </row>
    <row r="8801" spans="10:11" hidden="1" x14ac:dyDescent="0.25">
      <c r="J8801" s="5">
        <v>0</v>
      </c>
      <c r="K8801" s="217">
        <v>0</v>
      </c>
    </row>
    <row r="8802" spans="10:11" hidden="1" x14ac:dyDescent="0.25">
      <c r="J8802" s="5">
        <v>0</v>
      </c>
      <c r="K8802" s="217">
        <v>0</v>
      </c>
    </row>
    <row r="8803" spans="10:11" hidden="1" x14ac:dyDescent="0.25">
      <c r="J8803" s="5">
        <v>0</v>
      </c>
      <c r="K8803" s="217">
        <v>0</v>
      </c>
    </row>
    <row r="8804" spans="10:11" hidden="1" x14ac:dyDescent="0.25">
      <c r="J8804" s="5">
        <v>0</v>
      </c>
      <c r="K8804" s="217">
        <v>0</v>
      </c>
    </row>
    <row r="8805" spans="10:11" hidden="1" x14ac:dyDescent="0.25">
      <c r="J8805" s="5">
        <v>0</v>
      </c>
      <c r="K8805" s="217">
        <v>0</v>
      </c>
    </row>
    <row r="8806" spans="10:11" hidden="1" x14ac:dyDescent="0.25">
      <c r="J8806" s="5">
        <v>0</v>
      </c>
      <c r="K8806" s="217">
        <v>0</v>
      </c>
    </row>
    <row r="8807" spans="10:11" hidden="1" x14ac:dyDescent="0.25">
      <c r="J8807" s="5">
        <v>0</v>
      </c>
      <c r="K8807" s="217">
        <v>0</v>
      </c>
    </row>
    <row r="8808" spans="10:11" hidden="1" x14ac:dyDescent="0.25">
      <c r="J8808" s="5">
        <v>0</v>
      </c>
      <c r="K8808" s="217">
        <v>0</v>
      </c>
    </row>
    <row r="8809" spans="10:11" hidden="1" x14ac:dyDescent="0.25">
      <c r="J8809" s="5">
        <v>0</v>
      </c>
      <c r="K8809" s="217">
        <v>0</v>
      </c>
    </row>
    <row r="8810" spans="10:11" hidden="1" x14ac:dyDescent="0.25">
      <c r="J8810" s="5">
        <v>0</v>
      </c>
      <c r="K8810" s="217">
        <v>0</v>
      </c>
    </row>
    <row r="8811" spans="10:11" hidden="1" x14ac:dyDescent="0.25">
      <c r="J8811" s="5">
        <v>0</v>
      </c>
      <c r="K8811" s="217">
        <v>0</v>
      </c>
    </row>
    <row r="8812" spans="10:11" hidden="1" x14ac:dyDescent="0.25">
      <c r="J8812" s="5">
        <v>0</v>
      </c>
      <c r="K8812" s="217">
        <v>0</v>
      </c>
    </row>
    <row r="8813" spans="10:11" hidden="1" x14ac:dyDescent="0.25">
      <c r="J8813" s="5">
        <v>0</v>
      </c>
      <c r="K8813" s="217">
        <v>0</v>
      </c>
    </row>
    <row r="8814" spans="10:11" hidden="1" x14ac:dyDescent="0.25">
      <c r="J8814" s="5">
        <v>0</v>
      </c>
      <c r="K8814" s="217">
        <v>0</v>
      </c>
    </row>
    <row r="8815" spans="10:11" hidden="1" x14ac:dyDescent="0.25">
      <c r="J8815" s="5">
        <v>0</v>
      </c>
      <c r="K8815" s="217">
        <v>0</v>
      </c>
    </row>
    <row r="8816" spans="10:11" hidden="1" x14ac:dyDescent="0.25">
      <c r="J8816" s="5">
        <v>0</v>
      </c>
      <c r="K8816" s="217">
        <v>0</v>
      </c>
    </row>
    <row r="8817" spans="10:11" hidden="1" x14ac:dyDescent="0.25">
      <c r="J8817" s="5">
        <v>0</v>
      </c>
      <c r="K8817" s="217">
        <v>0</v>
      </c>
    </row>
    <row r="8818" spans="10:11" hidden="1" x14ac:dyDescent="0.25">
      <c r="J8818" s="5">
        <v>0</v>
      </c>
      <c r="K8818" s="217">
        <v>0</v>
      </c>
    </row>
    <row r="8819" spans="10:11" hidden="1" x14ac:dyDescent="0.25">
      <c r="J8819" s="5">
        <v>0</v>
      </c>
      <c r="K8819" s="217">
        <v>0</v>
      </c>
    </row>
    <row r="8820" spans="10:11" hidden="1" x14ac:dyDescent="0.25">
      <c r="J8820" s="5">
        <v>0</v>
      </c>
      <c r="K8820" s="217">
        <v>0</v>
      </c>
    </row>
    <row r="8821" spans="10:11" hidden="1" x14ac:dyDescent="0.25">
      <c r="J8821" s="5">
        <v>0</v>
      </c>
      <c r="K8821" s="217">
        <v>0</v>
      </c>
    </row>
    <row r="8822" spans="10:11" hidden="1" x14ac:dyDescent="0.25">
      <c r="J8822" s="5">
        <v>0</v>
      </c>
      <c r="K8822" s="217">
        <v>0</v>
      </c>
    </row>
    <row r="8823" spans="10:11" hidden="1" x14ac:dyDescent="0.25">
      <c r="J8823" s="5">
        <v>0</v>
      </c>
      <c r="K8823" s="217">
        <v>0</v>
      </c>
    </row>
    <row r="8824" spans="10:11" hidden="1" x14ac:dyDescent="0.25">
      <c r="J8824" s="5">
        <v>0</v>
      </c>
      <c r="K8824" s="217">
        <v>0</v>
      </c>
    </row>
    <row r="8825" spans="10:11" hidden="1" x14ac:dyDescent="0.25">
      <c r="J8825" s="5">
        <v>0</v>
      </c>
      <c r="K8825" s="217">
        <v>0</v>
      </c>
    </row>
    <row r="8826" spans="10:11" hidden="1" x14ac:dyDescent="0.25">
      <c r="J8826" s="5">
        <v>0</v>
      </c>
      <c r="K8826" s="217">
        <v>0</v>
      </c>
    </row>
    <row r="8827" spans="10:11" hidden="1" x14ac:dyDescent="0.25">
      <c r="J8827" s="5">
        <v>0</v>
      </c>
      <c r="K8827" s="217">
        <v>0</v>
      </c>
    </row>
    <row r="8828" spans="10:11" hidden="1" x14ac:dyDescent="0.25">
      <c r="J8828" s="5">
        <v>0</v>
      </c>
      <c r="K8828" s="217">
        <v>0</v>
      </c>
    </row>
    <row r="8829" spans="10:11" hidden="1" x14ac:dyDescent="0.25">
      <c r="J8829" s="5">
        <v>0</v>
      </c>
      <c r="K8829" s="217">
        <v>0</v>
      </c>
    </row>
    <row r="8830" spans="10:11" hidden="1" x14ac:dyDescent="0.25">
      <c r="J8830" s="5">
        <v>0</v>
      </c>
      <c r="K8830" s="217">
        <v>0</v>
      </c>
    </row>
    <row r="8831" spans="10:11" hidden="1" x14ac:dyDescent="0.25">
      <c r="J8831" s="5">
        <v>0</v>
      </c>
      <c r="K8831" s="217">
        <v>0</v>
      </c>
    </row>
    <row r="8832" spans="10:11" hidden="1" x14ac:dyDescent="0.25">
      <c r="J8832" s="5">
        <v>0</v>
      </c>
      <c r="K8832" s="217">
        <v>0</v>
      </c>
    </row>
    <row r="8833" spans="10:11" hidden="1" x14ac:dyDescent="0.25">
      <c r="J8833" s="5">
        <v>0</v>
      </c>
      <c r="K8833" s="217">
        <v>0</v>
      </c>
    </row>
    <row r="8834" spans="10:11" hidden="1" x14ac:dyDescent="0.25">
      <c r="J8834" s="5">
        <v>0</v>
      </c>
      <c r="K8834" s="217">
        <v>0</v>
      </c>
    </row>
    <row r="8835" spans="10:11" hidden="1" x14ac:dyDescent="0.25">
      <c r="J8835" s="5">
        <v>0</v>
      </c>
      <c r="K8835" s="217">
        <v>0</v>
      </c>
    </row>
    <row r="8836" spans="10:11" hidden="1" x14ac:dyDescent="0.25">
      <c r="J8836" s="5">
        <v>0</v>
      </c>
      <c r="K8836" s="217">
        <v>0</v>
      </c>
    </row>
    <row r="8837" spans="10:11" hidden="1" x14ac:dyDescent="0.25">
      <c r="J8837" s="5">
        <v>0</v>
      </c>
      <c r="K8837" s="217">
        <v>0</v>
      </c>
    </row>
    <row r="8838" spans="10:11" hidden="1" x14ac:dyDescent="0.25">
      <c r="J8838" s="5">
        <v>0</v>
      </c>
      <c r="K8838" s="217">
        <v>0</v>
      </c>
    </row>
    <row r="8839" spans="10:11" hidden="1" x14ac:dyDescent="0.25">
      <c r="J8839" s="5">
        <v>0</v>
      </c>
      <c r="K8839" s="217">
        <v>0</v>
      </c>
    </row>
    <row r="8840" spans="10:11" hidden="1" x14ac:dyDescent="0.25">
      <c r="J8840" s="5">
        <v>0</v>
      </c>
      <c r="K8840" s="217">
        <v>0</v>
      </c>
    </row>
    <row r="8841" spans="10:11" hidden="1" x14ac:dyDescent="0.25">
      <c r="J8841" s="5">
        <v>0</v>
      </c>
      <c r="K8841" s="217">
        <v>0</v>
      </c>
    </row>
    <row r="8842" spans="10:11" hidden="1" x14ac:dyDescent="0.25">
      <c r="J8842" s="5">
        <v>0</v>
      </c>
      <c r="K8842" s="217">
        <v>0</v>
      </c>
    </row>
    <row r="8843" spans="10:11" hidden="1" x14ac:dyDescent="0.25">
      <c r="J8843" s="5">
        <v>0</v>
      </c>
      <c r="K8843" s="217">
        <v>0</v>
      </c>
    </row>
    <row r="8844" spans="10:11" hidden="1" x14ac:dyDescent="0.25">
      <c r="J8844" s="5">
        <v>0</v>
      </c>
      <c r="K8844" s="217">
        <v>0</v>
      </c>
    </row>
    <row r="8845" spans="10:11" hidden="1" x14ac:dyDescent="0.25">
      <c r="J8845" s="5">
        <v>0</v>
      </c>
      <c r="K8845" s="217">
        <v>0</v>
      </c>
    </row>
    <row r="8846" spans="10:11" hidden="1" x14ac:dyDescent="0.25">
      <c r="J8846" s="5">
        <v>0</v>
      </c>
      <c r="K8846" s="217">
        <v>0</v>
      </c>
    </row>
    <row r="8847" spans="10:11" hidden="1" x14ac:dyDescent="0.25">
      <c r="J8847" s="5">
        <v>0</v>
      </c>
      <c r="K8847" s="217">
        <v>0</v>
      </c>
    </row>
    <row r="8848" spans="10:11" hidden="1" x14ac:dyDescent="0.25">
      <c r="J8848" s="5">
        <v>0</v>
      </c>
      <c r="K8848" s="217">
        <v>0</v>
      </c>
    </row>
    <row r="8849" spans="10:11" hidden="1" x14ac:dyDescent="0.25">
      <c r="J8849" s="5">
        <v>0</v>
      </c>
      <c r="K8849" s="217">
        <v>0</v>
      </c>
    </row>
    <row r="8850" spans="10:11" hidden="1" x14ac:dyDescent="0.25">
      <c r="J8850" s="5">
        <v>0</v>
      </c>
      <c r="K8850" s="217">
        <v>0</v>
      </c>
    </row>
    <row r="8851" spans="10:11" hidden="1" x14ac:dyDescent="0.25">
      <c r="J8851" s="5">
        <v>0</v>
      </c>
      <c r="K8851" s="217">
        <v>0</v>
      </c>
    </row>
    <row r="8852" spans="10:11" hidden="1" x14ac:dyDescent="0.25">
      <c r="J8852" s="5">
        <v>0</v>
      </c>
      <c r="K8852" s="217">
        <v>0</v>
      </c>
    </row>
    <row r="8853" spans="10:11" hidden="1" x14ac:dyDescent="0.25">
      <c r="J8853" s="5">
        <v>0</v>
      </c>
      <c r="K8853" s="217">
        <v>0</v>
      </c>
    </row>
    <row r="8854" spans="10:11" hidden="1" x14ac:dyDescent="0.25">
      <c r="J8854" s="5">
        <v>0</v>
      </c>
      <c r="K8854" s="217">
        <v>0</v>
      </c>
    </row>
    <row r="8855" spans="10:11" hidden="1" x14ac:dyDescent="0.25">
      <c r="J8855" s="5">
        <v>0</v>
      </c>
      <c r="K8855" s="217">
        <v>0</v>
      </c>
    </row>
    <row r="8856" spans="10:11" hidden="1" x14ac:dyDescent="0.25">
      <c r="J8856" s="5">
        <v>0</v>
      </c>
      <c r="K8856" s="217">
        <v>0</v>
      </c>
    </row>
    <row r="8857" spans="10:11" hidden="1" x14ac:dyDescent="0.25">
      <c r="J8857" s="5">
        <v>0</v>
      </c>
      <c r="K8857" s="217">
        <v>0</v>
      </c>
    </row>
    <row r="8858" spans="10:11" hidden="1" x14ac:dyDescent="0.25">
      <c r="J8858" s="5">
        <v>0</v>
      </c>
      <c r="K8858" s="217">
        <v>0</v>
      </c>
    </row>
    <row r="8859" spans="10:11" hidden="1" x14ac:dyDescent="0.25">
      <c r="J8859" s="5">
        <v>0</v>
      </c>
      <c r="K8859" s="217">
        <v>0</v>
      </c>
    </row>
    <row r="8860" spans="10:11" hidden="1" x14ac:dyDescent="0.25">
      <c r="J8860" s="5">
        <v>0</v>
      </c>
      <c r="K8860" s="217">
        <v>0</v>
      </c>
    </row>
    <row r="8861" spans="10:11" hidden="1" x14ac:dyDescent="0.25">
      <c r="J8861" s="5">
        <v>0</v>
      </c>
      <c r="K8861" s="217">
        <v>0</v>
      </c>
    </row>
    <row r="8862" spans="10:11" hidden="1" x14ac:dyDescent="0.25">
      <c r="J8862" s="5">
        <v>0</v>
      </c>
      <c r="K8862" s="217">
        <v>0</v>
      </c>
    </row>
    <row r="8863" spans="10:11" hidden="1" x14ac:dyDescent="0.25">
      <c r="J8863" s="5">
        <v>0</v>
      </c>
      <c r="K8863" s="217">
        <v>0</v>
      </c>
    </row>
    <row r="8864" spans="10:11" hidden="1" x14ac:dyDescent="0.25">
      <c r="J8864" s="5">
        <v>0</v>
      </c>
      <c r="K8864" s="217">
        <v>0</v>
      </c>
    </row>
    <row r="8865" spans="10:11" hidden="1" x14ac:dyDescent="0.25">
      <c r="J8865" s="5">
        <v>0</v>
      </c>
      <c r="K8865" s="217">
        <v>0</v>
      </c>
    </row>
    <row r="8866" spans="10:11" hidden="1" x14ac:dyDescent="0.25">
      <c r="J8866" s="5">
        <v>0</v>
      </c>
      <c r="K8866" s="217">
        <v>0</v>
      </c>
    </row>
    <row r="8867" spans="10:11" hidden="1" x14ac:dyDescent="0.25">
      <c r="J8867" s="5">
        <v>0</v>
      </c>
      <c r="K8867" s="217">
        <v>0</v>
      </c>
    </row>
    <row r="8868" spans="10:11" hidden="1" x14ac:dyDescent="0.25">
      <c r="J8868" s="5">
        <v>0</v>
      </c>
      <c r="K8868" s="217">
        <v>0</v>
      </c>
    </row>
    <row r="8869" spans="10:11" hidden="1" x14ac:dyDescent="0.25">
      <c r="J8869" s="5">
        <v>0</v>
      </c>
      <c r="K8869" s="217">
        <v>0</v>
      </c>
    </row>
    <row r="8870" spans="10:11" hidden="1" x14ac:dyDescent="0.25">
      <c r="J8870" s="5">
        <v>0</v>
      </c>
      <c r="K8870" s="217">
        <v>0</v>
      </c>
    </row>
    <row r="8871" spans="10:11" hidden="1" x14ac:dyDescent="0.25">
      <c r="J8871" s="5">
        <v>0</v>
      </c>
      <c r="K8871" s="217">
        <v>0</v>
      </c>
    </row>
    <row r="8872" spans="10:11" hidden="1" x14ac:dyDescent="0.25">
      <c r="J8872" s="5">
        <v>0</v>
      </c>
      <c r="K8872" s="217">
        <v>0</v>
      </c>
    </row>
    <row r="8873" spans="10:11" hidden="1" x14ac:dyDescent="0.25">
      <c r="J8873" s="5">
        <v>0</v>
      </c>
      <c r="K8873" s="217">
        <v>0</v>
      </c>
    </row>
    <row r="8874" spans="10:11" hidden="1" x14ac:dyDescent="0.25">
      <c r="J8874" s="5">
        <v>0</v>
      </c>
      <c r="K8874" s="217">
        <v>0</v>
      </c>
    </row>
    <row r="8875" spans="10:11" hidden="1" x14ac:dyDescent="0.25">
      <c r="J8875" s="5">
        <v>0</v>
      </c>
      <c r="K8875" s="217">
        <v>0</v>
      </c>
    </row>
    <row r="8876" spans="10:11" hidden="1" x14ac:dyDescent="0.25">
      <c r="J8876" s="5">
        <v>0</v>
      </c>
      <c r="K8876" s="217">
        <v>0</v>
      </c>
    </row>
    <row r="8877" spans="10:11" hidden="1" x14ac:dyDescent="0.25">
      <c r="J8877" s="5">
        <v>0</v>
      </c>
      <c r="K8877" s="217">
        <v>0</v>
      </c>
    </row>
    <row r="8878" spans="10:11" hidden="1" x14ac:dyDescent="0.25">
      <c r="J8878" s="5">
        <v>0</v>
      </c>
      <c r="K8878" s="217">
        <v>0</v>
      </c>
    </row>
    <row r="8879" spans="10:11" hidden="1" x14ac:dyDescent="0.25">
      <c r="J8879" s="5">
        <v>0</v>
      </c>
      <c r="K8879" s="217">
        <v>0</v>
      </c>
    </row>
    <row r="8880" spans="10:11" hidden="1" x14ac:dyDescent="0.25">
      <c r="J8880" s="5">
        <v>0</v>
      </c>
      <c r="K8880" s="217">
        <v>0</v>
      </c>
    </row>
    <row r="8881" spans="10:11" hidden="1" x14ac:dyDescent="0.25">
      <c r="J8881" s="5">
        <v>0</v>
      </c>
      <c r="K8881" s="217">
        <v>0</v>
      </c>
    </row>
    <row r="8882" spans="10:11" hidden="1" x14ac:dyDescent="0.25">
      <c r="J8882" s="5">
        <v>0</v>
      </c>
      <c r="K8882" s="217">
        <v>0</v>
      </c>
    </row>
    <row r="8883" spans="10:11" hidden="1" x14ac:dyDescent="0.25">
      <c r="J8883" s="5">
        <v>0</v>
      </c>
      <c r="K8883" s="217">
        <v>0</v>
      </c>
    </row>
    <row r="8884" spans="10:11" hidden="1" x14ac:dyDescent="0.25">
      <c r="J8884" s="5">
        <v>0</v>
      </c>
      <c r="K8884" s="217">
        <v>0</v>
      </c>
    </row>
    <row r="8885" spans="10:11" hidden="1" x14ac:dyDescent="0.25">
      <c r="J8885" s="5">
        <v>0</v>
      </c>
      <c r="K8885" s="217">
        <v>0</v>
      </c>
    </row>
    <row r="8886" spans="10:11" hidden="1" x14ac:dyDescent="0.25">
      <c r="J8886" s="5">
        <v>0</v>
      </c>
      <c r="K8886" s="217">
        <v>0</v>
      </c>
    </row>
    <row r="8887" spans="10:11" hidden="1" x14ac:dyDescent="0.25">
      <c r="J8887" s="5">
        <v>0</v>
      </c>
      <c r="K8887" s="217">
        <v>0</v>
      </c>
    </row>
    <row r="8888" spans="10:11" hidden="1" x14ac:dyDescent="0.25">
      <c r="J8888" s="5">
        <v>0</v>
      </c>
      <c r="K8888" s="217">
        <v>0</v>
      </c>
    </row>
    <row r="8889" spans="10:11" hidden="1" x14ac:dyDescent="0.25">
      <c r="J8889" s="5">
        <v>0</v>
      </c>
      <c r="K8889" s="217">
        <v>0</v>
      </c>
    </row>
    <row r="8890" spans="10:11" hidden="1" x14ac:dyDescent="0.25">
      <c r="J8890" s="5">
        <v>0</v>
      </c>
      <c r="K8890" s="217">
        <v>0</v>
      </c>
    </row>
    <row r="8891" spans="10:11" hidden="1" x14ac:dyDescent="0.25">
      <c r="J8891" s="5">
        <v>0</v>
      </c>
      <c r="K8891" s="217">
        <v>0</v>
      </c>
    </row>
    <row r="8892" spans="10:11" hidden="1" x14ac:dyDescent="0.25">
      <c r="J8892" s="5">
        <v>0</v>
      </c>
      <c r="K8892" s="217">
        <v>0</v>
      </c>
    </row>
    <row r="8893" spans="10:11" hidden="1" x14ac:dyDescent="0.25">
      <c r="J8893" s="5">
        <v>0</v>
      </c>
      <c r="K8893" s="217">
        <v>0</v>
      </c>
    </row>
    <row r="8894" spans="10:11" hidden="1" x14ac:dyDescent="0.25">
      <c r="J8894" s="5">
        <v>0</v>
      </c>
      <c r="K8894" s="217">
        <v>0</v>
      </c>
    </row>
    <row r="8895" spans="10:11" hidden="1" x14ac:dyDescent="0.25">
      <c r="J8895" s="5">
        <v>0</v>
      </c>
      <c r="K8895" s="217">
        <v>0</v>
      </c>
    </row>
    <row r="8896" spans="10:11" hidden="1" x14ac:dyDescent="0.25">
      <c r="J8896" s="5">
        <v>0</v>
      </c>
      <c r="K8896" s="217">
        <v>0</v>
      </c>
    </row>
    <row r="8897" spans="10:11" hidden="1" x14ac:dyDescent="0.25">
      <c r="J8897" s="5">
        <v>0</v>
      </c>
      <c r="K8897" s="217">
        <v>0</v>
      </c>
    </row>
    <row r="8898" spans="10:11" hidden="1" x14ac:dyDescent="0.25">
      <c r="J8898" s="5">
        <v>0</v>
      </c>
      <c r="K8898" s="217">
        <v>0</v>
      </c>
    </row>
    <row r="8899" spans="10:11" hidden="1" x14ac:dyDescent="0.25">
      <c r="J8899" s="5">
        <v>0</v>
      </c>
      <c r="K8899" s="217">
        <v>0</v>
      </c>
    </row>
    <row r="8900" spans="10:11" hidden="1" x14ac:dyDescent="0.25">
      <c r="J8900" s="5">
        <v>0</v>
      </c>
      <c r="K8900" s="217">
        <v>0</v>
      </c>
    </row>
    <row r="8901" spans="10:11" hidden="1" x14ac:dyDescent="0.25">
      <c r="J8901" s="5">
        <v>0</v>
      </c>
      <c r="K8901" s="217">
        <v>0</v>
      </c>
    </row>
    <row r="8902" spans="10:11" hidden="1" x14ac:dyDescent="0.25">
      <c r="J8902" s="5">
        <v>0</v>
      </c>
      <c r="K8902" s="217">
        <v>0</v>
      </c>
    </row>
    <row r="8903" spans="10:11" hidden="1" x14ac:dyDescent="0.25">
      <c r="J8903" s="5">
        <v>0</v>
      </c>
      <c r="K8903" s="217">
        <v>0</v>
      </c>
    </row>
    <row r="8904" spans="10:11" hidden="1" x14ac:dyDescent="0.25">
      <c r="J8904" s="5">
        <v>0</v>
      </c>
      <c r="K8904" s="217">
        <v>0</v>
      </c>
    </row>
    <row r="8905" spans="10:11" hidden="1" x14ac:dyDescent="0.25">
      <c r="J8905" s="5">
        <v>0</v>
      </c>
      <c r="K8905" s="217">
        <v>0</v>
      </c>
    </row>
    <row r="8906" spans="10:11" hidden="1" x14ac:dyDescent="0.25">
      <c r="J8906" s="5">
        <v>0</v>
      </c>
      <c r="K8906" s="217">
        <v>0</v>
      </c>
    </row>
    <row r="8907" spans="10:11" hidden="1" x14ac:dyDescent="0.25">
      <c r="J8907" s="5">
        <v>0</v>
      </c>
      <c r="K8907" s="217">
        <v>0</v>
      </c>
    </row>
    <row r="8908" spans="10:11" hidden="1" x14ac:dyDescent="0.25">
      <c r="J8908" s="5">
        <v>0</v>
      </c>
      <c r="K8908" s="217">
        <v>0</v>
      </c>
    </row>
    <row r="8909" spans="10:11" hidden="1" x14ac:dyDescent="0.25">
      <c r="J8909" s="5">
        <v>0</v>
      </c>
      <c r="K8909" s="217">
        <v>0</v>
      </c>
    </row>
    <row r="8910" spans="10:11" hidden="1" x14ac:dyDescent="0.25">
      <c r="J8910" s="5">
        <v>0</v>
      </c>
      <c r="K8910" s="217">
        <v>0</v>
      </c>
    </row>
    <row r="8911" spans="10:11" hidden="1" x14ac:dyDescent="0.25">
      <c r="J8911" s="5">
        <v>0</v>
      </c>
      <c r="K8911" s="217">
        <v>0</v>
      </c>
    </row>
    <row r="8912" spans="10:11" hidden="1" x14ac:dyDescent="0.25">
      <c r="J8912" s="5">
        <v>0</v>
      </c>
      <c r="K8912" s="217">
        <v>0</v>
      </c>
    </row>
    <row r="8913" spans="10:11" hidden="1" x14ac:dyDescent="0.25">
      <c r="J8913" s="5">
        <v>0</v>
      </c>
      <c r="K8913" s="217">
        <v>0</v>
      </c>
    </row>
    <row r="8914" spans="10:11" hidden="1" x14ac:dyDescent="0.25">
      <c r="J8914" s="5">
        <v>0</v>
      </c>
      <c r="K8914" s="217">
        <v>0</v>
      </c>
    </row>
    <row r="8915" spans="10:11" hidden="1" x14ac:dyDescent="0.25">
      <c r="J8915" s="5">
        <v>0</v>
      </c>
      <c r="K8915" s="217">
        <v>0</v>
      </c>
    </row>
    <row r="8916" spans="10:11" hidden="1" x14ac:dyDescent="0.25">
      <c r="J8916" s="5">
        <v>0</v>
      </c>
      <c r="K8916" s="217">
        <v>0</v>
      </c>
    </row>
    <row r="8917" spans="10:11" hidden="1" x14ac:dyDescent="0.25">
      <c r="J8917" s="5">
        <v>0</v>
      </c>
      <c r="K8917" s="217">
        <v>0</v>
      </c>
    </row>
    <row r="8918" spans="10:11" hidden="1" x14ac:dyDescent="0.25">
      <c r="J8918" s="5">
        <v>0</v>
      </c>
      <c r="K8918" s="217">
        <v>0</v>
      </c>
    </row>
    <row r="8919" spans="10:11" hidden="1" x14ac:dyDescent="0.25">
      <c r="J8919" s="5">
        <v>0</v>
      </c>
      <c r="K8919" s="217">
        <v>0</v>
      </c>
    </row>
    <row r="8920" spans="10:11" hidden="1" x14ac:dyDescent="0.25">
      <c r="J8920" s="5">
        <v>0</v>
      </c>
      <c r="K8920" s="217">
        <v>0</v>
      </c>
    </row>
    <row r="8921" spans="10:11" hidden="1" x14ac:dyDescent="0.25">
      <c r="J8921" s="5">
        <v>0</v>
      </c>
      <c r="K8921" s="217">
        <v>0</v>
      </c>
    </row>
    <row r="8922" spans="10:11" hidden="1" x14ac:dyDescent="0.25">
      <c r="J8922" s="5">
        <v>0</v>
      </c>
      <c r="K8922" s="217">
        <v>0</v>
      </c>
    </row>
    <row r="8923" spans="10:11" hidden="1" x14ac:dyDescent="0.25">
      <c r="J8923" s="5">
        <v>0</v>
      </c>
      <c r="K8923" s="217">
        <v>0</v>
      </c>
    </row>
    <row r="8924" spans="10:11" hidden="1" x14ac:dyDescent="0.25">
      <c r="J8924" s="5">
        <v>0</v>
      </c>
      <c r="K8924" s="217">
        <v>0</v>
      </c>
    </row>
    <row r="8925" spans="10:11" hidden="1" x14ac:dyDescent="0.25">
      <c r="J8925" s="5">
        <v>0</v>
      </c>
      <c r="K8925" s="217">
        <v>0</v>
      </c>
    </row>
    <row r="8926" spans="10:11" hidden="1" x14ac:dyDescent="0.25">
      <c r="J8926" s="5">
        <v>0</v>
      </c>
      <c r="K8926" s="217">
        <v>0</v>
      </c>
    </row>
    <row r="8927" spans="10:11" hidden="1" x14ac:dyDescent="0.25">
      <c r="J8927" s="5">
        <v>0</v>
      </c>
      <c r="K8927" s="217">
        <v>0</v>
      </c>
    </row>
    <row r="8928" spans="10:11" hidden="1" x14ac:dyDescent="0.25">
      <c r="J8928" s="5">
        <v>0</v>
      </c>
      <c r="K8928" s="217">
        <v>0</v>
      </c>
    </row>
    <row r="8929" spans="10:11" hidden="1" x14ac:dyDescent="0.25">
      <c r="J8929" s="5">
        <v>0</v>
      </c>
      <c r="K8929" s="217">
        <v>0</v>
      </c>
    </row>
    <row r="8930" spans="10:11" hidden="1" x14ac:dyDescent="0.25">
      <c r="J8930" s="5">
        <v>0</v>
      </c>
      <c r="K8930" s="217">
        <v>0</v>
      </c>
    </row>
    <row r="8931" spans="10:11" hidden="1" x14ac:dyDescent="0.25">
      <c r="J8931" s="5">
        <v>0</v>
      </c>
      <c r="K8931" s="217">
        <v>0</v>
      </c>
    </row>
    <row r="8932" spans="10:11" hidden="1" x14ac:dyDescent="0.25">
      <c r="J8932" s="5">
        <v>0</v>
      </c>
      <c r="K8932" s="217">
        <v>0</v>
      </c>
    </row>
    <row r="8933" spans="10:11" hidden="1" x14ac:dyDescent="0.25">
      <c r="J8933" s="5">
        <v>0</v>
      </c>
      <c r="K8933" s="217">
        <v>0</v>
      </c>
    </row>
    <row r="8934" spans="10:11" hidden="1" x14ac:dyDescent="0.25">
      <c r="J8934" s="5">
        <v>0</v>
      </c>
      <c r="K8934" s="217">
        <v>0</v>
      </c>
    </row>
    <row r="8935" spans="10:11" hidden="1" x14ac:dyDescent="0.25">
      <c r="J8935" s="5">
        <v>0</v>
      </c>
      <c r="K8935" s="217">
        <v>0</v>
      </c>
    </row>
    <row r="8936" spans="10:11" hidden="1" x14ac:dyDescent="0.25">
      <c r="J8936" s="5">
        <v>0</v>
      </c>
      <c r="K8936" s="217">
        <v>0</v>
      </c>
    </row>
    <row r="8937" spans="10:11" hidden="1" x14ac:dyDescent="0.25">
      <c r="J8937" s="5">
        <v>0</v>
      </c>
      <c r="K8937" s="217">
        <v>0</v>
      </c>
    </row>
    <row r="8938" spans="10:11" hidden="1" x14ac:dyDescent="0.25">
      <c r="J8938" s="5">
        <v>0</v>
      </c>
      <c r="K8938" s="217">
        <v>0</v>
      </c>
    </row>
    <row r="8939" spans="10:11" hidden="1" x14ac:dyDescent="0.25">
      <c r="J8939" s="5">
        <v>0</v>
      </c>
      <c r="K8939" s="217">
        <v>0</v>
      </c>
    </row>
    <row r="8940" spans="10:11" hidden="1" x14ac:dyDescent="0.25">
      <c r="J8940" s="5">
        <v>0</v>
      </c>
      <c r="K8940" s="217">
        <v>0</v>
      </c>
    </row>
    <row r="8941" spans="10:11" hidden="1" x14ac:dyDescent="0.25">
      <c r="J8941" s="5">
        <v>0</v>
      </c>
      <c r="K8941" s="217">
        <v>0</v>
      </c>
    </row>
    <row r="8942" spans="10:11" hidden="1" x14ac:dyDescent="0.25">
      <c r="J8942" s="5">
        <v>0</v>
      </c>
      <c r="K8942" s="217">
        <v>0</v>
      </c>
    </row>
    <row r="8943" spans="10:11" hidden="1" x14ac:dyDescent="0.25">
      <c r="J8943" s="5">
        <v>0</v>
      </c>
      <c r="K8943" s="217">
        <v>0</v>
      </c>
    </row>
    <row r="8944" spans="10:11" hidden="1" x14ac:dyDescent="0.25">
      <c r="J8944" s="5">
        <v>0</v>
      </c>
      <c r="K8944" s="217">
        <v>0</v>
      </c>
    </row>
    <row r="8945" spans="10:11" hidden="1" x14ac:dyDescent="0.25">
      <c r="J8945" s="5">
        <v>0</v>
      </c>
      <c r="K8945" s="217">
        <v>0</v>
      </c>
    </row>
    <row r="8946" spans="10:11" hidden="1" x14ac:dyDescent="0.25">
      <c r="J8946" s="5">
        <v>0</v>
      </c>
      <c r="K8946" s="217">
        <v>0</v>
      </c>
    </row>
    <row r="8947" spans="10:11" hidden="1" x14ac:dyDescent="0.25">
      <c r="J8947" s="5">
        <v>0</v>
      </c>
      <c r="K8947" s="217">
        <v>0</v>
      </c>
    </row>
    <row r="8948" spans="10:11" hidden="1" x14ac:dyDescent="0.25">
      <c r="J8948" s="5">
        <v>0</v>
      </c>
      <c r="K8948" s="217">
        <v>0</v>
      </c>
    </row>
    <row r="8949" spans="10:11" hidden="1" x14ac:dyDescent="0.25">
      <c r="J8949" s="5">
        <v>0</v>
      </c>
      <c r="K8949" s="217">
        <v>0</v>
      </c>
    </row>
    <row r="8950" spans="10:11" hidden="1" x14ac:dyDescent="0.25">
      <c r="J8950" s="5">
        <v>0</v>
      </c>
      <c r="K8950" s="217">
        <v>0</v>
      </c>
    </row>
    <row r="8951" spans="10:11" hidden="1" x14ac:dyDescent="0.25">
      <c r="J8951" s="5">
        <v>0</v>
      </c>
      <c r="K8951" s="217">
        <v>0</v>
      </c>
    </row>
    <row r="8952" spans="10:11" hidden="1" x14ac:dyDescent="0.25">
      <c r="J8952" s="5">
        <v>0</v>
      </c>
      <c r="K8952" s="217">
        <v>0</v>
      </c>
    </row>
    <row r="8953" spans="10:11" hidden="1" x14ac:dyDescent="0.25">
      <c r="J8953" s="5">
        <v>0</v>
      </c>
      <c r="K8953" s="217">
        <v>0</v>
      </c>
    </row>
    <row r="8954" spans="10:11" hidden="1" x14ac:dyDescent="0.25">
      <c r="J8954" s="5">
        <v>0</v>
      </c>
      <c r="K8954" s="217">
        <v>0</v>
      </c>
    </row>
    <row r="8955" spans="10:11" hidden="1" x14ac:dyDescent="0.25">
      <c r="J8955" s="5">
        <v>0</v>
      </c>
      <c r="K8955" s="217">
        <v>0</v>
      </c>
    </row>
    <row r="8956" spans="10:11" hidden="1" x14ac:dyDescent="0.25">
      <c r="J8956" s="5">
        <v>0</v>
      </c>
      <c r="K8956" s="217">
        <v>0</v>
      </c>
    </row>
    <row r="8957" spans="10:11" hidden="1" x14ac:dyDescent="0.25">
      <c r="J8957" s="5">
        <v>0</v>
      </c>
      <c r="K8957" s="217">
        <v>0</v>
      </c>
    </row>
    <row r="8958" spans="10:11" hidden="1" x14ac:dyDescent="0.25">
      <c r="J8958" s="5">
        <v>0</v>
      </c>
      <c r="K8958" s="217">
        <v>0</v>
      </c>
    </row>
    <row r="8959" spans="10:11" hidden="1" x14ac:dyDescent="0.25">
      <c r="J8959" s="5">
        <v>0</v>
      </c>
      <c r="K8959" s="217">
        <v>0</v>
      </c>
    </row>
    <row r="8960" spans="10:11" hidden="1" x14ac:dyDescent="0.25">
      <c r="J8960" s="5">
        <v>0</v>
      </c>
      <c r="K8960" s="217">
        <v>0</v>
      </c>
    </row>
    <row r="8961" spans="10:11" hidden="1" x14ac:dyDescent="0.25">
      <c r="J8961" s="5">
        <v>0</v>
      </c>
      <c r="K8961" s="217">
        <v>0</v>
      </c>
    </row>
    <row r="8962" spans="10:11" hidden="1" x14ac:dyDescent="0.25">
      <c r="J8962" s="5">
        <v>0</v>
      </c>
      <c r="K8962" s="217">
        <v>0</v>
      </c>
    </row>
    <row r="8963" spans="10:11" hidden="1" x14ac:dyDescent="0.25">
      <c r="J8963" s="5">
        <v>0</v>
      </c>
      <c r="K8963" s="217">
        <v>0</v>
      </c>
    </row>
    <row r="8964" spans="10:11" hidden="1" x14ac:dyDescent="0.25">
      <c r="J8964" s="5">
        <v>0</v>
      </c>
      <c r="K8964" s="217">
        <v>0</v>
      </c>
    </row>
    <row r="8965" spans="10:11" hidden="1" x14ac:dyDescent="0.25">
      <c r="J8965" s="5">
        <v>0</v>
      </c>
      <c r="K8965" s="217">
        <v>0</v>
      </c>
    </row>
    <row r="8966" spans="10:11" hidden="1" x14ac:dyDescent="0.25">
      <c r="J8966" s="5">
        <v>0</v>
      </c>
      <c r="K8966" s="217">
        <v>0</v>
      </c>
    </row>
    <row r="8967" spans="10:11" hidden="1" x14ac:dyDescent="0.25">
      <c r="J8967" s="5">
        <v>0</v>
      </c>
      <c r="K8967" s="217">
        <v>0</v>
      </c>
    </row>
    <row r="8968" spans="10:11" hidden="1" x14ac:dyDescent="0.25">
      <c r="J8968" s="5">
        <v>0</v>
      </c>
      <c r="K8968" s="217">
        <v>0</v>
      </c>
    </row>
    <row r="8969" spans="10:11" hidden="1" x14ac:dyDescent="0.25">
      <c r="J8969" s="5">
        <v>0</v>
      </c>
      <c r="K8969" s="217">
        <v>0</v>
      </c>
    </row>
    <row r="8970" spans="10:11" hidden="1" x14ac:dyDescent="0.25">
      <c r="J8970" s="5">
        <v>0</v>
      </c>
      <c r="K8970" s="217">
        <v>0</v>
      </c>
    </row>
    <row r="8971" spans="10:11" hidden="1" x14ac:dyDescent="0.25">
      <c r="J8971" s="5">
        <v>0</v>
      </c>
      <c r="K8971" s="217">
        <v>0</v>
      </c>
    </row>
    <row r="8972" spans="10:11" hidden="1" x14ac:dyDescent="0.25">
      <c r="J8972" s="5">
        <v>0</v>
      </c>
      <c r="K8972" s="217">
        <v>0</v>
      </c>
    </row>
    <row r="8973" spans="10:11" hidden="1" x14ac:dyDescent="0.25">
      <c r="J8973" s="5">
        <v>0</v>
      </c>
      <c r="K8973" s="217">
        <v>0</v>
      </c>
    </row>
    <row r="8974" spans="10:11" hidden="1" x14ac:dyDescent="0.25">
      <c r="J8974" s="5">
        <v>0</v>
      </c>
      <c r="K8974" s="217">
        <v>0</v>
      </c>
    </row>
    <row r="8975" spans="10:11" hidden="1" x14ac:dyDescent="0.25">
      <c r="J8975" s="5">
        <v>0</v>
      </c>
      <c r="K8975" s="217">
        <v>0</v>
      </c>
    </row>
    <row r="8976" spans="10:11" hidden="1" x14ac:dyDescent="0.25">
      <c r="J8976" s="5">
        <v>0</v>
      </c>
      <c r="K8976" s="217">
        <v>0</v>
      </c>
    </row>
    <row r="8977" spans="10:11" hidden="1" x14ac:dyDescent="0.25">
      <c r="J8977" s="5">
        <v>0</v>
      </c>
      <c r="K8977" s="217">
        <v>0</v>
      </c>
    </row>
    <row r="8978" spans="10:11" hidden="1" x14ac:dyDescent="0.25">
      <c r="J8978" s="5">
        <v>0</v>
      </c>
      <c r="K8978" s="217">
        <v>0</v>
      </c>
    </row>
    <row r="8979" spans="10:11" hidden="1" x14ac:dyDescent="0.25">
      <c r="J8979" s="5">
        <v>0</v>
      </c>
      <c r="K8979" s="217">
        <v>0</v>
      </c>
    </row>
    <row r="8980" spans="10:11" hidden="1" x14ac:dyDescent="0.25">
      <c r="J8980" s="5">
        <v>0</v>
      </c>
      <c r="K8980" s="217">
        <v>0</v>
      </c>
    </row>
    <row r="8981" spans="10:11" hidden="1" x14ac:dyDescent="0.25">
      <c r="J8981" s="5">
        <v>0</v>
      </c>
      <c r="K8981" s="217">
        <v>0</v>
      </c>
    </row>
    <row r="8982" spans="10:11" hidden="1" x14ac:dyDescent="0.25">
      <c r="J8982" s="5">
        <v>0</v>
      </c>
      <c r="K8982" s="217">
        <v>0</v>
      </c>
    </row>
    <row r="8983" spans="10:11" hidden="1" x14ac:dyDescent="0.25">
      <c r="J8983" s="5">
        <v>0</v>
      </c>
      <c r="K8983" s="217">
        <v>0</v>
      </c>
    </row>
    <row r="8984" spans="10:11" hidden="1" x14ac:dyDescent="0.25">
      <c r="J8984" s="5">
        <v>0</v>
      </c>
      <c r="K8984" s="217">
        <v>0</v>
      </c>
    </row>
    <row r="8985" spans="10:11" hidden="1" x14ac:dyDescent="0.25">
      <c r="J8985" s="5">
        <v>0</v>
      </c>
      <c r="K8985" s="217">
        <v>0</v>
      </c>
    </row>
    <row r="8986" spans="10:11" hidden="1" x14ac:dyDescent="0.25">
      <c r="J8986" s="5">
        <v>0</v>
      </c>
      <c r="K8986" s="217">
        <v>0</v>
      </c>
    </row>
    <row r="8987" spans="10:11" hidden="1" x14ac:dyDescent="0.25">
      <c r="J8987" s="5">
        <v>0</v>
      </c>
      <c r="K8987" s="217">
        <v>0</v>
      </c>
    </row>
    <row r="8988" spans="10:11" hidden="1" x14ac:dyDescent="0.25">
      <c r="J8988" s="5">
        <v>0</v>
      </c>
      <c r="K8988" s="217">
        <v>0</v>
      </c>
    </row>
    <row r="8989" spans="10:11" hidden="1" x14ac:dyDescent="0.25">
      <c r="J8989" s="5">
        <v>0</v>
      </c>
      <c r="K8989" s="217">
        <v>0</v>
      </c>
    </row>
    <row r="8990" spans="10:11" hidden="1" x14ac:dyDescent="0.25">
      <c r="J8990" s="5">
        <v>0</v>
      </c>
      <c r="K8990" s="217">
        <v>0</v>
      </c>
    </row>
    <row r="8991" spans="10:11" hidden="1" x14ac:dyDescent="0.25">
      <c r="J8991" s="5">
        <v>0</v>
      </c>
      <c r="K8991" s="217">
        <v>0</v>
      </c>
    </row>
    <row r="8992" spans="10:11" hidden="1" x14ac:dyDescent="0.25">
      <c r="J8992" s="5">
        <v>0</v>
      </c>
      <c r="K8992" s="217">
        <v>0</v>
      </c>
    </row>
    <row r="8993" spans="10:11" hidden="1" x14ac:dyDescent="0.25">
      <c r="J8993" s="5">
        <v>0</v>
      </c>
      <c r="K8993" s="217">
        <v>0</v>
      </c>
    </row>
    <row r="8994" spans="10:11" hidden="1" x14ac:dyDescent="0.25">
      <c r="J8994" s="5">
        <v>0</v>
      </c>
      <c r="K8994" s="217">
        <v>0</v>
      </c>
    </row>
    <row r="8995" spans="10:11" hidden="1" x14ac:dyDescent="0.25">
      <c r="J8995" s="5">
        <v>0</v>
      </c>
      <c r="K8995" s="217">
        <v>0</v>
      </c>
    </row>
    <row r="8996" spans="10:11" hidden="1" x14ac:dyDescent="0.25">
      <c r="J8996" s="5">
        <v>0</v>
      </c>
      <c r="K8996" s="217">
        <v>0</v>
      </c>
    </row>
    <row r="8997" spans="10:11" hidden="1" x14ac:dyDescent="0.25">
      <c r="J8997" s="5">
        <v>0</v>
      </c>
      <c r="K8997" s="217">
        <v>0</v>
      </c>
    </row>
    <row r="8998" spans="10:11" hidden="1" x14ac:dyDescent="0.25">
      <c r="J8998" s="5">
        <v>0</v>
      </c>
      <c r="K8998" s="217">
        <v>0</v>
      </c>
    </row>
    <row r="8999" spans="10:11" hidden="1" x14ac:dyDescent="0.25">
      <c r="J8999" s="5">
        <v>0</v>
      </c>
      <c r="K8999" s="217">
        <v>0</v>
      </c>
    </row>
    <row r="9000" spans="10:11" hidden="1" x14ac:dyDescent="0.25">
      <c r="J9000" s="5">
        <v>0</v>
      </c>
      <c r="K9000" s="217">
        <v>0</v>
      </c>
    </row>
    <row r="9001" spans="10:11" hidden="1" x14ac:dyDescent="0.25">
      <c r="J9001" s="5">
        <v>0</v>
      </c>
      <c r="K9001" s="217">
        <v>0</v>
      </c>
    </row>
    <row r="9002" spans="10:11" hidden="1" x14ac:dyDescent="0.25">
      <c r="J9002" s="5">
        <v>0</v>
      </c>
      <c r="K9002" s="217">
        <v>0</v>
      </c>
    </row>
    <row r="9003" spans="10:11" hidden="1" x14ac:dyDescent="0.25">
      <c r="J9003" s="5">
        <v>0</v>
      </c>
      <c r="K9003" s="217">
        <v>0</v>
      </c>
    </row>
    <row r="9004" spans="10:11" hidden="1" x14ac:dyDescent="0.25">
      <c r="J9004" s="5">
        <v>0</v>
      </c>
      <c r="K9004" s="217">
        <v>0</v>
      </c>
    </row>
    <row r="9005" spans="10:11" hidden="1" x14ac:dyDescent="0.25">
      <c r="J9005" s="5">
        <v>0</v>
      </c>
      <c r="K9005" s="217">
        <v>0</v>
      </c>
    </row>
    <row r="9006" spans="10:11" hidden="1" x14ac:dyDescent="0.25">
      <c r="J9006" s="5">
        <v>0</v>
      </c>
      <c r="K9006" s="217">
        <v>0</v>
      </c>
    </row>
    <row r="9007" spans="10:11" hidden="1" x14ac:dyDescent="0.25">
      <c r="J9007" s="5">
        <v>0</v>
      </c>
      <c r="K9007" s="217">
        <v>0</v>
      </c>
    </row>
    <row r="9008" spans="10:11" hidden="1" x14ac:dyDescent="0.25">
      <c r="J9008" s="5">
        <v>0</v>
      </c>
      <c r="K9008" s="217">
        <v>0</v>
      </c>
    </row>
    <row r="9009" spans="10:11" hidden="1" x14ac:dyDescent="0.25">
      <c r="J9009" s="5">
        <v>0</v>
      </c>
      <c r="K9009" s="217">
        <v>0</v>
      </c>
    </row>
    <row r="9010" spans="10:11" hidden="1" x14ac:dyDescent="0.25">
      <c r="J9010" s="5">
        <v>0</v>
      </c>
      <c r="K9010" s="217">
        <v>0</v>
      </c>
    </row>
    <row r="9011" spans="10:11" hidden="1" x14ac:dyDescent="0.25">
      <c r="J9011" s="5">
        <v>0</v>
      </c>
      <c r="K9011" s="217">
        <v>0</v>
      </c>
    </row>
    <row r="9012" spans="10:11" hidden="1" x14ac:dyDescent="0.25">
      <c r="J9012" s="5">
        <v>0</v>
      </c>
      <c r="K9012" s="217">
        <v>0</v>
      </c>
    </row>
    <row r="9013" spans="10:11" hidden="1" x14ac:dyDescent="0.25">
      <c r="J9013" s="5">
        <v>0</v>
      </c>
      <c r="K9013" s="217">
        <v>0</v>
      </c>
    </row>
    <row r="9014" spans="10:11" hidden="1" x14ac:dyDescent="0.25">
      <c r="J9014" s="5">
        <v>0</v>
      </c>
      <c r="K9014" s="217">
        <v>0</v>
      </c>
    </row>
    <row r="9015" spans="10:11" hidden="1" x14ac:dyDescent="0.25">
      <c r="J9015" s="5">
        <v>0</v>
      </c>
      <c r="K9015" s="217">
        <v>0</v>
      </c>
    </row>
    <row r="9016" spans="10:11" hidden="1" x14ac:dyDescent="0.25">
      <c r="J9016" s="5">
        <v>0</v>
      </c>
      <c r="K9016" s="217">
        <v>0</v>
      </c>
    </row>
    <row r="9017" spans="10:11" hidden="1" x14ac:dyDescent="0.25">
      <c r="J9017" s="5">
        <v>0</v>
      </c>
      <c r="K9017" s="217">
        <v>0</v>
      </c>
    </row>
    <row r="9018" spans="10:11" hidden="1" x14ac:dyDescent="0.25">
      <c r="J9018" s="5">
        <v>0</v>
      </c>
      <c r="K9018" s="217">
        <v>0</v>
      </c>
    </row>
    <row r="9019" spans="10:11" hidden="1" x14ac:dyDescent="0.25">
      <c r="J9019" s="5">
        <v>0</v>
      </c>
      <c r="K9019" s="217">
        <v>0</v>
      </c>
    </row>
    <row r="9020" spans="10:11" hidden="1" x14ac:dyDescent="0.25">
      <c r="J9020" s="5">
        <v>0</v>
      </c>
      <c r="K9020" s="217">
        <v>0</v>
      </c>
    </row>
    <row r="9021" spans="10:11" hidden="1" x14ac:dyDescent="0.25">
      <c r="J9021" s="5">
        <v>0</v>
      </c>
      <c r="K9021" s="217">
        <v>0</v>
      </c>
    </row>
    <row r="9022" spans="10:11" hidden="1" x14ac:dyDescent="0.25">
      <c r="J9022" s="5">
        <v>0</v>
      </c>
      <c r="K9022" s="217">
        <v>0</v>
      </c>
    </row>
    <row r="9023" spans="10:11" hidden="1" x14ac:dyDescent="0.25">
      <c r="J9023" s="5">
        <v>0</v>
      </c>
      <c r="K9023" s="217">
        <v>0</v>
      </c>
    </row>
    <row r="9024" spans="10:11" hidden="1" x14ac:dyDescent="0.25">
      <c r="J9024" s="5">
        <v>0</v>
      </c>
      <c r="K9024" s="217">
        <v>0</v>
      </c>
    </row>
    <row r="9025" spans="10:11" hidden="1" x14ac:dyDescent="0.25">
      <c r="J9025" s="5">
        <v>0</v>
      </c>
      <c r="K9025" s="217">
        <v>0</v>
      </c>
    </row>
    <row r="9026" spans="10:11" hidden="1" x14ac:dyDescent="0.25">
      <c r="J9026" s="5">
        <v>0</v>
      </c>
      <c r="K9026" s="217">
        <v>0</v>
      </c>
    </row>
    <row r="9027" spans="10:11" hidden="1" x14ac:dyDescent="0.25">
      <c r="J9027" s="5">
        <v>0</v>
      </c>
      <c r="K9027" s="217">
        <v>0</v>
      </c>
    </row>
    <row r="9028" spans="10:11" hidden="1" x14ac:dyDescent="0.25">
      <c r="J9028" s="5">
        <v>0</v>
      </c>
      <c r="K9028" s="217">
        <v>0</v>
      </c>
    </row>
    <row r="9029" spans="10:11" hidden="1" x14ac:dyDescent="0.25">
      <c r="J9029" s="5">
        <v>0</v>
      </c>
      <c r="K9029" s="217">
        <v>0</v>
      </c>
    </row>
    <row r="9030" spans="10:11" hidden="1" x14ac:dyDescent="0.25">
      <c r="J9030" s="5">
        <v>0</v>
      </c>
      <c r="K9030" s="217">
        <v>0</v>
      </c>
    </row>
    <row r="9031" spans="10:11" hidden="1" x14ac:dyDescent="0.25">
      <c r="J9031" s="5">
        <v>0</v>
      </c>
      <c r="K9031" s="217">
        <v>0</v>
      </c>
    </row>
    <row r="9032" spans="10:11" hidden="1" x14ac:dyDescent="0.25">
      <c r="J9032" s="5">
        <v>0</v>
      </c>
      <c r="K9032" s="217">
        <v>0</v>
      </c>
    </row>
    <row r="9033" spans="10:11" hidden="1" x14ac:dyDescent="0.25">
      <c r="J9033" s="5">
        <v>0</v>
      </c>
      <c r="K9033" s="217">
        <v>0</v>
      </c>
    </row>
    <row r="9034" spans="10:11" hidden="1" x14ac:dyDescent="0.25">
      <c r="J9034" s="5">
        <v>0</v>
      </c>
      <c r="K9034" s="217">
        <v>0</v>
      </c>
    </row>
    <row r="9035" spans="10:11" hidden="1" x14ac:dyDescent="0.25">
      <c r="J9035" s="5">
        <v>0</v>
      </c>
      <c r="K9035" s="217">
        <v>0</v>
      </c>
    </row>
    <row r="9036" spans="10:11" hidden="1" x14ac:dyDescent="0.25">
      <c r="J9036" s="5">
        <v>0</v>
      </c>
      <c r="K9036" s="217">
        <v>0</v>
      </c>
    </row>
    <row r="9037" spans="10:11" hidden="1" x14ac:dyDescent="0.25">
      <c r="J9037" s="5">
        <v>0</v>
      </c>
      <c r="K9037" s="217">
        <v>0</v>
      </c>
    </row>
    <row r="9038" spans="10:11" hidden="1" x14ac:dyDescent="0.25">
      <c r="J9038" s="5">
        <v>0</v>
      </c>
      <c r="K9038" s="217">
        <v>0</v>
      </c>
    </row>
    <row r="9039" spans="10:11" hidden="1" x14ac:dyDescent="0.25">
      <c r="J9039" s="5">
        <v>0</v>
      </c>
      <c r="K9039" s="217">
        <v>0</v>
      </c>
    </row>
    <row r="9040" spans="10:11" hidden="1" x14ac:dyDescent="0.25">
      <c r="J9040" s="5">
        <v>0</v>
      </c>
      <c r="K9040" s="217">
        <v>0</v>
      </c>
    </row>
    <row r="9041" spans="10:11" hidden="1" x14ac:dyDescent="0.25">
      <c r="J9041" s="5">
        <v>0</v>
      </c>
      <c r="K9041" s="217">
        <v>0</v>
      </c>
    </row>
    <row r="9042" spans="10:11" hidden="1" x14ac:dyDescent="0.25">
      <c r="J9042" s="5">
        <v>0</v>
      </c>
      <c r="K9042" s="217">
        <v>0</v>
      </c>
    </row>
    <row r="9043" spans="10:11" hidden="1" x14ac:dyDescent="0.25">
      <c r="J9043" s="5">
        <v>0</v>
      </c>
      <c r="K9043" s="217">
        <v>0</v>
      </c>
    </row>
    <row r="9044" spans="10:11" hidden="1" x14ac:dyDescent="0.25">
      <c r="J9044" s="5">
        <v>0</v>
      </c>
      <c r="K9044" s="217">
        <v>0</v>
      </c>
    </row>
    <row r="9045" spans="10:11" hidden="1" x14ac:dyDescent="0.25">
      <c r="J9045" s="5">
        <v>0</v>
      </c>
      <c r="K9045" s="217">
        <v>0</v>
      </c>
    </row>
    <row r="9046" spans="10:11" hidden="1" x14ac:dyDescent="0.25">
      <c r="J9046" s="5">
        <v>0</v>
      </c>
      <c r="K9046" s="217">
        <v>0</v>
      </c>
    </row>
    <row r="9047" spans="10:11" hidden="1" x14ac:dyDescent="0.25">
      <c r="J9047" s="5">
        <v>0</v>
      </c>
      <c r="K9047" s="217">
        <v>0</v>
      </c>
    </row>
    <row r="9048" spans="10:11" hidden="1" x14ac:dyDescent="0.25">
      <c r="J9048" s="5">
        <v>0</v>
      </c>
      <c r="K9048" s="217">
        <v>0</v>
      </c>
    </row>
    <row r="9049" spans="10:11" hidden="1" x14ac:dyDescent="0.25">
      <c r="J9049" s="5">
        <v>0</v>
      </c>
      <c r="K9049" s="217">
        <v>0</v>
      </c>
    </row>
    <row r="9050" spans="10:11" hidden="1" x14ac:dyDescent="0.25">
      <c r="J9050" s="5">
        <v>0</v>
      </c>
      <c r="K9050" s="217">
        <v>0</v>
      </c>
    </row>
    <row r="9051" spans="10:11" hidden="1" x14ac:dyDescent="0.25">
      <c r="J9051" s="5">
        <v>0</v>
      </c>
      <c r="K9051" s="217">
        <v>0</v>
      </c>
    </row>
    <row r="9052" spans="10:11" hidden="1" x14ac:dyDescent="0.25">
      <c r="J9052" s="5">
        <v>0</v>
      </c>
      <c r="K9052" s="217">
        <v>0</v>
      </c>
    </row>
    <row r="9053" spans="10:11" hidden="1" x14ac:dyDescent="0.25">
      <c r="J9053" s="5">
        <v>0</v>
      </c>
      <c r="K9053" s="217">
        <v>0</v>
      </c>
    </row>
    <row r="9054" spans="10:11" hidden="1" x14ac:dyDescent="0.25">
      <c r="J9054" s="5">
        <v>0</v>
      </c>
      <c r="K9054" s="217">
        <v>0</v>
      </c>
    </row>
    <row r="9055" spans="10:11" hidden="1" x14ac:dyDescent="0.25">
      <c r="J9055" s="5">
        <v>0</v>
      </c>
      <c r="K9055" s="217">
        <v>0</v>
      </c>
    </row>
    <row r="9056" spans="10:11" hidden="1" x14ac:dyDescent="0.25">
      <c r="J9056" s="5">
        <v>0</v>
      </c>
      <c r="K9056" s="217">
        <v>0</v>
      </c>
    </row>
    <row r="9057" spans="10:11" hidden="1" x14ac:dyDescent="0.25">
      <c r="J9057" s="5">
        <v>0</v>
      </c>
      <c r="K9057" s="217">
        <v>0</v>
      </c>
    </row>
    <row r="9058" spans="10:11" hidden="1" x14ac:dyDescent="0.25">
      <c r="J9058" s="5">
        <v>0</v>
      </c>
      <c r="K9058" s="217">
        <v>0</v>
      </c>
    </row>
    <row r="9059" spans="10:11" hidden="1" x14ac:dyDescent="0.25">
      <c r="J9059" s="5">
        <v>0</v>
      </c>
      <c r="K9059" s="217">
        <v>0</v>
      </c>
    </row>
    <row r="9060" spans="10:11" hidden="1" x14ac:dyDescent="0.25">
      <c r="J9060" s="5">
        <v>0</v>
      </c>
      <c r="K9060" s="217">
        <v>0</v>
      </c>
    </row>
    <row r="9061" spans="10:11" hidden="1" x14ac:dyDescent="0.25">
      <c r="J9061" s="5">
        <v>0</v>
      </c>
      <c r="K9061" s="217">
        <v>0</v>
      </c>
    </row>
    <row r="9062" spans="10:11" hidden="1" x14ac:dyDescent="0.25">
      <c r="J9062" s="5">
        <v>0</v>
      </c>
      <c r="K9062" s="217">
        <v>0</v>
      </c>
    </row>
    <row r="9063" spans="10:11" hidden="1" x14ac:dyDescent="0.25">
      <c r="J9063" s="5">
        <v>0</v>
      </c>
      <c r="K9063" s="217">
        <v>0</v>
      </c>
    </row>
    <row r="9064" spans="10:11" hidden="1" x14ac:dyDescent="0.25">
      <c r="J9064" s="5">
        <v>0</v>
      </c>
      <c r="K9064" s="217">
        <v>0</v>
      </c>
    </row>
    <row r="9065" spans="10:11" hidden="1" x14ac:dyDescent="0.25">
      <c r="J9065" s="5">
        <v>0</v>
      </c>
      <c r="K9065" s="217">
        <v>0</v>
      </c>
    </row>
    <row r="9066" spans="10:11" hidden="1" x14ac:dyDescent="0.25">
      <c r="J9066" s="5">
        <v>0</v>
      </c>
      <c r="K9066" s="217">
        <v>0</v>
      </c>
    </row>
    <row r="9067" spans="10:11" hidden="1" x14ac:dyDescent="0.25">
      <c r="J9067" s="5">
        <v>0</v>
      </c>
      <c r="K9067" s="217">
        <v>0</v>
      </c>
    </row>
    <row r="9068" spans="10:11" hidden="1" x14ac:dyDescent="0.25">
      <c r="J9068" s="5">
        <v>0</v>
      </c>
      <c r="K9068" s="217">
        <v>0</v>
      </c>
    </row>
    <row r="9069" spans="10:11" hidden="1" x14ac:dyDescent="0.25">
      <c r="J9069" s="5">
        <v>0</v>
      </c>
      <c r="K9069" s="217">
        <v>0</v>
      </c>
    </row>
    <row r="9070" spans="10:11" hidden="1" x14ac:dyDescent="0.25">
      <c r="J9070" s="5">
        <v>0</v>
      </c>
      <c r="K9070" s="217">
        <v>0</v>
      </c>
    </row>
    <row r="9071" spans="10:11" hidden="1" x14ac:dyDescent="0.25">
      <c r="J9071" s="5">
        <v>0</v>
      </c>
      <c r="K9071" s="217">
        <v>0</v>
      </c>
    </row>
    <row r="9072" spans="10:11" hidden="1" x14ac:dyDescent="0.25">
      <c r="J9072" s="5">
        <v>0</v>
      </c>
      <c r="K9072" s="217">
        <v>0</v>
      </c>
    </row>
    <row r="9073" spans="10:11" hidden="1" x14ac:dyDescent="0.25">
      <c r="J9073" s="5">
        <v>0</v>
      </c>
      <c r="K9073" s="217">
        <v>0</v>
      </c>
    </row>
    <row r="9074" spans="10:11" hidden="1" x14ac:dyDescent="0.25">
      <c r="J9074" s="5">
        <v>0</v>
      </c>
      <c r="K9074" s="217">
        <v>0</v>
      </c>
    </row>
    <row r="9075" spans="10:11" hidden="1" x14ac:dyDescent="0.25">
      <c r="J9075" s="5">
        <v>0</v>
      </c>
      <c r="K9075" s="217">
        <v>0</v>
      </c>
    </row>
    <row r="9076" spans="10:11" hidden="1" x14ac:dyDescent="0.25">
      <c r="J9076" s="5">
        <v>0</v>
      </c>
      <c r="K9076" s="217">
        <v>0</v>
      </c>
    </row>
    <row r="9077" spans="10:11" hidden="1" x14ac:dyDescent="0.25">
      <c r="J9077" s="5">
        <v>0</v>
      </c>
      <c r="K9077" s="217">
        <v>0</v>
      </c>
    </row>
    <row r="9078" spans="10:11" hidden="1" x14ac:dyDescent="0.25">
      <c r="J9078" s="5">
        <v>0</v>
      </c>
      <c r="K9078" s="217">
        <v>0</v>
      </c>
    </row>
    <row r="9079" spans="10:11" hidden="1" x14ac:dyDescent="0.25">
      <c r="J9079" s="5">
        <v>0</v>
      </c>
      <c r="K9079" s="217">
        <v>0</v>
      </c>
    </row>
    <row r="9080" spans="10:11" hidden="1" x14ac:dyDescent="0.25">
      <c r="J9080" s="5">
        <v>0</v>
      </c>
      <c r="K9080" s="217">
        <v>0</v>
      </c>
    </row>
    <row r="9081" spans="10:11" hidden="1" x14ac:dyDescent="0.25">
      <c r="J9081" s="5">
        <v>0</v>
      </c>
      <c r="K9081" s="217">
        <v>0</v>
      </c>
    </row>
    <row r="9082" spans="10:11" hidden="1" x14ac:dyDescent="0.25">
      <c r="J9082" s="5">
        <v>0</v>
      </c>
      <c r="K9082" s="217">
        <v>0</v>
      </c>
    </row>
    <row r="9083" spans="10:11" hidden="1" x14ac:dyDescent="0.25">
      <c r="J9083" s="5">
        <v>0</v>
      </c>
      <c r="K9083" s="217">
        <v>0</v>
      </c>
    </row>
    <row r="9084" spans="10:11" hidden="1" x14ac:dyDescent="0.25">
      <c r="J9084" s="5">
        <v>0</v>
      </c>
      <c r="K9084" s="217">
        <v>0</v>
      </c>
    </row>
    <row r="9085" spans="10:11" hidden="1" x14ac:dyDescent="0.25">
      <c r="J9085" s="5">
        <v>0</v>
      </c>
      <c r="K9085" s="217">
        <v>0</v>
      </c>
    </row>
    <row r="9086" spans="10:11" hidden="1" x14ac:dyDescent="0.25">
      <c r="J9086" s="5">
        <v>0</v>
      </c>
      <c r="K9086" s="217">
        <v>0</v>
      </c>
    </row>
    <row r="9087" spans="10:11" hidden="1" x14ac:dyDescent="0.25">
      <c r="J9087" s="5">
        <v>0</v>
      </c>
      <c r="K9087" s="217">
        <v>0</v>
      </c>
    </row>
    <row r="9088" spans="10:11" hidden="1" x14ac:dyDescent="0.25">
      <c r="J9088" s="5">
        <v>0</v>
      </c>
      <c r="K9088" s="217">
        <v>0</v>
      </c>
    </row>
    <row r="9089" spans="10:11" hidden="1" x14ac:dyDescent="0.25">
      <c r="J9089" s="5">
        <v>0</v>
      </c>
      <c r="K9089" s="217">
        <v>0</v>
      </c>
    </row>
    <row r="9090" spans="10:11" hidden="1" x14ac:dyDescent="0.25">
      <c r="J9090" s="5">
        <v>0</v>
      </c>
      <c r="K9090" s="217">
        <v>0</v>
      </c>
    </row>
    <row r="9091" spans="10:11" hidden="1" x14ac:dyDescent="0.25">
      <c r="J9091" s="5">
        <v>0</v>
      </c>
      <c r="K9091" s="217">
        <v>0</v>
      </c>
    </row>
    <row r="9092" spans="10:11" hidden="1" x14ac:dyDescent="0.25">
      <c r="J9092" s="5">
        <v>0</v>
      </c>
      <c r="K9092" s="217">
        <v>0</v>
      </c>
    </row>
    <row r="9093" spans="10:11" hidden="1" x14ac:dyDescent="0.25">
      <c r="J9093" s="5">
        <v>0</v>
      </c>
      <c r="K9093" s="217">
        <v>0</v>
      </c>
    </row>
    <row r="9094" spans="10:11" hidden="1" x14ac:dyDescent="0.25">
      <c r="J9094" s="5">
        <v>0</v>
      </c>
      <c r="K9094" s="217">
        <v>0</v>
      </c>
    </row>
    <row r="9095" spans="10:11" hidden="1" x14ac:dyDescent="0.25">
      <c r="J9095" s="5">
        <v>0</v>
      </c>
      <c r="K9095" s="217">
        <v>0</v>
      </c>
    </row>
    <row r="9096" spans="10:11" hidden="1" x14ac:dyDescent="0.25">
      <c r="J9096" s="5">
        <v>0</v>
      </c>
      <c r="K9096" s="217">
        <v>0</v>
      </c>
    </row>
    <row r="9097" spans="10:11" hidden="1" x14ac:dyDescent="0.25">
      <c r="J9097" s="5">
        <v>0</v>
      </c>
      <c r="K9097" s="217">
        <v>0</v>
      </c>
    </row>
    <row r="9098" spans="10:11" hidden="1" x14ac:dyDescent="0.25">
      <c r="J9098" s="5">
        <v>0</v>
      </c>
      <c r="K9098" s="217">
        <v>0</v>
      </c>
    </row>
    <row r="9099" spans="10:11" hidden="1" x14ac:dyDescent="0.25">
      <c r="J9099" s="5">
        <v>0</v>
      </c>
      <c r="K9099" s="217">
        <v>0</v>
      </c>
    </row>
    <row r="9100" spans="10:11" hidden="1" x14ac:dyDescent="0.25">
      <c r="J9100" s="5">
        <v>0</v>
      </c>
      <c r="K9100" s="217">
        <v>0</v>
      </c>
    </row>
    <row r="9101" spans="10:11" hidden="1" x14ac:dyDescent="0.25">
      <c r="J9101" s="5">
        <v>0</v>
      </c>
      <c r="K9101" s="217">
        <v>0</v>
      </c>
    </row>
    <row r="9102" spans="10:11" hidden="1" x14ac:dyDescent="0.25">
      <c r="J9102" s="5">
        <v>0</v>
      </c>
      <c r="K9102" s="217">
        <v>0</v>
      </c>
    </row>
    <row r="9103" spans="10:11" hidden="1" x14ac:dyDescent="0.25">
      <c r="J9103" s="5">
        <v>0</v>
      </c>
      <c r="K9103" s="217">
        <v>0</v>
      </c>
    </row>
    <row r="9104" spans="10:11" hidden="1" x14ac:dyDescent="0.25">
      <c r="J9104" s="5">
        <v>0</v>
      </c>
      <c r="K9104" s="217">
        <v>0</v>
      </c>
    </row>
    <row r="9105" spans="10:11" hidden="1" x14ac:dyDescent="0.25">
      <c r="J9105" s="5">
        <v>0</v>
      </c>
      <c r="K9105" s="217">
        <v>0</v>
      </c>
    </row>
    <row r="9106" spans="10:11" hidden="1" x14ac:dyDescent="0.25">
      <c r="J9106" s="5">
        <v>0</v>
      </c>
      <c r="K9106" s="217">
        <v>0</v>
      </c>
    </row>
    <row r="9107" spans="10:11" hidden="1" x14ac:dyDescent="0.25">
      <c r="J9107" s="5">
        <v>0</v>
      </c>
      <c r="K9107" s="217">
        <v>0</v>
      </c>
    </row>
    <row r="9108" spans="10:11" hidden="1" x14ac:dyDescent="0.25">
      <c r="J9108" s="5">
        <v>0</v>
      </c>
      <c r="K9108" s="217">
        <v>0</v>
      </c>
    </row>
    <row r="9109" spans="10:11" hidden="1" x14ac:dyDescent="0.25">
      <c r="J9109" s="5">
        <v>0</v>
      </c>
      <c r="K9109" s="217">
        <v>0</v>
      </c>
    </row>
    <row r="9110" spans="10:11" hidden="1" x14ac:dyDescent="0.25">
      <c r="J9110" s="5">
        <v>0</v>
      </c>
      <c r="K9110" s="217">
        <v>0</v>
      </c>
    </row>
    <row r="9111" spans="10:11" hidden="1" x14ac:dyDescent="0.25">
      <c r="J9111" s="5">
        <v>0</v>
      </c>
      <c r="K9111" s="217">
        <v>0</v>
      </c>
    </row>
    <row r="9112" spans="10:11" hidden="1" x14ac:dyDescent="0.25">
      <c r="J9112" s="5">
        <v>0</v>
      </c>
      <c r="K9112" s="217">
        <v>0</v>
      </c>
    </row>
    <row r="9113" spans="10:11" hidden="1" x14ac:dyDescent="0.25">
      <c r="J9113" s="5">
        <v>0</v>
      </c>
      <c r="K9113" s="217">
        <v>0</v>
      </c>
    </row>
    <row r="9114" spans="10:11" hidden="1" x14ac:dyDescent="0.25">
      <c r="J9114" s="5">
        <v>0</v>
      </c>
      <c r="K9114" s="217">
        <v>0</v>
      </c>
    </row>
    <row r="9115" spans="10:11" hidden="1" x14ac:dyDescent="0.25">
      <c r="J9115" s="5">
        <v>0</v>
      </c>
      <c r="K9115" s="217">
        <v>0</v>
      </c>
    </row>
    <row r="9116" spans="10:11" hidden="1" x14ac:dyDescent="0.25">
      <c r="J9116" s="5">
        <v>0</v>
      </c>
      <c r="K9116" s="217">
        <v>0</v>
      </c>
    </row>
    <row r="9117" spans="10:11" hidden="1" x14ac:dyDescent="0.25">
      <c r="J9117" s="5">
        <v>0</v>
      </c>
      <c r="K9117" s="217">
        <v>0</v>
      </c>
    </row>
    <row r="9118" spans="10:11" hidden="1" x14ac:dyDescent="0.25">
      <c r="J9118" s="5">
        <v>0</v>
      </c>
      <c r="K9118" s="217">
        <v>0</v>
      </c>
    </row>
    <row r="9119" spans="10:11" hidden="1" x14ac:dyDescent="0.25">
      <c r="J9119" s="5">
        <v>0</v>
      </c>
      <c r="K9119" s="217">
        <v>0</v>
      </c>
    </row>
    <row r="9120" spans="10:11" hidden="1" x14ac:dyDescent="0.25">
      <c r="J9120" s="5">
        <v>0</v>
      </c>
      <c r="K9120" s="217">
        <v>0</v>
      </c>
    </row>
    <row r="9121" spans="10:11" hidden="1" x14ac:dyDescent="0.25">
      <c r="J9121" s="5">
        <v>0</v>
      </c>
      <c r="K9121" s="217">
        <v>0</v>
      </c>
    </row>
    <row r="9122" spans="10:11" hidden="1" x14ac:dyDescent="0.25">
      <c r="J9122" s="5">
        <v>0</v>
      </c>
      <c r="K9122" s="217">
        <v>0</v>
      </c>
    </row>
    <row r="9123" spans="10:11" hidden="1" x14ac:dyDescent="0.25">
      <c r="J9123" s="5">
        <v>0</v>
      </c>
      <c r="K9123" s="217">
        <v>0</v>
      </c>
    </row>
    <row r="9124" spans="10:11" hidden="1" x14ac:dyDescent="0.25">
      <c r="J9124" s="5">
        <v>0</v>
      </c>
      <c r="K9124" s="217">
        <v>0</v>
      </c>
    </row>
    <row r="9125" spans="10:11" hidden="1" x14ac:dyDescent="0.25">
      <c r="J9125" s="5">
        <v>0</v>
      </c>
      <c r="K9125" s="217">
        <v>0</v>
      </c>
    </row>
    <row r="9126" spans="10:11" hidden="1" x14ac:dyDescent="0.25">
      <c r="J9126" s="5">
        <v>0</v>
      </c>
      <c r="K9126" s="217">
        <v>0</v>
      </c>
    </row>
    <row r="9127" spans="10:11" hidden="1" x14ac:dyDescent="0.25">
      <c r="J9127" s="5">
        <v>0</v>
      </c>
      <c r="K9127" s="217">
        <v>0</v>
      </c>
    </row>
    <row r="9128" spans="10:11" hidden="1" x14ac:dyDescent="0.25">
      <c r="J9128" s="5">
        <v>0</v>
      </c>
      <c r="K9128" s="217">
        <v>0</v>
      </c>
    </row>
    <row r="9129" spans="10:11" hidden="1" x14ac:dyDescent="0.25">
      <c r="J9129" s="5">
        <v>0</v>
      </c>
      <c r="K9129" s="217">
        <v>0</v>
      </c>
    </row>
    <row r="9130" spans="10:11" hidden="1" x14ac:dyDescent="0.25">
      <c r="J9130" s="5">
        <v>0</v>
      </c>
      <c r="K9130" s="217">
        <v>0</v>
      </c>
    </row>
    <row r="9131" spans="10:11" hidden="1" x14ac:dyDescent="0.25">
      <c r="J9131" s="5">
        <v>0</v>
      </c>
      <c r="K9131" s="217">
        <v>0</v>
      </c>
    </row>
    <row r="9132" spans="10:11" hidden="1" x14ac:dyDescent="0.25">
      <c r="J9132" s="5">
        <v>0</v>
      </c>
      <c r="K9132" s="217">
        <v>0</v>
      </c>
    </row>
    <row r="9133" spans="10:11" hidden="1" x14ac:dyDescent="0.25">
      <c r="J9133" s="5">
        <v>0</v>
      </c>
      <c r="K9133" s="217">
        <v>0</v>
      </c>
    </row>
    <row r="9134" spans="10:11" hidden="1" x14ac:dyDescent="0.25">
      <c r="J9134" s="5">
        <v>0</v>
      </c>
      <c r="K9134" s="217">
        <v>0</v>
      </c>
    </row>
    <row r="9135" spans="10:11" hidden="1" x14ac:dyDescent="0.25">
      <c r="J9135" s="5">
        <v>0</v>
      </c>
      <c r="K9135" s="217">
        <v>0</v>
      </c>
    </row>
    <row r="9136" spans="10:11" hidden="1" x14ac:dyDescent="0.25">
      <c r="J9136" s="5">
        <v>0</v>
      </c>
      <c r="K9136" s="217">
        <v>0</v>
      </c>
    </row>
    <row r="9137" spans="10:11" hidden="1" x14ac:dyDescent="0.25">
      <c r="J9137" s="5">
        <v>0</v>
      </c>
      <c r="K9137" s="217">
        <v>0</v>
      </c>
    </row>
    <row r="9138" spans="10:11" hidden="1" x14ac:dyDescent="0.25">
      <c r="J9138" s="5">
        <v>0</v>
      </c>
      <c r="K9138" s="217">
        <v>0</v>
      </c>
    </row>
    <row r="9139" spans="10:11" hidden="1" x14ac:dyDescent="0.25">
      <c r="J9139" s="5">
        <v>0</v>
      </c>
      <c r="K9139" s="217">
        <v>0</v>
      </c>
    </row>
    <row r="9140" spans="10:11" hidden="1" x14ac:dyDescent="0.25">
      <c r="J9140" s="5">
        <v>0</v>
      </c>
      <c r="K9140" s="217">
        <v>0</v>
      </c>
    </row>
    <row r="9141" spans="10:11" hidden="1" x14ac:dyDescent="0.25">
      <c r="J9141" s="5">
        <v>0</v>
      </c>
      <c r="K9141" s="217">
        <v>0</v>
      </c>
    </row>
    <row r="9142" spans="10:11" hidden="1" x14ac:dyDescent="0.25">
      <c r="J9142" s="5">
        <v>0</v>
      </c>
      <c r="K9142" s="217">
        <v>0</v>
      </c>
    </row>
    <row r="9143" spans="10:11" hidden="1" x14ac:dyDescent="0.25">
      <c r="J9143" s="5">
        <v>0</v>
      </c>
      <c r="K9143" s="217">
        <v>0</v>
      </c>
    </row>
    <row r="9144" spans="10:11" hidden="1" x14ac:dyDescent="0.25">
      <c r="J9144" s="5">
        <v>0</v>
      </c>
      <c r="K9144" s="217">
        <v>0</v>
      </c>
    </row>
    <row r="9145" spans="10:11" hidden="1" x14ac:dyDescent="0.25">
      <c r="J9145" s="5">
        <v>0</v>
      </c>
      <c r="K9145" s="217">
        <v>0</v>
      </c>
    </row>
    <row r="9146" spans="10:11" hidden="1" x14ac:dyDescent="0.25">
      <c r="J9146" s="5">
        <v>0</v>
      </c>
      <c r="K9146" s="217">
        <v>0</v>
      </c>
    </row>
    <row r="9147" spans="10:11" hidden="1" x14ac:dyDescent="0.25">
      <c r="J9147" s="5">
        <v>0</v>
      </c>
      <c r="K9147" s="217">
        <v>0</v>
      </c>
    </row>
    <row r="9148" spans="10:11" hidden="1" x14ac:dyDescent="0.25">
      <c r="J9148" s="5">
        <v>0</v>
      </c>
      <c r="K9148" s="217">
        <v>0</v>
      </c>
    </row>
    <row r="9149" spans="10:11" hidden="1" x14ac:dyDescent="0.25">
      <c r="J9149" s="5">
        <v>0</v>
      </c>
      <c r="K9149" s="217">
        <v>0</v>
      </c>
    </row>
    <row r="9150" spans="10:11" hidden="1" x14ac:dyDescent="0.25">
      <c r="J9150" s="5">
        <v>0</v>
      </c>
      <c r="K9150" s="217">
        <v>0</v>
      </c>
    </row>
    <row r="9151" spans="10:11" hidden="1" x14ac:dyDescent="0.25">
      <c r="J9151" s="5">
        <v>0</v>
      </c>
      <c r="K9151" s="217">
        <v>0</v>
      </c>
    </row>
    <row r="9152" spans="10:11" hidden="1" x14ac:dyDescent="0.25">
      <c r="J9152" s="5">
        <v>0</v>
      </c>
      <c r="K9152" s="217">
        <v>0</v>
      </c>
    </row>
    <row r="9153" spans="10:11" hidden="1" x14ac:dyDescent="0.25">
      <c r="J9153" s="5">
        <v>0</v>
      </c>
      <c r="K9153" s="217">
        <v>0</v>
      </c>
    </row>
    <row r="9154" spans="10:11" hidden="1" x14ac:dyDescent="0.25">
      <c r="J9154" s="5">
        <v>0</v>
      </c>
      <c r="K9154" s="217">
        <v>0</v>
      </c>
    </row>
    <row r="9155" spans="10:11" hidden="1" x14ac:dyDescent="0.25">
      <c r="J9155" s="5">
        <v>0</v>
      </c>
      <c r="K9155" s="217">
        <v>0</v>
      </c>
    </row>
    <row r="9156" spans="10:11" hidden="1" x14ac:dyDescent="0.25">
      <c r="J9156" s="5">
        <v>0</v>
      </c>
      <c r="K9156" s="217">
        <v>0</v>
      </c>
    </row>
    <row r="9157" spans="10:11" hidden="1" x14ac:dyDescent="0.25">
      <c r="J9157" s="5">
        <v>0</v>
      </c>
      <c r="K9157" s="217">
        <v>0</v>
      </c>
    </row>
    <row r="9158" spans="10:11" hidden="1" x14ac:dyDescent="0.25">
      <c r="J9158" s="5">
        <v>0</v>
      </c>
      <c r="K9158" s="217">
        <v>0</v>
      </c>
    </row>
    <row r="9159" spans="10:11" hidden="1" x14ac:dyDescent="0.25">
      <c r="J9159" s="5">
        <v>0</v>
      </c>
      <c r="K9159" s="217">
        <v>0</v>
      </c>
    </row>
    <row r="9160" spans="10:11" hidden="1" x14ac:dyDescent="0.25">
      <c r="J9160" s="5">
        <v>0</v>
      </c>
      <c r="K9160" s="217">
        <v>0</v>
      </c>
    </row>
    <row r="9161" spans="10:11" hidden="1" x14ac:dyDescent="0.25">
      <c r="J9161" s="5">
        <v>0</v>
      </c>
      <c r="K9161" s="217">
        <v>0</v>
      </c>
    </row>
    <row r="9162" spans="10:11" hidden="1" x14ac:dyDescent="0.25">
      <c r="J9162" s="5">
        <v>0</v>
      </c>
      <c r="K9162" s="217">
        <v>0</v>
      </c>
    </row>
    <row r="9163" spans="10:11" hidden="1" x14ac:dyDescent="0.25">
      <c r="J9163" s="5">
        <v>0</v>
      </c>
      <c r="K9163" s="217">
        <v>0</v>
      </c>
    </row>
    <row r="9164" spans="10:11" hidden="1" x14ac:dyDescent="0.25">
      <c r="J9164" s="5">
        <v>0</v>
      </c>
      <c r="K9164" s="217">
        <v>0</v>
      </c>
    </row>
    <row r="9165" spans="10:11" hidden="1" x14ac:dyDescent="0.25">
      <c r="J9165" s="5">
        <v>0</v>
      </c>
      <c r="K9165" s="217">
        <v>0</v>
      </c>
    </row>
    <row r="9166" spans="10:11" hidden="1" x14ac:dyDescent="0.25">
      <c r="J9166" s="5">
        <v>0</v>
      </c>
      <c r="K9166" s="217">
        <v>0</v>
      </c>
    </row>
    <row r="9167" spans="10:11" hidden="1" x14ac:dyDescent="0.25">
      <c r="J9167" s="5">
        <v>0</v>
      </c>
      <c r="K9167" s="217">
        <v>0</v>
      </c>
    </row>
    <row r="9168" spans="10:11" hidden="1" x14ac:dyDescent="0.25">
      <c r="J9168" s="5">
        <v>0</v>
      </c>
      <c r="K9168" s="217">
        <v>0</v>
      </c>
    </row>
    <row r="9169" spans="10:11" hidden="1" x14ac:dyDescent="0.25">
      <c r="J9169" s="5">
        <v>0</v>
      </c>
      <c r="K9169" s="217">
        <v>0</v>
      </c>
    </row>
    <row r="9170" spans="10:11" hidden="1" x14ac:dyDescent="0.25">
      <c r="J9170" s="5">
        <v>0</v>
      </c>
      <c r="K9170" s="217">
        <v>0</v>
      </c>
    </row>
    <row r="9171" spans="10:11" hidden="1" x14ac:dyDescent="0.25">
      <c r="J9171" s="5">
        <v>0</v>
      </c>
      <c r="K9171" s="217">
        <v>0</v>
      </c>
    </row>
    <row r="9172" spans="10:11" hidden="1" x14ac:dyDescent="0.25">
      <c r="J9172" s="5">
        <v>0</v>
      </c>
      <c r="K9172" s="217">
        <v>0</v>
      </c>
    </row>
    <row r="9173" spans="10:11" hidden="1" x14ac:dyDescent="0.25">
      <c r="J9173" s="5">
        <v>0</v>
      </c>
      <c r="K9173" s="217">
        <v>0</v>
      </c>
    </row>
    <row r="9174" spans="10:11" hidden="1" x14ac:dyDescent="0.25">
      <c r="J9174" s="5">
        <v>0</v>
      </c>
      <c r="K9174" s="217">
        <v>0</v>
      </c>
    </row>
    <row r="9175" spans="10:11" hidden="1" x14ac:dyDescent="0.25">
      <c r="J9175" s="5">
        <v>0</v>
      </c>
      <c r="K9175" s="217">
        <v>0</v>
      </c>
    </row>
    <row r="9176" spans="10:11" hidden="1" x14ac:dyDescent="0.25">
      <c r="J9176" s="5">
        <v>0</v>
      </c>
      <c r="K9176" s="217">
        <v>0</v>
      </c>
    </row>
    <row r="9177" spans="10:11" hidden="1" x14ac:dyDescent="0.25">
      <c r="J9177" s="5">
        <v>0</v>
      </c>
      <c r="K9177" s="217">
        <v>0</v>
      </c>
    </row>
    <row r="9178" spans="10:11" hidden="1" x14ac:dyDescent="0.25">
      <c r="J9178" s="5">
        <v>0</v>
      </c>
      <c r="K9178" s="217">
        <v>0</v>
      </c>
    </row>
    <row r="9179" spans="10:11" hidden="1" x14ac:dyDescent="0.25">
      <c r="J9179" s="5">
        <v>0</v>
      </c>
      <c r="K9179" s="217">
        <v>0</v>
      </c>
    </row>
    <row r="9180" spans="10:11" hidden="1" x14ac:dyDescent="0.25">
      <c r="J9180" s="5">
        <v>0</v>
      </c>
      <c r="K9180" s="217">
        <v>0</v>
      </c>
    </row>
    <row r="9181" spans="10:11" hidden="1" x14ac:dyDescent="0.25">
      <c r="J9181" s="5">
        <v>0</v>
      </c>
      <c r="K9181" s="217">
        <v>0</v>
      </c>
    </row>
    <row r="9182" spans="10:11" hidden="1" x14ac:dyDescent="0.25">
      <c r="J9182" s="5">
        <v>0</v>
      </c>
      <c r="K9182" s="217">
        <v>0</v>
      </c>
    </row>
    <row r="9183" spans="10:11" hidden="1" x14ac:dyDescent="0.25">
      <c r="J9183" s="5">
        <v>0</v>
      </c>
      <c r="K9183" s="217">
        <v>0</v>
      </c>
    </row>
    <row r="9184" spans="10:11" hidden="1" x14ac:dyDescent="0.25">
      <c r="J9184" s="5">
        <v>0</v>
      </c>
      <c r="K9184" s="217">
        <v>0</v>
      </c>
    </row>
    <row r="9185" spans="10:11" hidden="1" x14ac:dyDescent="0.25">
      <c r="J9185" s="5">
        <v>0</v>
      </c>
      <c r="K9185" s="217">
        <v>0</v>
      </c>
    </row>
    <row r="9186" spans="10:11" hidden="1" x14ac:dyDescent="0.25">
      <c r="J9186" s="5">
        <v>0</v>
      </c>
      <c r="K9186" s="217">
        <v>0</v>
      </c>
    </row>
    <row r="9187" spans="10:11" hidden="1" x14ac:dyDescent="0.25">
      <c r="J9187" s="5">
        <v>0</v>
      </c>
      <c r="K9187" s="217">
        <v>0</v>
      </c>
    </row>
    <row r="9188" spans="10:11" hidden="1" x14ac:dyDescent="0.25">
      <c r="J9188" s="5">
        <v>0</v>
      </c>
      <c r="K9188" s="217">
        <v>0</v>
      </c>
    </row>
    <row r="9189" spans="10:11" hidden="1" x14ac:dyDescent="0.25">
      <c r="J9189" s="5">
        <v>0</v>
      </c>
      <c r="K9189" s="217">
        <v>0</v>
      </c>
    </row>
    <row r="9190" spans="10:11" hidden="1" x14ac:dyDescent="0.25">
      <c r="J9190" s="5">
        <v>0</v>
      </c>
      <c r="K9190" s="217">
        <v>0</v>
      </c>
    </row>
    <row r="9191" spans="10:11" hidden="1" x14ac:dyDescent="0.25">
      <c r="J9191" s="5">
        <v>0</v>
      </c>
      <c r="K9191" s="217">
        <v>0</v>
      </c>
    </row>
    <row r="9192" spans="10:11" hidden="1" x14ac:dyDescent="0.25">
      <c r="J9192" s="5">
        <v>0</v>
      </c>
      <c r="K9192" s="217">
        <v>0</v>
      </c>
    </row>
    <row r="9193" spans="10:11" hidden="1" x14ac:dyDescent="0.25">
      <c r="J9193" s="5">
        <v>0</v>
      </c>
      <c r="K9193" s="217">
        <v>0</v>
      </c>
    </row>
    <row r="9194" spans="10:11" hidden="1" x14ac:dyDescent="0.25">
      <c r="J9194" s="5">
        <v>0</v>
      </c>
      <c r="K9194" s="217">
        <v>0</v>
      </c>
    </row>
    <row r="9195" spans="10:11" hidden="1" x14ac:dyDescent="0.25">
      <c r="J9195" s="5">
        <v>0</v>
      </c>
      <c r="K9195" s="217">
        <v>0</v>
      </c>
    </row>
    <row r="9196" spans="10:11" hidden="1" x14ac:dyDescent="0.25">
      <c r="J9196" s="5">
        <v>0</v>
      </c>
      <c r="K9196" s="217">
        <v>0</v>
      </c>
    </row>
    <row r="9197" spans="10:11" hidden="1" x14ac:dyDescent="0.25">
      <c r="J9197" s="5">
        <v>0</v>
      </c>
      <c r="K9197" s="217">
        <v>0</v>
      </c>
    </row>
    <row r="9198" spans="10:11" hidden="1" x14ac:dyDescent="0.25">
      <c r="J9198" s="5">
        <v>0</v>
      </c>
      <c r="K9198" s="217">
        <v>0</v>
      </c>
    </row>
    <row r="9199" spans="10:11" hidden="1" x14ac:dyDescent="0.25">
      <c r="J9199" s="5">
        <v>0</v>
      </c>
      <c r="K9199" s="217">
        <v>0</v>
      </c>
    </row>
    <row r="9200" spans="10:11" hidden="1" x14ac:dyDescent="0.25">
      <c r="J9200" s="5">
        <v>0</v>
      </c>
      <c r="K9200" s="217">
        <v>0</v>
      </c>
    </row>
    <row r="9201" spans="10:11" hidden="1" x14ac:dyDescent="0.25">
      <c r="J9201" s="5">
        <v>0</v>
      </c>
      <c r="K9201" s="217">
        <v>0</v>
      </c>
    </row>
    <row r="9202" spans="10:11" hidden="1" x14ac:dyDescent="0.25">
      <c r="J9202" s="5">
        <v>0</v>
      </c>
      <c r="K9202" s="217">
        <v>0</v>
      </c>
    </row>
    <row r="9203" spans="10:11" hidden="1" x14ac:dyDescent="0.25">
      <c r="J9203" s="5">
        <v>0</v>
      </c>
      <c r="K9203" s="217">
        <v>0</v>
      </c>
    </row>
    <row r="9204" spans="10:11" hidden="1" x14ac:dyDescent="0.25">
      <c r="J9204" s="5">
        <v>0</v>
      </c>
      <c r="K9204" s="217">
        <v>0</v>
      </c>
    </row>
    <row r="9205" spans="10:11" hidden="1" x14ac:dyDescent="0.25">
      <c r="J9205" s="5">
        <v>0</v>
      </c>
      <c r="K9205" s="217">
        <v>0</v>
      </c>
    </row>
    <row r="9206" spans="10:11" hidden="1" x14ac:dyDescent="0.25">
      <c r="J9206" s="5">
        <v>0</v>
      </c>
      <c r="K9206" s="217">
        <v>0</v>
      </c>
    </row>
    <row r="9207" spans="10:11" hidden="1" x14ac:dyDescent="0.25">
      <c r="J9207" s="5">
        <v>0</v>
      </c>
      <c r="K9207" s="217">
        <v>0</v>
      </c>
    </row>
    <row r="9208" spans="10:11" hidden="1" x14ac:dyDescent="0.25">
      <c r="J9208" s="5">
        <v>0</v>
      </c>
      <c r="K9208" s="217">
        <v>0</v>
      </c>
    </row>
    <row r="9209" spans="10:11" hidden="1" x14ac:dyDescent="0.25">
      <c r="J9209" s="5">
        <v>0</v>
      </c>
      <c r="K9209" s="217">
        <v>0</v>
      </c>
    </row>
    <row r="9210" spans="10:11" hidden="1" x14ac:dyDescent="0.25">
      <c r="J9210" s="5">
        <v>0</v>
      </c>
      <c r="K9210" s="217">
        <v>0</v>
      </c>
    </row>
    <row r="9211" spans="10:11" hidden="1" x14ac:dyDescent="0.25">
      <c r="J9211" s="5">
        <v>0</v>
      </c>
      <c r="K9211" s="217">
        <v>0</v>
      </c>
    </row>
    <row r="9212" spans="10:11" hidden="1" x14ac:dyDescent="0.25">
      <c r="J9212" s="5">
        <v>0</v>
      </c>
      <c r="K9212" s="217">
        <v>0</v>
      </c>
    </row>
    <row r="9213" spans="10:11" hidden="1" x14ac:dyDescent="0.25">
      <c r="J9213" s="5">
        <v>0</v>
      </c>
      <c r="K9213" s="217">
        <v>0</v>
      </c>
    </row>
    <row r="9214" spans="10:11" hidden="1" x14ac:dyDescent="0.25">
      <c r="J9214" s="5">
        <v>0</v>
      </c>
      <c r="K9214" s="217">
        <v>0</v>
      </c>
    </row>
    <row r="9215" spans="10:11" hidden="1" x14ac:dyDescent="0.25">
      <c r="J9215" s="5">
        <v>0</v>
      </c>
      <c r="K9215" s="217">
        <v>0</v>
      </c>
    </row>
    <row r="9216" spans="10:11" hidden="1" x14ac:dyDescent="0.25">
      <c r="J9216" s="5">
        <v>0</v>
      </c>
      <c r="K9216" s="217">
        <v>0</v>
      </c>
    </row>
    <row r="9217" spans="10:11" hidden="1" x14ac:dyDescent="0.25">
      <c r="J9217" s="5">
        <v>0</v>
      </c>
      <c r="K9217" s="217">
        <v>0</v>
      </c>
    </row>
    <row r="9218" spans="10:11" hidden="1" x14ac:dyDescent="0.25">
      <c r="J9218" s="5">
        <v>0</v>
      </c>
      <c r="K9218" s="217">
        <v>0</v>
      </c>
    </row>
    <row r="9219" spans="10:11" hidden="1" x14ac:dyDescent="0.25">
      <c r="J9219" s="5">
        <v>0</v>
      </c>
      <c r="K9219" s="217">
        <v>0</v>
      </c>
    </row>
    <row r="9220" spans="10:11" hidden="1" x14ac:dyDescent="0.25">
      <c r="J9220" s="5">
        <v>0</v>
      </c>
      <c r="K9220" s="217">
        <v>0</v>
      </c>
    </row>
    <row r="9221" spans="10:11" hidden="1" x14ac:dyDescent="0.25">
      <c r="J9221" s="5">
        <v>0</v>
      </c>
      <c r="K9221" s="217">
        <v>0</v>
      </c>
    </row>
    <row r="9222" spans="10:11" hidden="1" x14ac:dyDescent="0.25">
      <c r="J9222" s="5">
        <v>0</v>
      </c>
      <c r="K9222" s="217">
        <v>0</v>
      </c>
    </row>
    <row r="9223" spans="10:11" hidden="1" x14ac:dyDescent="0.25">
      <c r="J9223" s="5">
        <v>0</v>
      </c>
      <c r="K9223" s="217">
        <v>0</v>
      </c>
    </row>
    <row r="9224" spans="10:11" hidden="1" x14ac:dyDescent="0.25">
      <c r="J9224" s="5">
        <v>0</v>
      </c>
      <c r="K9224" s="217">
        <v>0</v>
      </c>
    </row>
    <row r="9225" spans="10:11" hidden="1" x14ac:dyDescent="0.25">
      <c r="J9225" s="5">
        <v>0</v>
      </c>
      <c r="K9225" s="217">
        <v>0</v>
      </c>
    </row>
    <row r="9226" spans="10:11" hidden="1" x14ac:dyDescent="0.25">
      <c r="J9226" s="5">
        <v>0</v>
      </c>
      <c r="K9226" s="217">
        <v>0</v>
      </c>
    </row>
    <row r="9227" spans="10:11" hidden="1" x14ac:dyDescent="0.25">
      <c r="J9227" s="5">
        <v>0</v>
      </c>
      <c r="K9227" s="217">
        <v>0</v>
      </c>
    </row>
    <row r="9228" spans="10:11" hidden="1" x14ac:dyDescent="0.25">
      <c r="J9228" s="5">
        <v>0</v>
      </c>
      <c r="K9228" s="217">
        <v>0</v>
      </c>
    </row>
    <row r="9229" spans="10:11" hidden="1" x14ac:dyDescent="0.25">
      <c r="J9229" s="5">
        <v>0</v>
      </c>
      <c r="K9229" s="217">
        <v>0</v>
      </c>
    </row>
    <row r="9230" spans="10:11" hidden="1" x14ac:dyDescent="0.25">
      <c r="J9230" s="5">
        <v>0</v>
      </c>
      <c r="K9230" s="217">
        <v>0</v>
      </c>
    </row>
    <row r="9231" spans="10:11" hidden="1" x14ac:dyDescent="0.25">
      <c r="J9231" s="5">
        <v>0</v>
      </c>
      <c r="K9231" s="217">
        <v>0</v>
      </c>
    </row>
    <row r="9232" spans="10:11" hidden="1" x14ac:dyDescent="0.25">
      <c r="J9232" s="5">
        <v>0</v>
      </c>
      <c r="K9232" s="217">
        <v>0</v>
      </c>
    </row>
    <row r="9233" spans="10:11" hidden="1" x14ac:dyDescent="0.25">
      <c r="J9233" s="5">
        <v>0</v>
      </c>
      <c r="K9233" s="217">
        <v>0</v>
      </c>
    </row>
    <row r="9234" spans="10:11" hidden="1" x14ac:dyDescent="0.25">
      <c r="J9234" s="5">
        <v>0</v>
      </c>
      <c r="K9234" s="217">
        <v>0</v>
      </c>
    </row>
    <row r="9235" spans="10:11" hidden="1" x14ac:dyDescent="0.25">
      <c r="J9235" s="5">
        <v>0</v>
      </c>
      <c r="K9235" s="217">
        <v>0</v>
      </c>
    </row>
    <row r="9236" spans="10:11" hidden="1" x14ac:dyDescent="0.25">
      <c r="J9236" s="5">
        <v>0</v>
      </c>
      <c r="K9236" s="217">
        <v>0</v>
      </c>
    </row>
    <row r="9237" spans="10:11" hidden="1" x14ac:dyDescent="0.25">
      <c r="J9237" s="5">
        <v>0</v>
      </c>
      <c r="K9237" s="217">
        <v>0</v>
      </c>
    </row>
    <row r="9238" spans="10:11" hidden="1" x14ac:dyDescent="0.25">
      <c r="J9238" s="5">
        <v>0</v>
      </c>
      <c r="K9238" s="217">
        <v>0</v>
      </c>
    </row>
    <row r="9239" spans="10:11" hidden="1" x14ac:dyDescent="0.25">
      <c r="J9239" s="5">
        <v>0</v>
      </c>
      <c r="K9239" s="217">
        <v>0</v>
      </c>
    </row>
    <row r="9240" spans="10:11" hidden="1" x14ac:dyDescent="0.25">
      <c r="J9240" s="5">
        <v>0</v>
      </c>
      <c r="K9240" s="217">
        <v>0</v>
      </c>
    </row>
    <row r="9241" spans="10:11" hidden="1" x14ac:dyDescent="0.25">
      <c r="J9241" s="5">
        <v>0</v>
      </c>
      <c r="K9241" s="217">
        <v>0</v>
      </c>
    </row>
    <row r="9242" spans="10:11" hidden="1" x14ac:dyDescent="0.25">
      <c r="J9242" s="5">
        <v>0</v>
      </c>
      <c r="K9242" s="217">
        <v>0</v>
      </c>
    </row>
    <row r="9243" spans="10:11" hidden="1" x14ac:dyDescent="0.25">
      <c r="J9243" s="5">
        <v>0</v>
      </c>
      <c r="K9243" s="217">
        <v>0</v>
      </c>
    </row>
    <row r="9244" spans="10:11" hidden="1" x14ac:dyDescent="0.25">
      <c r="J9244" s="5">
        <v>0</v>
      </c>
      <c r="K9244" s="217">
        <v>0</v>
      </c>
    </row>
    <row r="9245" spans="10:11" hidden="1" x14ac:dyDescent="0.25">
      <c r="J9245" s="5">
        <v>0</v>
      </c>
      <c r="K9245" s="217">
        <v>0</v>
      </c>
    </row>
    <row r="9246" spans="10:11" hidden="1" x14ac:dyDescent="0.25">
      <c r="J9246" s="5">
        <v>0</v>
      </c>
      <c r="K9246" s="217">
        <v>0</v>
      </c>
    </row>
    <row r="9247" spans="10:11" hidden="1" x14ac:dyDescent="0.25">
      <c r="J9247" s="5">
        <v>0</v>
      </c>
      <c r="K9247" s="217">
        <v>0</v>
      </c>
    </row>
    <row r="9248" spans="10:11" hidden="1" x14ac:dyDescent="0.25">
      <c r="J9248" s="5">
        <v>0</v>
      </c>
      <c r="K9248" s="217">
        <v>0</v>
      </c>
    </row>
    <row r="9249" spans="10:11" hidden="1" x14ac:dyDescent="0.25">
      <c r="J9249" s="5">
        <v>0</v>
      </c>
      <c r="K9249" s="217">
        <v>0</v>
      </c>
    </row>
    <row r="9250" spans="10:11" hidden="1" x14ac:dyDescent="0.25">
      <c r="J9250" s="5">
        <v>0</v>
      </c>
      <c r="K9250" s="217">
        <v>0</v>
      </c>
    </row>
    <row r="9251" spans="10:11" hidden="1" x14ac:dyDescent="0.25">
      <c r="J9251" s="5">
        <v>0</v>
      </c>
      <c r="K9251" s="217">
        <v>0</v>
      </c>
    </row>
    <row r="9252" spans="10:11" hidden="1" x14ac:dyDescent="0.25">
      <c r="J9252" s="5">
        <v>0</v>
      </c>
      <c r="K9252" s="217">
        <v>0</v>
      </c>
    </row>
    <row r="9253" spans="10:11" hidden="1" x14ac:dyDescent="0.25">
      <c r="J9253" s="5">
        <v>0</v>
      </c>
      <c r="K9253" s="217">
        <v>0</v>
      </c>
    </row>
    <row r="9254" spans="10:11" hidden="1" x14ac:dyDescent="0.25">
      <c r="J9254" s="5">
        <v>0</v>
      </c>
      <c r="K9254" s="217">
        <v>0</v>
      </c>
    </row>
    <row r="9255" spans="10:11" hidden="1" x14ac:dyDescent="0.25">
      <c r="J9255" s="5">
        <v>0</v>
      </c>
      <c r="K9255" s="217">
        <v>0</v>
      </c>
    </row>
    <row r="9256" spans="10:11" hidden="1" x14ac:dyDescent="0.25">
      <c r="J9256" s="5">
        <v>0</v>
      </c>
      <c r="K9256" s="217">
        <v>0</v>
      </c>
    </row>
    <row r="9257" spans="10:11" hidden="1" x14ac:dyDescent="0.25">
      <c r="J9257" s="5">
        <v>0</v>
      </c>
      <c r="K9257" s="217">
        <v>0</v>
      </c>
    </row>
    <row r="9258" spans="10:11" hidden="1" x14ac:dyDescent="0.25">
      <c r="J9258" s="5">
        <v>0</v>
      </c>
      <c r="K9258" s="217">
        <v>0</v>
      </c>
    </row>
    <row r="9259" spans="10:11" hidden="1" x14ac:dyDescent="0.25">
      <c r="J9259" s="5">
        <v>0</v>
      </c>
      <c r="K9259" s="217">
        <v>0</v>
      </c>
    </row>
    <row r="9260" spans="10:11" hidden="1" x14ac:dyDescent="0.25">
      <c r="J9260" s="5">
        <v>0</v>
      </c>
      <c r="K9260" s="217">
        <v>0</v>
      </c>
    </row>
    <row r="9261" spans="10:11" hidden="1" x14ac:dyDescent="0.25">
      <c r="J9261" s="5">
        <v>0</v>
      </c>
      <c r="K9261" s="217">
        <v>0</v>
      </c>
    </row>
    <row r="9262" spans="10:11" hidden="1" x14ac:dyDescent="0.25">
      <c r="J9262" s="5">
        <v>0</v>
      </c>
      <c r="K9262" s="217">
        <v>0</v>
      </c>
    </row>
    <row r="9263" spans="10:11" hidden="1" x14ac:dyDescent="0.25">
      <c r="J9263" s="5">
        <v>0</v>
      </c>
      <c r="K9263" s="217">
        <v>0</v>
      </c>
    </row>
    <row r="9264" spans="10:11" hidden="1" x14ac:dyDescent="0.25">
      <c r="J9264" s="5">
        <v>0</v>
      </c>
      <c r="K9264" s="217">
        <v>0</v>
      </c>
    </row>
    <row r="9265" spans="10:11" hidden="1" x14ac:dyDescent="0.25">
      <c r="J9265" s="5">
        <v>0</v>
      </c>
      <c r="K9265" s="217">
        <v>0</v>
      </c>
    </row>
    <row r="9266" spans="10:11" hidden="1" x14ac:dyDescent="0.25">
      <c r="J9266" s="5">
        <v>0</v>
      </c>
      <c r="K9266" s="217">
        <v>0</v>
      </c>
    </row>
    <row r="9267" spans="10:11" hidden="1" x14ac:dyDescent="0.25">
      <c r="J9267" s="5">
        <v>0</v>
      </c>
      <c r="K9267" s="217">
        <v>0</v>
      </c>
    </row>
    <row r="9268" spans="10:11" hidden="1" x14ac:dyDescent="0.25">
      <c r="J9268" s="5">
        <v>0</v>
      </c>
      <c r="K9268" s="217">
        <v>0</v>
      </c>
    </row>
    <row r="9269" spans="10:11" hidden="1" x14ac:dyDescent="0.25">
      <c r="J9269" s="5">
        <v>0</v>
      </c>
      <c r="K9269" s="217">
        <v>0</v>
      </c>
    </row>
    <row r="9270" spans="10:11" hidden="1" x14ac:dyDescent="0.25">
      <c r="J9270" s="5">
        <v>0</v>
      </c>
      <c r="K9270" s="217">
        <v>0</v>
      </c>
    </row>
    <row r="9271" spans="10:11" hidden="1" x14ac:dyDescent="0.25">
      <c r="J9271" s="5">
        <v>0</v>
      </c>
      <c r="K9271" s="217">
        <v>0</v>
      </c>
    </row>
    <row r="9272" spans="10:11" hidden="1" x14ac:dyDescent="0.25">
      <c r="J9272" s="5">
        <v>0</v>
      </c>
      <c r="K9272" s="217">
        <v>0</v>
      </c>
    </row>
    <row r="9273" spans="10:11" hidden="1" x14ac:dyDescent="0.25">
      <c r="J9273" s="5">
        <v>0</v>
      </c>
      <c r="K9273" s="217">
        <v>0</v>
      </c>
    </row>
    <row r="9274" spans="10:11" hidden="1" x14ac:dyDescent="0.25">
      <c r="J9274" s="5">
        <v>0</v>
      </c>
      <c r="K9274" s="217">
        <v>0</v>
      </c>
    </row>
    <row r="9275" spans="10:11" hidden="1" x14ac:dyDescent="0.25">
      <c r="J9275" s="5">
        <v>0</v>
      </c>
      <c r="K9275" s="217">
        <v>0</v>
      </c>
    </row>
    <row r="9276" spans="10:11" hidden="1" x14ac:dyDescent="0.25">
      <c r="J9276" s="5">
        <v>0</v>
      </c>
      <c r="K9276" s="217">
        <v>0</v>
      </c>
    </row>
    <row r="9277" spans="10:11" hidden="1" x14ac:dyDescent="0.25">
      <c r="J9277" s="5">
        <v>0</v>
      </c>
      <c r="K9277" s="217">
        <v>0</v>
      </c>
    </row>
    <row r="9278" spans="10:11" hidden="1" x14ac:dyDescent="0.25">
      <c r="J9278" s="5">
        <v>0</v>
      </c>
      <c r="K9278" s="217">
        <v>0</v>
      </c>
    </row>
    <row r="9279" spans="10:11" hidden="1" x14ac:dyDescent="0.25">
      <c r="J9279" s="5">
        <v>0</v>
      </c>
      <c r="K9279" s="217">
        <v>0</v>
      </c>
    </row>
    <row r="9280" spans="10:11" hidden="1" x14ac:dyDescent="0.25">
      <c r="J9280" s="5">
        <v>0</v>
      </c>
      <c r="K9280" s="217">
        <v>0</v>
      </c>
    </row>
    <row r="9281" spans="10:11" hidden="1" x14ac:dyDescent="0.25">
      <c r="J9281" s="5">
        <v>0</v>
      </c>
      <c r="K9281" s="217">
        <v>0</v>
      </c>
    </row>
    <row r="9282" spans="10:11" hidden="1" x14ac:dyDescent="0.25">
      <c r="J9282" s="5">
        <v>0</v>
      </c>
      <c r="K9282" s="217">
        <v>0</v>
      </c>
    </row>
    <row r="9283" spans="10:11" hidden="1" x14ac:dyDescent="0.25">
      <c r="J9283" s="5">
        <v>0</v>
      </c>
      <c r="K9283" s="217">
        <v>0</v>
      </c>
    </row>
    <row r="9284" spans="10:11" hidden="1" x14ac:dyDescent="0.25">
      <c r="J9284" s="5">
        <v>0</v>
      </c>
      <c r="K9284" s="217">
        <v>0</v>
      </c>
    </row>
    <row r="9285" spans="10:11" hidden="1" x14ac:dyDescent="0.25">
      <c r="J9285" s="5">
        <v>0</v>
      </c>
      <c r="K9285" s="217">
        <v>0</v>
      </c>
    </row>
    <row r="9286" spans="10:11" hidden="1" x14ac:dyDescent="0.25">
      <c r="J9286" s="5">
        <v>0</v>
      </c>
      <c r="K9286" s="217">
        <v>0</v>
      </c>
    </row>
    <row r="9287" spans="10:11" hidden="1" x14ac:dyDescent="0.25">
      <c r="J9287" s="5">
        <v>0</v>
      </c>
      <c r="K9287" s="217">
        <v>0</v>
      </c>
    </row>
    <row r="9288" spans="10:11" hidden="1" x14ac:dyDescent="0.25">
      <c r="J9288" s="5">
        <v>0</v>
      </c>
      <c r="K9288" s="217">
        <v>0</v>
      </c>
    </row>
    <row r="9289" spans="10:11" hidden="1" x14ac:dyDescent="0.25">
      <c r="J9289" s="5">
        <v>0</v>
      </c>
      <c r="K9289" s="217">
        <v>0</v>
      </c>
    </row>
    <row r="9290" spans="10:11" hidden="1" x14ac:dyDescent="0.25">
      <c r="J9290" s="5">
        <v>0</v>
      </c>
      <c r="K9290" s="217">
        <v>0</v>
      </c>
    </row>
    <row r="9291" spans="10:11" hidden="1" x14ac:dyDescent="0.25">
      <c r="J9291" s="5">
        <v>0</v>
      </c>
      <c r="K9291" s="217">
        <v>0</v>
      </c>
    </row>
    <row r="9292" spans="10:11" hidden="1" x14ac:dyDescent="0.25">
      <c r="J9292" s="5">
        <v>0</v>
      </c>
      <c r="K9292" s="217">
        <v>0</v>
      </c>
    </row>
    <row r="9293" spans="10:11" hidden="1" x14ac:dyDescent="0.25">
      <c r="J9293" s="5">
        <v>0</v>
      </c>
      <c r="K9293" s="217">
        <v>0</v>
      </c>
    </row>
    <row r="9294" spans="10:11" hidden="1" x14ac:dyDescent="0.25">
      <c r="J9294" s="5">
        <v>0</v>
      </c>
      <c r="K9294" s="217">
        <v>0</v>
      </c>
    </row>
    <row r="9295" spans="10:11" hidden="1" x14ac:dyDescent="0.25">
      <c r="J9295" s="5">
        <v>0</v>
      </c>
      <c r="K9295" s="217">
        <v>0</v>
      </c>
    </row>
    <row r="9296" spans="10:11" hidden="1" x14ac:dyDescent="0.25">
      <c r="J9296" s="5">
        <v>0</v>
      </c>
      <c r="K9296" s="217">
        <v>0</v>
      </c>
    </row>
    <row r="9297" spans="10:11" hidden="1" x14ac:dyDescent="0.25">
      <c r="J9297" s="5">
        <v>0</v>
      </c>
      <c r="K9297" s="217">
        <v>0</v>
      </c>
    </row>
    <row r="9298" spans="10:11" hidden="1" x14ac:dyDescent="0.25">
      <c r="J9298" s="5">
        <v>0</v>
      </c>
      <c r="K9298" s="217">
        <v>0</v>
      </c>
    </row>
    <row r="9299" spans="10:11" hidden="1" x14ac:dyDescent="0.25">
      <c r="J9299" s="5">
        <v>0</v>
      </c>
      <c r="K9299" s="217">
        <v>0</v>
      </c>
    </row>
    <row r="9300" spans="10:11" hidden="1" x14ac:dyDescent="0.25">
      <c r="J9300" s="5">
        <v>0</v>
      </c>
      <c r="K9300" s="217">
        <v>0</v>
      </c>
    </row>
    <row r="9301" spans="10:11" hidden="1" x14ac:dyDescent="0.25">
      <c r="J9301" s="5">
        <v>0</v>
      </c>
      <c r="K9301" s="217">
        <v>0</v>
      </c>
    </row>
    <row r="9302" spans="10:11" hidden="1" x14ac:dyDescent="0.25">
      <c r="J9302" s="5">
        <v>0</v>
      </c>
      <c r="K9302" s="217">
        <v>0</v>
      </c>
    </row>
    <row r="9303" spans="10:11" hidden="1" x14ac:dyDescent="0.25">
      <c r="J9303" s="5">
        <v>0</v>
      </c>
      <c r="K9303" s="217">
        <v>0</v>
      </c>
    </row>
    <row r="9304" spans="10:11" hidden="1" x14ac:dyDescent="0.25">
      <c r="J9304" s="5">
        <v>0</v>
      </c>
      <c r="K9304" s="217">
        <v>0</v>
      </c>
    </row>
    <row r="9305" spans="10:11" hidden="1" x14ac:dyDescent="0.25">
      <c r="J9305" s="5">
        <v>0</v>
      </c>
      <c r="K9305" s="217">
        <v>0</v>
      </c>
    </row>
    <row r="9306" spans="10:11" hidden="1" x14ac:dyDescent="0.25">
      <c r="J9306" s="5">
        <v>0</v>
      </c>
      <c r="K9306" s="217">
        <v>0</v>
      </c>
    </row>
    <row r="9307" spans="10:11" hidden="1" x14ac:dyDescent="0.25">
      <c r="J9307" s="5">
        <v>0</v>
      </c>
      <c r="K9307" s="217">
        <v>0</v>
      </c>
    </row>
    <row r="9308" spans="10:11" hidden="1" x14ac:dyDescent="0.25">
      <c r="J9308" s="5">
        <v>0</v>
      </c>
      <c r="K9308" s="217">
        <v>0</v>
      </c>
    </row>
    <row r="9309" spans="10:11" hidden="1" x14ac:dyDescent="0.25">
      <c r="J9309" s="5">
        <v>0</v>
      </c>
      <c r="K9309" s="217">
        <v>0</v>
      </c>
    </row>
    <row r="9310" spans="10:11" hidden="1" x14ac:dyDescent="0.25">
      <c r="J9310" s="5">
        <v>0</v>
      </c>
      <c r="K9310" s="217">
        <v>0</v>
      </c>
    </row>
    <row r="9311" spans="10:11" hidden="1" x14ac:dyDescent="0.25">
      <c r="J9311" s="5">
        <v>0</v>
      </c>
      <c r="K9311" s="217">
        <v>0</v>
      </c>
    </row>
    <row r="9312" spans="10:11" hidden="1" x14ac:dyDescent="0.25">
      <c r="J9312" s="5">
        <v>0</v>
      </c>
      <c r="K9312" s="217">
        <v>0</v>
      </c>
    </row>
    <row r="9313" spans="10:11" hidden="1" x14ac:dyDescent="0.25">
      <c r="J9313" s="5">
        <v>0</v>
      </c>
      <c r="K9313" s="217">
        <v>0</v>
      </c>
    </row>
    <row r="9314" spans="10:11" hidden="1" x14ac:dyDescent="0.25">
      <c r="J9314" s="5">
        <v>0</v>
      </c>
      <c r="K9314" s="217">
        <v>0</v>
      </c>
    </row>
    <row r="9315" spans="10:11" hidden="1" x14ac:dyDescent="0.25">
      <c r="J9315" s="5">
        <v>0</v>
      </c>
      <c r="K9315" s="217">
        <v>0</v>
      </c>
    </row>
    <row r="9316" spans="10:11" hidden="1" x14ac:dyDescent="0.25">
      <c r="J9316" s="5">
        <v>0</v>
      </c>
      <c r="K9316" s="217">
        <v>0</v>
      </c>
    </row>
    <row r="9317" spans="10:11" hidden="1" x14ac:dyDescent="0.25">
      <c r="J9317" s="5">
        <v>0</v>
      </c>
      <c r="K9317" s="217">
        <v>0</v>
      </c>
    </row>
    <row r="9318" spans="10:11" hidden="1" x14ac:dyDescent="0.25">
      <c r="J9318" s="5">
        <v>0</v>
      </c>
      <c r="K9318" s="217">
        <v>0</v>
      </c>
    </row>
    <row r="9319" spans="10:11" hidden="1" x14ac:dyDescent="0.25">
      <c r="J9319" s="5">
        <v>0</v>
      </c>
      <c r="K9319" s="217">
        <v>0</v>
      </c>
    </row>
    <row r="9320" spans="10:11" hidden="1" x14ac:dyDescent="0.25">
      <c r="J9320" s="5">
        <v>0</v>
      </c>
      <c r="K9320" s="217">
        <v>0</v>
      </c>
    </row>
    <row r="9321" spans="10:11" hidden="1" x14ac:dyDescent="0.25">
      <c r="J9321" s="5">
        <v>0</v>
      </c>
      <c r="K9321" s="217">
        <v>0</v>
      </c>
    </row>
    <row r="9322" spans="10:11" hidden="1" x14ac:dyDescent="0.25">
      <c r="J9322" s="5">
        <v>0</v>
      </c>
      <c r="K9322" s="217">
        <v>0</v>
      </c>
    </row>
    <row r="9323" spans="10:11" hidden="1" x14ac:dyDescent="0.25">
      <c r="J9323" s="5">
        <v>0</v>
      </c>
      <c r="K9323" s="217">
        <v>0</v>
      </c>
    </row>
    <row r="9324" spans="10:11" hidden="1" x14ac:dyDescent="0.25">
      <c r="J9324" s="5">
        <v>0</v>
      </c>
      <c r="K9324" s="217">
        <v>0</v>
      </c>
    </row>
    <row r="9325" spans="10:11" hidden="1" x14ac:dyDescent="0.25">
      <c r="J9325" s="5">
        <v>0</v>
      </c>
      <c r="K9325" s="217">
        <v>0</v>
      </c>
    </row>
    <row r="9326" spans="10:11" hidden="1" x14ac:dyDescent="0.25">
      <c r="J9326" s="5">
        <v>0</v>
      </c>
      <c r="K9326" s="217">
        <v>0</v>
      </c>
    </row>
    <row r="9327" spans="10:11" hidden="1" x14ac:dyDescent="0.25">
      <c r="J9327" s="5">
        <v>0</v>
      </c>
      <c r="K9327" s="217">
        <v>0</v>
      </c>
    </row>
    <row r="9328" spans="10:11" hidden="1" x14ac:dyDescent="0.25">
      <c r="J9328" s="5">
        <v>0</v>
      </c>
      <c r="K9328" s="217">
        <v>0</v>
      </c>
    </row>
    <row r="9329" spans="10:11" hidden="1" x14ac:dyDescent="0.25">
      <c r="J9329" s="5">
        <v>0</v>
      </c>
      <c r="K9329" s="217">
        <v>0</v>
      </c>
    </row>
    <row r="9330" spans="10:11" hidden="1" x14ac:dyDescent="0.25">
      <c r="J9330" s="5">
        <v>0</v>
      </c>
      <c r="K9330" s="217">
        <v>0</v>
      </c>
    </row>
    <row r="9331" spans="10:11" hidden="1" x14ac:dyDescent="0.25">
      <c r="J9331" s="5">
        <v>0</v>
      </c>
      <c r="K9331" s="217">
        <v>0</v>
      </c>
    </row>
    <row r="9332" spans="10:11" hidden="1" x14ac:dyDescent="0.25">
      <c r="J9332" s="5">
        <v>0</v>
      </c>
      <c r="K9332" s="217">
        <v>0</v>
      </c>
    </row>
    <row r="9333" spans="10:11" hidden="1" x14ac:dyDescent="0.25">
      <c r="J9333" s="5">
        <v>0</v>
      </c>
      <c r="K9333" s="217">
        <v>0</v>
      </c>
    </row>
    <row r="9334" spans="10:11" hidden="1" x14ac:dyDescent="0.25">
      <c r="J9334" s="5">
        <v>0</v>
      </c>
      <c r="K9334" s="217">
        <v>0</v>
      </c>
    </row>
    <row r="9335" spans="10:11" hidden="1" x14ac:dyDescent="0.25">
      <c r="J9335" s="5">
        <v>0</v>
      </c>
      <c r="K9335" s="217">
        <v>0</v>
      </c>
    </row>
    <row r="9336" spans="10:11" hidden="1" x14ac:dyDescent="0.25">
      <c r="J9336" s="5">
        <v>0</v>
      </c>
      <c r="K9336" s="217">
        <v>0</v>
      </c>
    </row>
    <row r="9337" spans="10:11" hidden="1" x14ac:dyDescent="0.25">
      <c r="J9337" s="5">
        <v>0</v>
      </c>
      <c r="K9337" s="217">
        <v>0</v>
      </c>
    </row>
    <row r="9338" spans="10:11" hidden="1" x14ac:dyDescent="0.25">
      <c r="J9338" s="5">
        <v>0</v>
      </c>
      <c r="K9338" s="217">
        <v>0</v>
      </c>
    </row>
    <row r="9339" spans="10:11" hidden="1" x14ac:dyDescent="0.25">
      <c r="J9339" s="5">
        <v>0</v>
      </c>
      <c r="K9339" s="217">
        <v>0</v>
      </c>
    </row>
    <row r="9340" spans="10:11" hidden="1" x14ac:dyDescent="0.25">
      <c r="J9340" s="5">
        <v>0</v>
      </c>
      <c r="K9340" s="217">
        <v>0</v>
      </c>
    </row>
    <row r="9341" spans="10:11" hidden="1" x14ac:dyDescent="0.25">
      <c r="J9341" s="5">
        <v>0</v>
      </c>
      <c r="K9341" s="217">
        <v>0</v>
      </c>
    </row>
    <row r="9342" spans="10:11" hidden="1" x14ac:dyDescent="0.25">
      <c r="J9342" s="5">
        <v>0</v>
      </c>
      <c r="K9342" s="217">
        <v>0</v>
      </c>
    </row>
    <row r="9343" spans="10:11" hidden="1" x14ac:dyDescent="0.25">
      <c r="J9343" s="5">
        <v>0</v>
      </c>
      <c r="K9343" s="217">
        <v>0</v>
      </c>
    </row>
    <row r="9344" spans="10:11" hidden="1" x14ac:dyDescent="0.25">
      <c r="J9344" s="5">
        <v>0</v>
      </c>
      <c r="K9344" s="217">
        <v>0</v>
      </c>
    </row>
    <row r="9345" spans="10:11" hidden="1" x14ac:dyDescent="0.25">
      <c r="J9345" s="5">
        <v>0</v>
      </c>
      <c r="K9345" s="217">
        <v>0</v>
      </c>
    </row>
    <row r="9346" spans="10:11" hidden="1" x14ac:dyDescent="0.25">
      <c r="J9346" s="5">
        <v>0</v>
      </c>
      <c r="K9346" s="217">
        <v>0</v>
      </c>
    </row>
    <row r="9347" spans="10:11" hidden="1" x14ac:dyDescent="0.25">
      <c r="J9347" s="5">
        <v>0</v>
      </c>
      <c r="K9347" s="217">
        <v>0</v>
      </c>
    </row>
    <row r="9348" spans="10:11" hidden="1" x14ac:dyDescent="0.25">
      <c r="J9348" s="5">
        <v>0</v>
      </c>
      <c r="K9348" s="217">
        <v>0</v>
      </c>
    </row>
    <row r="9349" spans="10:11" hidden="1" x14ac:dyDescent="0.25">
      <c r="J9349" s="5">
        <v>0</v>
      </c>
      <c r="K9349" s="217">
        <v>0</v>
      </c>
    </row>
    <row r="9350" spans="10:11" hidden="1" x14ac:dyDescent="0.25">
      <c r="J9350" s="5">
        <v>0</v>
      </c>
      <c r="K9350" s="217">
        <v>0</v>
      </c>
    </row>
    <row r="9351" spans="10:11" hidden="1" x14ac:dyDescent="0.25">
      <c r="J9351" s="5">
        <v>0</v>
      </c>
      <c r="K9351" s="217">
        <v>0</v>
      </c>
    </row>
    <row r="9352" spans="10:11" hidden="1" x14ac:dyDescent="0.25">
      <c r="J9352" s="5">
        <v>0</v>
      </c>
      <c r="K9352" s="217">
        <v>0</v>
      </c>
    </row>
    <row r="9353" spans="10:11" hidden="1" x14ac:dyDescent="0.25">
      <c r="J9353" s="5">
        <v>0</v>
      </c>
      <c r="K9353" s="217">
        <v>0</v>
      </c>
    </row>
    <row r="9354" spans="10:11" hidden="1" x14ac:dyDescent="0.25">
      <c r="J9354" s="5">
        <v>0</v>
      </c>
      <c r="K9354" s="217">
        <v>0</v>
      </c>
    </row>
    <row r="9355" spans="10:11" hidden="1" x14ac:dyDescent="0.25">
      <c r="J9355" s="5">
        <v>0</v>
      </c>
      <c r="K9355" s="217">
        <v>0</v>
      </c>
    </row>
    <row r="9356" spans="10:11" hidden="1" x14ac:dyDescent="0.25">
      <c r="J9356" s="5">
        <v>0</v>
      </c>
      <c r="K9356" s="217">
        <v>0</v>
      </c>
    </row>
    <row r="9357" spans="10:11" hidden="1" x14ac:dyDescent="0.25">
      <c r="J9357" s="5">
        <v>0</v>
      </c>
      <c r="K9357" s="217">
        <v>0</v>
      </c>
    </row>
    <row r="9358" spans="10:11" hidden="1" x14ac:dyDescent="0.25">
      <c r="J9358" s="5">
        <v>0</v>
      </c>
      <c r="K9358" s="217">
        <v>0</v>
      </c>
    </row>
    <row r="9359" spans="10:11" hidden="1" x14ac:dyDescent="0.25">
      <c r="J9359" s="5">
        <v>0</v>
      </c>
      <c r="K9359" s="217">
        <v>0</v>
      </c>
    </row>
    <row r="9360" spans="10:11" hidden="1" x14ac:dyDescent="0.25">
      <c r="J9360" s="5">
        <v>0</v>
      </c>
      <c r="K9360" s="217">
        <v>0</v>
      </c>
    </row>
    <row r="9361" spans="10:11" hidden="1" x14ac:dyDescent="0.25">
      <c r="J9361" s="5">
        <v>0</v>
      </c>
      <c r="K9361" s="217">
        <v>0</v>
      </c>
    </row>
    <row r="9362" spans="10:11" hidden="1" x14ac:dyDescent="0.25">
      <c r="J9362" s="5">
        <v>0</v>
      </c>
      <c r="K9362" s="217">
        <v>0</v>
      </c>
    </row>
    <row r="9363" spans="10:11" hidden="1" x14ac:dyDescent="0.25">
      <c r="J9363" s="5">
        <v>0</v>
      </c>
      <c r="K9363" s="217">
        <v>0</v>
      </c>
    </row>
    <row r="9364" spans="10:11" hidden="1" x14ac:dyDescent="0.25">
      <c r="J9364" s="5">
        <v>0</v>
      </c>
      <c r="K9364" s="217">
        <v>0</v>
      </c>
    </row>
    <row r="9365" spans="10:11" hidden="1" x14ac:dyDescent="0.25">
      <c r="J9365" s="5">
        <v>0</v>
      </c>
      <c r="K9365" s="217">
        <v>0</v>
      </c>
    </row>
    <row r="9366" spans="10:11" hidden="1" x14ac:dyDescent="0.25">
      <c r="J9366" s="5">
        <v>0</v>
      </c>
      <c r="K9366" s="217">
        <v>0</v>
      </c>
    </row>
    <row r="9367" spans="10:11" hidden="1" x14ac:dyDescent="0.25">
      <c r="J9367" s="5">
        <v>0</v>
      </c>
      <c r="K9367" s="217">
        <v>0</v>
      </c>
    </row>
    <row r="9368" spans="10:11" hidden="1" x14ac:dyDescent="0.25">
      <c r="J9368" s="5">
        <v>0</v>
      </c>
      <c r="K9368" s="217">
        <v>0</v>
      </c>
    </row>
    <row r="9369" spans="10:11" hidden="1" x14ac:dyDescent="0.25">
      <c r="J9369" s="5">
        <v>0</v>
      </c>
      <c r="K9369" s="217">
        <v>0</v>
      </c>
    </row>
    <row r="9370" spans="10:11" hidden="1" x14ac:dyDescent="0.25">
      <c r="J9370" s="5">
        <v>0</v>
      </c>
      <c r="K9370" s="217">
        <v>0</v>
      </c>
    </row>
    <row r="9371" spans="10:11" hidden="1" x14ac:dyDescent="0.25">
      <c r="J9371" s="5">
        <v>0</v>
      </c>
      <c r="K9371" s="217">
        <v>0</v>
      </c>
    </row>
    <row r="9372" spans="10:11" hidden="1" x14ac:dyDescent="0.25">
      <c r="J9372" s="5">
        <v>0</v>
      </c>
      <c r="K9372" s="217">
        <v>0</v>
      </c>
    </row>
    <row r="9373" spans="10:11" hidden="1" x14ac:dyDescent="0.25">
      <c r="J9373" s="5">
        <v>0</v>
      </c>
      <c r="K9373" s="217">
        <v>0</v>
      </c>
    </row>
    <row r="9374" spans="10:11" hidden="1" x14ac:dyDescent="0.25">
      <c r="J9374" s="5">
        <v>0</v>
      </c>
      <c r="K9374" s="217">
        <v>0</v>
      </c>
    </row>
    <row r="9375" spans="10:11" hidden="1" x14ac:dyDescent="0.25">
      <c r="J9375" s="5">
        <v>0</v>
      </c>
      <c r="K9375" s="217">
        <v>0</v>
      </c>
    </row>
    <row r="9376" spans="10:11" hidden="1" x14ac:dyDescent="0.25">
      <c r="J9376" s="5">
        <v>0</v>
      </c>
      <c r="K9376" s="217">
        <v>0</v>
      </c>
    </row>
    <row r="9377" spans="10:11" hidden="1" x14ac:dyDescent="0.25">
      <c r="J9377" s="5">
        <v>0</v>
      </c>
      <c r="K9377" s="217">
        <v>0</v>
      </c>
    </row>
    <row r="9378" spans="10:11" hidden="1" x14ac:dyDescent="0.25">
      <c r="J9378" s="5">
        <v>0</v>
      </c>
      <c r="K9378" s="217">
        <v>0</v>
      </c>
    </row>
    <row r="9379" spans="10:11" hidden="1" x14ac:dyDescent="0.25">
      <c r="J9379" s="5">
        <v>0</v>
      </c>
      <c r="K9379" s="217">
        <v>0</v>
      </c>
    </row>
    <row r="9380" spans="10:11" hidden="1" x14ac:dyDescent="0.25">
      <c r="J9380" s="5">
        <v>0</v>
      </c>
      <c r="K9380" s="217">
        <v>0</v>
      </c>
    </row>
    <row r="9381" spans="10:11" hidden="1" x14ac:dyDescent="0.25">
      <c r="J9381" s="5">
        <v>0</v>
      </c>
      <c r="K9381" s="217">
        <v>0</v>
      </c>
    </row>
    <row r="9382" spans="10:11" hidden="1" x14ac:dyDescent="0.25">
      <c r="J9382" s="5">
        <v>0</v>
      </c>
      <c r="K9382" s="217">
        <v>0</v>
      </c>
    </row>
    <row r="9383" spans="10:11" hidden="1" x14ac:dyDescent="0.25">
      <c r="J9383" s="5">
        <v>0</v>
      </c>
      <c r="K9383" s="217">
        <v>0</v>
      </c>
    </row>
    <row r="9384" spans="10:11" hidden="1" x14ac:dyDescent="0.25">
      <c r="J9384" s="5">
        <v>0</v>
      </c>
      <c r="K9384" s="217">
        <v>0</v>
      </c>
    </row>
    <row r="9385" spans="10:11" hidden="1" x14ac:dyDescent="0.25">
      <c r="J9385" s="5">
        <v>0</v>
      </c>
      <c r="K9385" s="217">
        <v>0</v>
      </c>
    </row>
    <row r="9386" spans="10:11" hidden="1" x14ac:dyDescent="0.25">
      <c r="J9386" s="5">
        <v>0</v>
      </c>
      <c r="K9386" s="217">
        <v>0</v>
      </c>
    </row>
    <row r="9387" spans="10:11" hidden="1" x14ac:dyDescent="0.25">
      <c r="J9387" s="5">
        <v>0</v>
      </c>
      <c r="K9387" s="217">
        <v>0</v>
      </c>
    </row>
    <row r="9388" spans="10:11" hidden="1" x14ac:dyDescent="0.25">
      <c r="J9388" s="5">
        <v>0</v>
      </c>
      <c r="K9388" s="217">
        <v>0</v>
      </c>
    </row>
    <row r="9389" spans="10:11" hidden="1" x14ac:dyDescent="0.25">
      <c r="J9389" s="5">
        <v>0</v>
      </c>
      <c r="K9389" s="217">
        <v>0</v>
      </c>
    </row>
    <row r="9390" spans="10:11" hidden="1" x14ac:dyDescent="0.25">
      <c r="J9390" s="5">
        <v>0</v>
      </c>
      <c r="K9390" s="217">
        <v>0</v>
      </c>
    </row>
    <row r="9391" spans="10:11" hidden="1" x14ac:dyDescent="0.25">
      <c r="J9391" s="5">
        <v>0</v>
      </c>
      <c r="K9391" s="217">
        <v>0</v>
      </c>
    </row>
    <row r="9392" spans="10:11" hidden="1" x14ac:dyDescent="0.25">
      <c r="J9392" s="5">
        <v>0</v>
      </c>
      <c r="K9392" s="217">
        <v>0</v>
      </c>
    </row>
    <row r="9393" spans="10:11" hidden="1" x14ac:dyDescent="0.25">
      <c r="J9393" s="5">
        <v>0</v>
      </c>
      <c r="K9393" s="217">
        <v>0</v>
      </c>
    </row>
    <row r="9394" spans="10:11" hidden="1" x14ac:dyDescent="0.25">
      <c r="J9394" s="5">
        <v>0</v>
      </c>
      <c r="K9394" s="217">
        <v>0</v>
      </c>
    </row>
    <row r="9395" spans="10:11" hidden="1" x14ac:dyDescent="0.25">
      <c r="J9395" s="5">
        <v>0</v>
      </c>
      <c r="K9395" s="217">
        <v>0</v>
      </c>
    </row>
    <row r="9396" spans="10:11" hidden="1" x14ac:dyDescent="0.25">
      <c r="J9396" s="5">
        <v>0</v>
      </c>
      <c r="K9396" s="217">
        <v>0</v>
      </c>
    </row>
    <row r="9397" spans="10:11" hidden="1" x14ac:dyDescent="0.25">
      <c r="J9397" s="5">
        <v>0</v>
      </c>
      <c r="K9397" s="217">
        <v>0</v>
      </c>
    </row>
    <row r="9398" spans="10:11" hidden="1" x14ac:dyDescent="0.25">
      <c r="J9398" s="5">
        <v>0</v>
      </c>
      <c r="K9398" s="217">
        <v>0</v>
      </c>
    </row>
    <row r="9399" spans="10:11" hidden="1" x14ac:dyDescent="0.25">
      <c r="J9399" s="5">
        <v>0</v>
      </c>
      <c r="K9399" s="217">
        <v>0</v>
      </c>
    </row>
    <row r="9400" spans="10:11" hidden="1" x14ac:dyDescent="0.25">
      <c r="J9400" s="5">
        <v>0</v>
      </c>
      <c r="K9400" s="217">
        <v>0</v>
      </c>
    </row>
    <row r="9401" spans="10:11" hidden="1" x14ac:dyDescent="0.25">
      <c r="J9401" s="5">
        <v>0</v>
      </c>
      <c r="K9401" s="217">
        <v>0</v>
      </c>
    </row>
    <row r="9402" spans="10:11" hidden="1" x14ac:dyDescent="0.25">
      <c r="J9402" s="5">
        <v>0</v>
      </c>
      <c r="K9402" s="217">
        <v>0</v>
      </c>
    </row>
    <row r="9403" spans="10:11" hidden="1" x14ac:dyDescent="0.25">
      <c r="J9403" s="5">
        <v>0</v>
      </c>
      <c r="K9403" s="217">
        <v>0</v>
      </c>
    </row>
    <row r="9404" spans="10:11" hidden="1" x14ac:dyDescent="0.25">
      <c r="J9404" s="5">
        <v>0</v>
      </c>
      <c r="K9404" s="217">
        <v>0</v>
      </c>
    </row>
    <row r="9405" spans="10:11" hidden="1" x14ac:dyDescent="0.25">
      <c r="J9405" s="5">
        <v>0</v>
      </c>
      <c r="K9405" s="217">
        <v>0</v>
      </c>
    </row>
    <row r="9406" spans="10:11" hidden="1" x14ac:dyDescent="0.25">
      <c r="J9406" s="5">
        <v>0</v>
      </c>
      <c r="K9406" s="217">
        <v>0</v>
      </c>
    </row>
    <row r="9407" spans="10:11" hidden="1" x14ac:dyDescent="0.25">
      <c r="J9407" s="5">
        <v>0</v>
      </c>
      <c r="K9407" s="217">
        <v>0</v>
      </c>
    </row>
    <row r="9408" spans="10:11" hidden="1" x14ac:dyDescent="0.25">
      <c r="J9408" s="5">
        <v>0</v>
      </c>
      <c r="K9408" s="217">
        <v>0</v>
      </c>
    </row>
    <row r="9409" spans="10:11" hidden="1" x14ac:dyDescent="0.25">
      <c r="J9409" s="5">
        <v>0</v>
      </c>
      <c r="K9409" s="217">
        <v>0</v>
      </c>
    </row>
    <row r="9410" spans="10:11" hidden="1" x14ac:dyDescent="0.25">
      <c r="J9410" s="5">
        <v>0</v>
      </c>
      <c r="K9410" s="217">
        <v>0</v>
      </c>
    </row>
    <row r="9411" spans="10:11" hidden="1" x14ac:dyDescent="0.25">
      <c r="J9411" s="5">
        <v>0</v>
      </c>
      <c r="K9411" s="217">
        <v>0</v>
      </c>
    </row>
    <row r="9412" spans="10:11" hidden="1" x14ac:dyDescent="0.25">
      <c r="J9412" s="5">
        <v>0</v>
      </c>
      <c r="K9412" s="217">
        <v>0</v>
      </c>
    </row>
    <row r="9413" spans="10:11" hidden="1" x14ac:dyDescent="0.25">
      <c r="J9413" s="5">
        <v>0</v>
      </c>
      <c r="K9413" s="217">
        <v>0</v>
      </c>
    </row>
    <row r="9414" spans="10:11" hidden="1" x14ac:dyDescent="0.25">
      <c r="J9414" s="5">
        <v>0</v>
      </c>
      <c r="K9414" s="217">
        <v>0</v>
      </c>
    </row>
    <row r="9415" spans="10:11" hidden="1" x14ac:dyDescent="0.25">
      <c r="J9415" s="5">
        <v>0</v>
      </c>
      <c r="K9415" s="217">
        <v>0</v>
      </c>
    </row>
    <row r="9416" spans="10:11" hidden="1" x14ac:dyDescent="0.25">
      <c r="J9416" s="5">
        <v>0</v>
      </c>
      <c r="K9416" s="217">
        <v>0</v>
      </c>
    </row>
    <row r="9417" spans="10:11" hidden="1" x14ac:dyDescent="0.25">
      <c r="J9417" s="5">
        <v>0</v>
      </c>
      <c r="K9417" s="217">
        <v>0</v>
      </c>
    </row>
    <row r="9418" spans="10:11" hidden="1" x14ac:dyDescent="0.25">
      <c r="J9418" s="5">
        <v>0</v>
      </c>
      <c r="K9418" s="217">
        <v>0</v>
      </c>
    </row>
    <row r="9419" spans="10:11" hidden="1" x14ac:dyDescent="0.25">
      <c r="J9419" s="5">
        <v>0</v>
      </c>
      <c r="K9419" s="217">
        <v>0</v>
      </c>
    </row>
    <row r="9420" spans="10:11" hidden="1" x14ac:dyDescent="0.25">
      <c r="J9420" s="5">
        <v>0</v>
      </c>
      <c r="K9420" s="217">
        <v>0</v>
      </c>
    </row>
    <row r="9421" spans="10:11" hidden="1" x14ac:dyDescent="0.25">
      <c r="J9421" s="5">
        <v>0</v>
      </c>
      <c r="K9421" s="217">
        <v>0</v>
      </c>
    </row>
    <row r="9422" spans="10:11" hidden="1" x14ac:dyDescent="0.25">
      <c r="J9422" s="5">
        <v>0</v>
      </c>
      <c r="K9422" s="217">
        <v>0</v>
      </c>
    </row>
    <row r="9423" spans="10:11" hidden="1" x14ac:dyDescent="0.25">
      <c r="J9423" s="5">
        <v>0</v>
      </c>
      <c r="K9423" s="217">
        <v>0</v>
      </c>
    </row>
    <row r="9424" spans="10:11" hidden="1" x14ac:dyDescent="0.25">
      <c r="J9424" s="5">
        <v>0</v>
      </c>
      <c r="K9424" s="217">
        <v>0</v>
      </c>
    </row>
    <row r="9425" spans="10:11" hidden="1" x14ac:dyDescent="0.25">
      <c r="J9425" s="5">
        <v>0</v>
      </c>
      <c r="K9425" s="217">
        <v>0</v>
      </c>
    </row>
    <row r="9426" spans="10:11" hidden="1" x14ac:dyDescent="0.25">
      <c r="J9426" s="5">
        <v>0</v>
      </c>
      <c r="K9426" s="217">
        <v>0</v>
      </c>
    </row>
    <row r="9427" spans="10:11" hidden="1" x14ac:dyDescent="0.25">
      <c r="J9427" s="5">
        <v>0</v>
      </c>
      <c r="K9427" s="217">
        <v>0</v>
      </c>
    </row>
    <row r="9428" spans="10:11" hidden="1" x14ac:dyDescent="0.25">
      <c r="J9428" s="5">
        <v>0</v>
      </c>
      <c r="K9428" s="217">
        <v>0</v>
      </c>
    </row>
    <row r="9429" spans="10:11" hidden="1" x14ac:dyDescent="0.25">
      <c r="J9429" s="5">
        <v>0</v>
      </c>
      <c r="K9429" s="217">
        <v>0</v>
      </c>
    </row>
    <row r="9430" spans="10:11" hidden="1" x14ac:dyDescent="0.25">
      <c r="J9430" s="5">
        <v>0</v>
      </c>
      <c r="K9430" s="217">
        <v>0</v>
      </c>
    </row>
    <row r="9431" spans="10:11" hidden="1" x14ac:dyDescent="0.25">
      <c r="J9431" s="5">
        <v>0</v>
      </c>
      <c r="K9431" s="217">
        <v>0</v>
      </c>
    </row>
    <row r="9432" spans="10:11" hidden="1" x14ac:dyDescent="0.25">
      <c r="J9432" s="5">
        <v>0</v>
      </c>
      <c r="K9432" s="217">
        <v>0</v>
      </c>
    </row>
    <row r="9433" spans="10:11" hidden="1" x14ac:dyDescent="0.25">
      <c r="J9433" s="5">
        <v>0</v>
      </c>
      <c r="K9433" s="217">
        <v>0</v>
      </c>
    </row>
    <row r="9434" spans="10:11" hidden="1" x14ac:dyDescent="0.25">
      <c r="J9434" s="5">
        <v>0</v>
      </c>
      <c r="K9434" s="217">
        <v>0</v>
      </c>
    </row>
    <row r="9435" spans="10:11" hidden="1" x14ac:dyDescent="0.25">
      <c r="J9435" s="5">
        <v>0</v>
      </c>
      <c r="K9435" s="217">
        <v>0</v>
      </c>
    </row>
    <row r="9436" spans="10:11" hidden="1" x14ac:dyDescent="0.25">
      <c r="J9436" s="5">
        <v>0</v>
      </c>
      <c r="K9436" s="217">
        <v>0</v>
      </c>
    </row>
    <row r="9437" spans="10:11" hidden="1" x14ac:dyDescent="0.25">
      <c r="J9437" s="5">
        <v>0</v>
      </c>
      <c r="K9437" s="217">
        <v>0</v>
      </c>
    </row>
    <row r="9438" spans="10:11" hidden="1" x14ac:dyDescent="0.25">
      <c r="J9438" s="5">
        <v>0</v>
      </c>
      <c r="K9438" s="217">
        <v>0</v>
      </c>
    </row>
    <row r="9439" spans="10:11" hidden="1" x14ac:dyDescent="0.25">
      <c r="J9439" s="5">
        <v>0</v>
      </c>
      <c r="K9439" s="217">
        <v>0</v>
      </c>
    </row>
    <row r="9440" spans="10:11" hidden="1" x14ac:dyDescent="0.25">
      <c r="J9440" s="5">
        <v>0</v>
      </c>
      <c r="K9440" s="217">
        <v>0</v>
      </c>
    </row>
    <row r="9441" spans="10:11" hidden="1" x14ac:dyDescent="0.25">
      <c r="J9441" s="5">
        <v>0</v>
      </c>
      <c r="K9441" s="217">
        <v>0</v>
      </c>
    </row>
    <row r="9442" spans="10:11" hidden="1" x14ac:dyDescent="0.25">
      <c r="J9442" s="5">
        <v>0</v>
      </c>
      <c r="K9442" s="217">
        <v>0</v>
      </c>
    </row>
    <row r="9443" spans="10:11" hidden="1" x14ac:dyDescent="0.25">
      <c r="J9443" s="5">
        <v>0</v>
      </c>
      <c r="K9443" s="217">
        <v>0</v>
      </c>
    </row>
    <row r="9444" spans="10:11" hidden="1" x14ac:dyDescent="0.25">
      <c r="J9444" s="5">
        <v>0</v>
      </c>
      <c r="K9444" s="217">
        <v>0</v>
      </c>
    </row>
    <row r="9445" spans="10:11" hidden="1" x14ac:dyDescent="0.25">
      <c r="J9445" s="5">
        <v>0</v>
      </c>
      <c r="K9445" s="217">
        <v>0</v>
      </c>
    </row>
    <row r="9446" spans="10:11" hidden="1" x14ac:dyDescent="0.25">
      <c r="J9446" s="5">
        <v>0</v>
      </c>
      <c r="K9446" s="217">
        <v>0</v>
      </c>
    </row>
    <row r="9447" spans="10:11" hidden="1" x14ac:dyDescent="0.25">
      <c r="J9447" s="5">
        <v>0</v>
      </c>
      <c r="K9447" s="217">
        <v>0</v>
      </c>
    </row>
    <row r="9448" spans="10:11" hidden="1" x14ac:dyDescent="0.25">
      <c r="J9448" s="5">
        <v>0</v>
      </c>
      <c r="K9448" s="217">
        <v>0</v>
      </c>
    </row>
    <row r="9449" spans="10:11" hidden="1" x14ac:dyDescent="0.25">
      <c r="J9449" s="5">
        <v>0</v>
      </c>
      <c r="K9449" s="217">
        <v>0</v>
      </c>
    </row>
    <row r="9450" spans="10:11" hidden="1" x14ac:dyDescent="0.25">
      <c r="J9450" s="5">
        <v>0</v>
      </c>
      <c r="K9450" s="217">
        <v>0</v>
      </c>
    </row>
    <row r="9451" spans="10:11" hidden="1" x14ac:dyDescent="0.25">
      <c r="J9451" s="5">
        <v>0</v>
      </c>
      <c r="K9451" s="217">
        <v>0</v>
      </c>
    </row>
    <row r="9452" spans="10:11" hidden="1" x14ac:dyDescent="0.25">
      <c r="J9452" s="5">
        <v>0</v>
      </c>
      <c r="K9452" s="217">
        <v>0</v>
      </c>
    </row>
    <row r="9453" spans="10:11" hidden="1" x14ac:dyDescent="0.25">
      <c r="J9453" s="5">
        <v>0</v>
      </c>
      <c r="K9453" s="217">
        <v>0</v>
      </c>
    </row>
    <row r="9454" spans="10:11" hidden="1" x14ac:dyDescent="0.25">
      <c r="J9454" s="5">
        <v>0</v>
      </c>
      <c r="K9454" s="217">
        <v>0</v>
      </c>
    </row>
    <row r="9455" spans="10:11" hidden="1" x14ac:dyDescent="0.25">
      <c r="J9455" s="5">
        <v>0</v>
      </c>
      <c r="K9455" s="217">
        <v>0</v>
      </c>
    </row>
    <row r="9456" spans="10:11" hidden="1" x14ac:dyDescent="0.25">
      <c r="J9456" s="5">
        <v>0</v>
      </c>
      <c r="K9456" s="217">
        <v>0</v>
      </c>
    </row>
    <row r="9457" spans="10:11" hidden="1" x14ac:dyDescent="0.25">
      <c r="J9457" s="5">
        <v>0</v>
      </c>
      <c r="K9457" s="217">
        <v>0</v>
      </c>
    </row>
    <row r="9458" spans="10:11" hidden="1" x14ac:dyDescent="0.25">
      <c r="J9458" s="5">
        <v>0</v>
      </c>
      <c r="K9458" s="217">
        <v>0</v>
      </c>
    </row>
    <row r="9459" spans="10:11" hidden="1" x14ac:dyDescent="0.25">
      <c r="J9459" s="5">
        <v>0</v>
      </c>
      <c r="K9459" s="217">
        <v>0</v>
      </c>
    </row>
    <row r="9460" spans="10:11" hidden="1" x14ac:dyDescent="0.25">
      <c r="J9460" s="5">
        <v>0</v>
      </c>
      <c r="K9460" s="217">
        <v>0</v>
      </c>
    </row>
    <row r="9461" spans="10:11" hidden="1" x14ac:dyDescent="0.25">
      <c r="J9461" s="5">
        <v>0</v>
      </c>
      <c r="K9461" s="217">
        <v>0</v>
      </c>
    </row>
    <row r="9462" spans="10:11" hidden="1" x14ac:dyDescent="0.25">
      <c r="J9462" s="5">
        <v>0</v>
      </c>
      <c r="K9462" s="217">
        <v>0</v>
      </c>
    </row>
    <row r="9463" spans="10:11" hidden="1" x14ac:dyDescent="0.25">
      <c r="J9463" s="5">
        <v>0</v>
      </c>
      <c r="K9463" s="217">
        <v>0</v>
      </c>
    </row>
    <row r="9464" spans="10:11" hidden="1" x14ac:dyDescent="0.25">
      <c r="J9464" s="5">
        <v>0</v>
      </c>
      <c r="K9464" s="217">
        <v>0</v>
      </c>
    </row>
    <row r="9465" spans="10:11" hidden="1" x14ac:dyDescent="0.25">
      <c r="J9465" s="5">
        <v>0</v>
      </c>
      <c r="K9465" s="217">
        <v>0</v>
      </c>
    </row>
    <row r="9466" spans="10:11" hidden="1" x14ac:dyDescent="0.25">
      <c r="J9466" s="5">
        <v>0</v>
      </c>
      <c r="K9466" s="217">
        <v>0</v>
      </c>
    </row>
    <row r="9467" spans="10:11" hidden="1" x14ac:dyDescent="0.25">
      <c r="J9467" s="5">
        <v>0</v>
      </c>
      <c r="K9467" s="217">
        <v>0</v>
      </c>
    </row>
    <row r="9468" spans="10:11" hidden="1" x14ac:dyDescent="0.25">
      <c r="J9468" s="5">
        <v>0</v>
      </c>
      <c r="K9468" s="217">
        <v>0</v>
      </c>
    </row>
    <row r="9469" spans="10:11" hidden="1" x14ac:dyDescent="0.25">
      <c r="J9469" s="5">
        <v>0</v>
      </c>
      <c r="K9469" s="217">
        <v>0</v>
      </c>
    </row>
    <row r="9470" spans="10:11" hidden="1" x14ac:dyDescent="0.25">
      <c r="J9470" s="5">
        <v>0</v>
      </c>
      <c r="K9470" s="217">
        <v>0</v>
      </c>
    </row>
    <row r="9471" spans="10:11" hidden="1" x14ac:dyDescent="0.25">
      <c r="J9471" s="5">
        <v>0</v>
      </c>
      <c r="K9471" s="217">
        <v>0</v>
      </c>
    </row>
    <row r="9472" spans="10:11" hidden="1" x14ac:dyDescent="0.25">
      <c r="J9472" s="5">
        <v>0</v>
      </c>
      <c r="K9472" s="217">
        <v>0</v>
      </c>
    </row>
    <row r="9473" spans="10:11" hidden="1" x14ac:dyDescent="0.25">
      <c r="J9473" s="5">
        <v>0</v>
      </c>
      <c r="K9473" s="217">
        <v>0</v>
      </c>
    </row>
    <row r="9474" spans="10:11" hidden="1" x14ac:dyDescent="0.25">
      <c r="J9474" s="5">
        <v>0</v>
      </c>
      <c r="K9474" s="217">
        <v>0</v>
      </c>
    </row>
    <row r="9475" spans="10:11" hidden="1" x14ac:dyDescent="0.25">
      <c r="J9475" s="5">
        <v>0</v>
      </c>
      <c r="K9475" s="217">
        <v>0</v>
      </c>
    </row>
    <row r="9476" spans="10:11" hidden="1" x14ac:dyDescent="0.25">
      <c r="J9476" s="5">
        <v>0</v>
      </c>
      <c r="K9476" s="217">
        <v>0</v>
      </c>
    </row>
    <row r="9477" spans="10:11" hidden="1" x14ac:dyDescent="0.25">
      <c r="J9477" s="5">
        <v>0</v>
      </c>
      <c r="K9477" s="217">
        <v>0</v>
      </c>
    </row>
    <row r="9478" spans="10:11" hidden="1" x14ac:dyDescent="0.25">
      <c r="J9478" s="5">
        <v>0</v>
      </c>
      <c r="K9478" s="217">
        <v>0</v>
      </c>
    </row>
    <row r="9479" spans="10:11" hidden="1" x14ac:dyDescent="0.25">
      <c r="J9479" s="5">
        <v>0</v>
      </c>
      <c r="K9479" s="217">
        <v>0</v>
      </c>
    </row>
    <row r="9480" spans="10:11" hidden="1" x14ac:dyDescent="0.25">
      <c r="J9480" s="5">
        <v>0</v>
      </c>
      <c r="K9480" s="217">
        <v>0</v>
      </c>
    </row>
    <row r="9481" spans="10:11" hidden="1" x14ac:dyDescent="0.25">
      <c r="J9481" s="5">
        <v>0</v>
      </c>
      <c r="K9481" s="217">
        <v>0</v>
      </c>
    </row>
    <row r="9482" spans="10:11" hidden="1" x14ac:dyDescent="0.25">
      <c r="J9482" s="5">
        <v>0</v>
      </c>
      <c r="K9482" s="217">
        <v>0</v>
      </c>
    </row>
    <row r="9483" spans="10:11" hidden="1" x14ac:dyDescent="0.25">
      <c r="J9483" s="5">
        <v>0</v>
      </c>
      <c r="K9483" s="217">
        <v>0</v>
      </c>
    </row>
    <row r="9484" spans="10:11" hidden="1" x14ac:dyDescent="0.25">
      <c r="J9484" s="5">
        <v>0</v>
      </c>
      <c r="K9484" s="217">
        <v>0</v>
      </c>
    </row>
    <row r="9485" spans="10:11" hidden="1" x14ac:dyDescent="0.25">
      <c r="J9485" s="5">
        <v>0</v>
      </c>
      <c r="K9485" s="217">
        <v>0</v>
      </c>
    </row>
    <row r="9486" spans="10:11" hidden="1" x14ac:dyDescent="0.25">
      <c r="J9486" s="5">
        <v>0</v>
      </c>
      <c r="K9486" s="217">
        <v>0</v>
      </c>
    </row>
    <row r="9487" spans="10:11" hidden="1" x14ac:dyDescent="0.25">
      <c r="J9487" s="5">
        <v>0</v>
      </c>
      <c r="K9487" s="217">
        <v>0</v>
      </c>
    </row>
    <row r="9488" spans="10:11" hidden="1" x14ac:dyDescent="0.25">
      <c r="J9488" s="5">
        <v>0</v>
      </c>
      <c r="K9488" s="217">
        <v>0</v>
      </c>
    </row>
    <row r="9489" spans="10:11" hidden="1" x14ac:dyDescent="0.25">
      <c r="J9489" s="5">
        <v>0</v>
      </c>
      <c r="K9489" s="217">
        <v>0</v>
      </c>
    </row>
    <row r="9490" spans="10:11" hidden="1" x14ac:dyDescent="0.25">
      <c r="J9490" s="5">
        <v>0</v>
      </c>
      <c r="K9490" s="217">
        <v>0</v>
      </c>
    </row>
    <row r="9491" spans="10:11" hidden="1" x14ac:dyDescent="0.25">
      <c r="J9491" s="5">
        <v>0</v>
      </c>
      <c r="K9491" s="217">
        <v>0</v>
      </c>
    </row>
    <row r="9492" spans="10:11" hidden="1" x14ac:dyDescent="0.25">
      <c r="J9492" s="5">
        <v>0</v>
      </c>
      <c r="K9492" s="217">
        <v>0</v>
      </c>
    </row>
    <row r="9493" spans="10:11" hidden="1" x14ac:dyDescent="0.25">
      <c r="J9493" s="5">
        <v>0</v>
      </c>
      <c r="K9493" s="217">
        <v>0</v>
      </c>
    </row>
    <row r="9494" spans="10:11" hidden="1" x14ac:dyDescent="0.25">
      <c r="J9494" s="5">
        <v>0</v>
      </c>
      <c r="K9494" s="217">
        <v>0</v>
      </c>
    </row>
    <row r="9495" spans="10:11" hidden="1" x14ac:dyDescent="0.25">
      <c r="J9495" s="5">
        <v>0</v>
      </c>
      <c r="K9495" s="217">
        <v>0</v>
      </c>
    </row>
    <row r="9496" spans="10:11" hidden="1" x14ac:dyDescent="0.25">
      <c r="J9496" s="5">
        <v>0</v>
      </c>
      <c r="K9496" s="217">
        <v>0</v>
      </c>
    </row>
    <row r="9497" spans="10:11" hidden="1" x14ac:dyDescent="0.25">
      <c r="J9497" s="5">
        <v>0</v>
      </c>
      <c r="K9497" s="217">
        <v>0</v>
      </c>
    </row>
    <row r="9498" spans="10:11" hidden="1" x14ac:dyDescent="0.25">
      <c r="J9498" s="5">
        <v>0</v>
      </c>
      <c r="K9498" s="217">
        <v>0</v>
      </c>
    </row>
    <row r="9499" spans="10:11" hidden="1" x14ac:dyDescent="0.25">
      <c r="J9499" s="5">
        <v>0</v>
      </c>
      <c r="K9499" s="217">
        <v>0</v>
      </c>
    </row>
    <row r="9500" spans="10:11" hidden="1" x14ac:dyDescent="0.25">
      <c r="J9500" s="5">
        <v>0</v>
      </c>
      <c r="K9500" s="217">
        <v>0</v>
      </c>
    </row>
    <row r="9501" spans="10:11" hidden="1" x14ac:dyDescent="0.25">
      <c r="J9501" s="5">
        <v>0</v>
      </c>
      <c r="K9501" s="217">
        <v>0</v>
      </c>
    </row>
    <row r="9502" spans="10:11" hidden="1" x14ac:dyDescent="0.25">
      <c r="J9502" s="5">
        <v>0</v>
      </c>
      <c r="K9502" s="217">
        <v>0</v>
      </c>
    </row>
    <row r="9503" spans="10:11" hidden="1" x14ac:dyDescent="0.25">
      <c r="J9503" s="5">
        <v>0</v>
      </c>
      <c r="K9503" s="217">
        <v>0</v>
      </c>
    </row>
    <row r="9504" spans="10:11" hidden="1" x14ac:dyDescent="0.25">
      <c r="J9504" s="5">
        <v>0</v>
      </c>
      <c r="K9504" s="217">
        <v>0</v>
      </c>
    </row>
    <row r="9505" spans="10:11" hidden="1" x14ac:dyDescent="0.25">
      <c r="J9505" s="5">
        <v>0</v>
      </c>
      <c r="K9505" s="217">
        <v>0</v>
      </c>
    </row>
    <row r="9506" spans="10:11" hidden="1" x14ac:dyDescent="0.25">
      <c r="J9506" s="5">
        <v>0</v>
      </c>
      <c r="K9506" s="217">
        <v>0</v>
      </c>
    </row>
    <row r="9507" spans="10:11" hidden="1" x14ac:dyDescent="0.25">
      <c r="J9507" s="5">
        <v>0</v>
      </c>
      <c r="K9507" s="217">
        <v>0</v>
      </c>
    </row>
    <row r="9508" spans="10:11" hidden="1" x14ac:dyDescent="0.25">
      <c r="J9508" s="5">
        <v>0</v>
      </c>
      <c r="K9508" s="217">
        <v>0</v>
      </c>
    </row>
    <row r="9509" spans="10:11" hidden="1" x14ac:dyDescent="0.25">
      <c r="J9509" s="5">
        <v>0</v>
      </c>
      <c r="K9509" s="217">
        <v>0</v>
      </c>
    </row>
    <row r="9510" spans="10:11" hidden="1" x14ac:dyDescent="0.25">
      <c r="J9510" s="5">
        <v>0</v>
      </c>
      <c r="K9510" s="217">
        <v>0</v>
      </c>
    </row>
    <row r="9511" spans="10:11" hidden="1" x14ac:dyDescent="0.25">
      <c r="J9511" s="5">
        <v>0</v>
      </c>
      <c r="K9511" s="217">
        <v>0</v>
      </c>
    </row>
    <row r="9512" spans="10:11" hidden="1" x14ac:dyDescent="0.25">
      <c r="J9512" s="5">
        <v>0</v>
      </c>
      <c r="K9512" s="217">
        <v>0</v>
      </c>
    </row>
    <row r="9513" spans="10:11" hidden="1" x14ac:dyDescent="0.25">
      <c r="J9513" s="5">
        <v>0</v>
      </c>
      <c r="K9513" s="217">
        <v>0</v>
      </c>
    </row>
    <row r="9514" spans="10:11" hidden="1" x14ac:dyDescent="0.25">
      <c r="J9514" s="5">
        <v>0</v>
      </c>
      <c r="K9514" s="217">
        <v>0</v>
      </c>
    </row>
    <row r="9515" spans="10:11" hidden="1" x14ac:dyDescent="0.25">
      <c r="J9515" s="5">
        <v>0</v>
      </c>
      <c r="K9515" s="217">
        <v>0</v>
      </c>
    </row>
    <row r="9516" spans="10:11" hidden="1" x14ac:dyDescent="0.25">
      <c r="J9516" s="5">
        <v>0</v>
      </c>
      <c r="K9516" s="217">
        <v>0</v>
      </c>
    </row>
    <row r="9517" spans="10:11" hidden="1" x14ac:dyDescent="0.25">
      <c r="J9517" s="5">
        <v>0</v>
      </c>
      <c r="K9517" s="217">
        <v>0</v>
      </c>
    </row>
    <row r="9518" spans="10:11" hidden="1" x14ac:dyDescent="0.25">
      <c r="J9518" s="5">
        <v>0</v>
      </c>
      <c r="K9518" s="217">
        <v>0</v>
      </c>
    </row>
    <row r="9519" spans="10:11" hidden="1" x14ac:dyDescent="0.25">
      <c r="J9519" s="5">
        <v>0</v>
      </c>
      <c r="K9519" s="217">
        <v>0</v>
      </c>
    </row>
    <row r="9520" spans="10:11" hidden="1" x14ac:dyDescent="0.25">
      <c r="J9520" s="5">
        <v>0</v>
      </c>
      <c r="K9520" s="217">
        <v>0</v>
      </c>
    </row>
    <row r="9521" spans="10:11" hidden="1" x14ac:dyDescent="0.25">
      <c r="J9521" s="5">
        <v>0</v>
      </c>
      <c r="K9521" s="217">
        <v>0</v>
      </c>
    </row>
    <row r="9522" spans="10:11" hidden="1" x14ac:dyDescent="0.25">
      <c r="J9522" s="5">
        <v>0</v>
      </c>
      <c r="K9522" s="217">
        <v>0</v>
      </c>
    </row>
    <row r="9523" spans="10:11" hidden="1" x14ac:dyDescent="0.25">
      <c r="J9523" s="5">
        <v>0</v>
      </c>
      <c r="K9523" s="217">
        <v>0</v>
      </c>
    </row>
    <row r="9524" spans="10:11" hidden="1" x14ac:dyDescent="0.25">
      <c r="J9524" s="5">
        <v>0</v>
      </c>
      <c r="K9524" s="217">
        <v>0</v>
      </c>
    </row>
    <row r="9525" spans="10:11" hidden="1" x14ac:dyDescent="0.25">
      <c r="J9525" s="5">
        <v>0</v>
      </c>
      <c r="K9525" s="217">
        <v>0</v>
      </c>
    </row>
    <row r="9526" spans="10:11" hidden="1" x14ac:dyDescent="0.25">
      <c r="J9526" s="5">
        <v>0</v>
      </c>
      <c r="K9526" s="217">
        <v>0</v>
      </c>
    </row>
    <row r="9527" spans="10:11" hidden="1" x14ac:dyDescent="0.25">
      <c r="J9527" s="5">
        <v>0</v>
      </c>
      <c r="K9527" s="217">
        <v>0</v>
      </c>
    </row>
    <row r="9528" spans="10:11" hidden="1" x14ac:dyDescent="0.25">
      <c r="J9528" s="5">
        <v>0</v>
      </c>
      <c r="K9528" s="217">
        <v>0</v>
      </c>
    </row>
    <row r="9529" spans="10:11" hidden="1" x14ac:dyDescent="0.25">
      <c r="J9529" s="5">
        <v>0</v>
      </c>
      <c r="K9529" s="217">
        <v>0</v>
      </c>
    </row>
    <row r="9530" spans="10:11" hidden="1" x14ac:dyDescent="0.25">
      <c r="J9530" s="5">
        <v>0</v>
      </c>
      <c r="K9530" s="217">
        <v>0</v>
      </c>
    </row>
    <row r="9531" spans="10:11" hidden="1" x14ac:dyDescent="0.25">
      <c r="J9531" s="5">
        <v>0</v>
      </c>
      <c r="K9531" s="217">
        <v>0</v>
      </c>
    </row>
    <row r="9532" spans="10:11" hidden="1" x14ac:dyDescent="0.25">
      <c r="J9532" s="5">
        <v>0</v>
      </c>
      <c r="K9532" s="217">
        <v>0</v>
      </c>
    </row>
    <row r="9533" spans="10:11" hidden="1" x14ac:dyDescent="0.25">
      <c r="J9533" s="5">
        <v>0</v>
      </c>
      <c r="K9533" s="217">
        <v>0</v>
      </c>
    </row>
    <row r="9534" spans="10:11" hidden="1" x14ac:dyDescent="0.25">
      <c r="J9534" s="5">
        <v>0</v>
      </c>
      <c r="K9534" s="217">
        <v>0</v>
      </c>
    </row>
    <row r="9535" spans="10:11" hidden="1" x14ac:dyDescent="0.25">
      <c r="J9535" s="5">
        <v>0</v>
      </c>
      <c r="K9535" s="217">
        <v>0</v>
      </c>
    </row>
    <row r="9536" spans="10:11" hidden="1" x14ac:dyDescent="0.25">
      <c r="J9536" s="5">
        <v>0</v>
      </c>
      <c r="K9536" s="217">
        <v>0</v>
      </c>
    </row>
    <row r="9537" spans="10:11" hidden="1" x14ac:dyDescent="0.25">
      <c r="J9537" s="5">
        <v>0</v>
      </c>
      <c r="K9537" s="217">
        <v>0</v>
      </c>
    </row>
    <row r="9538" spans="10:11" hidden="1" x14ac:dyDescent="0.25">
      <c r="J9538" s="5">
        <v>0</v>
      </c>
      <c r="K9538" s="217">
        <v>0</v>
      </c>
    </row>
    <row r="9539" spans="10:11" hidden="1" x14ac:dyDescent="0.25">
      <c r="J9539" s="5">
        <v>0</v>
      </c>
      <c r="K9539" s="217">
        <v>0</v>
      </c>
    </row>
    <row r="9540" spans="10:11" hidden="1" x14ac:dyDescent="0.25">
      <c r="J9540" s="5">
        <v>0</v>
      </c>
      <c r="K9540" s="217">
        <v>0</v>
      </c>
    </row>
    <row r="9541" spans="10:11" hidden="1" x14ac:dyDescent="0.25">
      <c r="J9541" s="5">
        <v>0</v>
      </c>
      <c r="K9541" s="217">
        <v>0</v>
      </c>
    </row>
    <row r="9542" spans="10:11" hidden="1" x14ac:dyDescent="0.25">
      <c r="J9542" s="5">
        <v>0</v>
      </c>
      <c r="K9542" s="217">
        <v>0</v>
      </c>
    </row>
    <row r="9543" spans="10:11" hidden="1" x14ac:dyDescent="0.25">
      <c r="J9543" s="5">
        <v>0</v>
      </c>
      <c r="K9543" s="217">
        <v>0</v>
      </c>
    </row>
    <row r="9544" spans="10:11" hidden="1" x14ac:dyDescent="0.25">
      <c r="J9544" s="5">
        <v>0</v>
      </c>
      <c r="K9544" s="217">
        <v>0</v>
      </c>
    </row>
    <row r="9545" spans="10:11" hidden="1" x14ac:dyDescent="0.25">
      <c r="J9545" s="5">
        <v>0</v>
      </c>
      <c r="K9545" s="217">
        <v>0</v>
      </c>
    </row>
    <row r="9546" spans="10:11" hidden="1" x14ac:dyDescent="0.25">
      <c r="J9546" s="5">
        <v>0</v>
      </c>
      <c r="K9546" s="217">
        <v>0</v>
      </c>
    </row>
    <row r="9547" spans="10:11" hidden="1" x14ac:dyDescent="0.25">
      <c r="J9547" s="5">
        <v>0</v>
      </c>
      <c r="K9547" s="217">
        <v>0</v>
      </c>
    </row>
    <row r="9548" spans="10:11" hidden="1" x14ac:dyDescent="0.25">
      <c r="J9548" s="5">
        <v>0</v>
      </c>
      <c r="K9548" s="217">
        <v>0</v>
      </c>
    </row>
    <row r="9549" spans="10:11" hidden="1" x14ac:dyDescent="0.25">
      <c r="J9549" s="5">
        <v>0</v>
      </c>
      <c r="K9549" s="217">
        <v>0</v>
      </c>
    </row>
    <row r="9550" spans="10:11" hidden="1" x14ac:dyDescent="0.25">
      <c r="J9550" s="5">
        <v>0</v>
      </c>
      <c r="K9550" s="217">
        <v>0</v>
      </c>
    </row>
    <row r="9551" spans="10:11" hidden="1" x14ac:dyDescent="0.25">
      <c r="J9551" s="5">
        <v>0</v>
      </c>
      <c r="K9551" s="217">
        <v>0</v>
      </c>
    </row>
    <row r="9552" spans="10:11" hidden="1" x14ac:dyDescent="0.25">
      <c r="J9552" s="5">
        <v>0</v>
      </c>
      <c r="K9552" s="217">
        <v>0</v>
      </c>
    </row>
    <row r="9553" spans="10:11" hidden="1" x14ac:dyDescent="0.25">
      <c r="J9553" s="5">
        <v>0</v>
      </c>
      <c r="K9553" s="217">
        <v>0</v>
      </c>
    </row>
    <row r="9554" spans="10:11" hidden="1" x14ac:dyDescent="0.25">
      <c r="J9554" s="5">
        <v>0</v>
      </c>
      <c r="K9554" s="217">
        <v>0</v>
      </c>
    </row>
    <row r="9555" spans="10:11" hidden="1" x14ac:dyDescent="0.25">
      <c r="J9555" s="5">
        <v>0</v>
      </c>
      <c r="K9555" s="217">
        <v>0</v>
      </c>
    </row>
    <row r="9556" spans="10:11" hidden="1" x14ac:dyDescent="0.25">
      <c r="J9556" s="5">
        <v>0</v>
      </c>
      <c r="K9556" s="217">
        <v>0</v>
      </c>
    </row>
    <row r="9557" spans="10:11" hidden="1" x14ac:dyDescent="0.25">
      <c r="J9557" s="5">
        <v>0</v>
      </c>
      <c r="K9557" s="217">
        <v>0</v>
      </c>
    </row>
    <row r="9558" spans="10:11" hidden="1" x14ac:dyDescent="0.25">
      <c r="J9558" s="5">
        <v>0</v>
      </c>
      <c r="K9558" s="217">
        <v>0</v>
      </c>
    </row>
    <row r="9559" spans="10:11" hidden="1" x14ac:dyDescent="0.25">
      <c r="J9559" s="5">
        <v>0</v>
      </c>
      <c r="K9559" s="217">
        <v>0</v>
      </c>
    </row>
    <row r="9560" spans="10:11" hidden="1" x14ac:dyDescent="0.25">
      <c r="J9560" s="5">
        <v>0</v>
      </c>
      <c r="K9560" s="217">
        <v>0</v>
      </c>
    </row>
    <row r="9561" spans="10:11" hidden="1" x14ac:dyDescent="0.25">
      <c r="J9561" s="5">
        <v>0</v>
      </c>
      <c r="K9561" s="217">
        <v>0</v>
      </c>
    </row>
    <row r="9562" spans="10:11" hidden="1" x14ac:dyDescent="0.25">
      <c r="J9562" s="5">
        <v>0</v>
      </c>
      <c r="K9562" s="217">
        <v>0</v>
      </c>
    </row>
    <row r="9563" spans="10:11" hidden="1" x14ac:dyDescent="0.25">
      <c r="J9563" s="5">
        <v>0</v>
      </c>
      <c r="K9563" s="217">
        <v>0</v>
      </c>
    </row>
    <row r="9564" spans="10:11" hidden="1" x14ac:dyDescent="0.25">
      <c r="J9564" s="5">
        <v>0</v>
      </c>
      <c r="K9564" s="217">
        <v>0</v>
      </c>
    </row>
    <row r="9565" spans="10:11" hidden="1" x14ac:dyDescent="0.25">
      <c r="J9565" s="5">
        <v>0</v>
      </c>
      <c r="K9565" s="217">
        <v>0</v>
      </c>
    </row>
    <row r="9566" spans="10:11" hidden="1" x14ac:dyDescent="0.25">
      <c r="J9566" s="5">
        <v>0</v>
      </c>
      <c r="K9566" s="217">
        <v>0</v>
      </c>
    </row>
    <row r="9567" spans="10:11" hidden="1" x14ac:dyDescent="0.25">
      <c r="J9567" s="5">
        <v>0</v>
      </c>
      <c r="K9567" s="217">
        <v>0</v>
      </c>
    </row>
    <row r="9568" spans="10:11" hidden="1" x14ac:dyDescent="0.25">
      <c r="J9568" s="5">
        <v>0</v>
      </c>
      <c r="K9568" s="217">
        <v>0</v>
      </c>
    </row>
    <row r="9569" spans="10:11" hidden="1" x14ac:dyDescent="0.25">
      <c r="J9569" s="5">
        <v>0</v>
      </c>
      <c r="K9569" s="217">
        <v>0</v>
      </c>
    </row>
    <row r="9570" spans="10:11" hidden="1" x14ac:dyDescent="0.25">
      <c r="J9570" s="5">
        <v>0</v>
      </c>
      <c r="K9570" s="217">
        <v>0</v>
      </c>
    </row>
    <row r="9571" spans="10:11" hidden="1" x14ac:dyDescent="0.25">
      <c r="J9571" s="5">
        <v>0</v>
      </c>
      <c r="K9571" s="217">
        <v>0</v>
      </c>
    </row>
    <row r="9572" spans="10:11" hidden="1" x14ac:dyDescent="0.25">
      <c r="J9572" s="5">
        <v>0</v>
      </c>
      <c r="K9572" s="217">
        <v>0</v>
      </c>
    </row>
    <row r="9573" spans="10:11" hidden="1" x14ac:dyDescent="0.25">
      <c r="J9573" s="5">
        <v>0</v>
      </c>
      <c r="K9573" s="217">
        <v>0</v>
      </c>
    </row>
    <row r="9574" spans="10:11" hidden="1" x14ac:dyDescent="0.25">
      <c r="J9574" s="5">
        <v>0</v>
      </c>
      <c r="K9574" s="217">
        <v>0</v>
      </c>
    </row>
    <row r="9575" spans="10:11" hidden="1" x14ac:dyDescent="0.25">
      <c r="J9575" s="5">
        <v>0</v>
      </c>
      <c r="K9575" s="217">
        <v>0</v>
      </c>
    </row>
    <row r="9576" spans="10:11" hidden="1" x14ac:dyDescent="0.25">
      <c r="J9576" s="5">
        <v>0</v>
      </c>
      <c r="K9576" s="217">
        <v>0</v>
      </c>
    </row>
    <row r="9577" spans="10:11" hidden="1" x14ac:dyDescent="0.25">
      <c r="J9577" s="5">
        <v>0</v>
      </c>
      <c r="K9577" s="217">
        <v>0</v>
      </c>
    </row>
    <row r="9578" spans="10:11" hidden="1" x14ac:dyDescent="0.25">
      <c r="J9578" s="5">
        <v>0</v>
      </c>
      <c r="K9578" s="217">
        <v>0</v>
      </c>
    </row>
    <row r="9579" spans="10:11" hidden="1" x14ac:dyDescent="0.25">
      <c r="J9579" s="5">
        <v>0</v>
      </c>
      <c r="K9579" s="217">
        <v>0</v>
      </c>
    </row>
    <row r="9580" spans="10:11" hidden="1" x14ac:dyDescent="0.25">
      <c r="J9580" s="5">
        <v>0</v>
      </c>
      <c r="K9580" s="217">
        <v>0</v>
      </c>
    </row>
    <row r="9581" spans="10:11" hidden="1" x14ac:dyDescent="0.25">
      <c r="J9581" s="5">
        <v>0</v>
      </c>
      <c r="K9581" s="217">
        <v>0</v>
      </c>
    </row>
    <row r="9582" spans="10:11" hidden="1" x14ac:dyDescent="0.25">
      <c r="J9582" s="5">
        <v>0</v>
      </c>
      <c r="K9582" s="217">
        <v>0</v>
      </c>
    </row>
    <row r="9583" spans="10:11" hidden="1" x14ac:dyDescent="0.25">
      <c r="J9583" s="5">
        <v>0</v>
      </c>
      <c r="K9583" s="217">
        <v>0</v>
      </c>
    </row>
    <row r="9584" spans="10:11" hidden="1" x14ac:dyDescent="0.25">
      <c r="J9584" s="5">
        <v>0</v>
      </c>
      <c r="K9584" s="217">
        <v>0</v>
      </c>
    </row>
    <row r="9585" spans="10:11" hidden="1" x14ac:dyDescent="0.25">
      <c r="J9585" s="5">
        <v>0</v>
      </c>
      <c r="K9585" s="217">
        <v>0</v>
      </c>
    </row>
    <row r="9586" spans="10:11" hidden="1" x14ac:dyDescent="0.25">
      <c r="J9586" s="5">
        <v>0</v>
      </c>
      <c r="K9586" s="217">
        <v>0</v>
      </c>
    </row>
    <row r="9587" spans="10:11" hidden="1" x14ac:dyDescent="0.25">
      <c r="J9587" s="5">
        <v>0</v>
      </c>
      <c r="K9587" s="217">
        <v>0</v>
      </c>
    </row>
    <row r="9588" spans="10:11" hidden="1" x14ac:dyDescent="0.25">
      <c r="J9588" s="5">
        <v>0</v>
      </c>
      <c r="K9588" s="217">
        <v>0</v>
      </c>
    </row>
    <row r="9589" spans="10:11" hidden="1" x14ac:dyDescent="0.25">
      <c r="J9589" s="5">
        <v>0</v>
      </c>
      <c r="K9589" s="217">
        <v>0</v>
      </c>
    </row>
    <row r="9590" spans="10:11" hidden="1" x14ac:dyDescent="0.25">
      <c r="J9590" s="5">
        <v>0</v>
      </c>
      <c r="K9590" s="217">
        <v>0</v>
      </c>
    </row>
    <row r="9591" spans="10:11" hidden="1" x14ac:dyDescent="0.25">
      <c r="J9591" s="5">
        <v>0</v>
      </c>
      <c r="K9591" s="217">
        <v>0</v>
      </c>
    </row>
    <row r="9592" spans="10:11" hidden="1" x14ac:dyDescent="0.25">
      <c r="J9592" s="5">
        <v>0</v>
      </c>
      <c r="K9592" s="217">
        <v>0</v>
      </c>
    </row>
    <row r="9593" spans="10:11" hidden="1" x14ac:dyDescent="0.25">
      <c r="J9593" s="5">
        <v>0</v>
      </c>
      <c r="K9593" s="217">
        <v>0</v>
      </c>
    </row>
    <row r="9594" spans="10:11" hidden="1" x14ac:dyDescent="0.25">
      <c r="J9594" s="5">
        <v>0</v>
      </c>
      <c r="K9594" s="217">
        <v>0</v>
      </c>
    </row>
    <row r="9595" spans="10:11" hidden="1" x14ac:dyDescent="0.25">
      <c r="J9595" s="5">
        <v>0</v>
      </c>
      <c r="K9595" s="217">
        <v>0</v>
      </c>
    </row>
    <row r="9596" spans="10:11" hidden="1" x14ac:dyDescent="0.25">
      <c r="J9596" s="5">
        <v>0</v>
      </c>
      <c r="K9596" s="217">
        <v>0</v>
      </c>
    </row>
    <row r="9597" spans="10:11" hidden="1" x14ac:dyDescent="0.25">
      <c r="J9597" s="5">
        <v>0</v>
      </c>
      <c r="K9597" s="217">
        <v>0</v>
      </c>
    </row>
    <row r="9598" spans="10:11" hidden="1" x14ac:dyDescent="0.25">
      <c r="J9598" s="5">
        <v>0</v>
      </c>
      <c r="K9598" s="217">
        <v>0</v>
      </c>
    </row>
    <row r="9599" spans="10:11" hidden="1" x14ac:dyDescent="0.25">
      <c r="J9599" s="5">
        <v>0</v>
      </c>
      <c r="K9599" s="217">
        <v>0</v>
      </c>
    </row>
    <row r="9600" spans="10:11" hidden="1" x14ac:dyDescent="0.25">
      <c r="J9600" s="5">
        <v>0</v>
      </c>
      <c r="K9600" s="217">
        <v>0</v>
      </c>
    </row>
    <row r="9601" spans="10:11" hidden="1" x14ac:dyDescent="0.25">
      <c r="J9601" s="5">
        <v>0</v>
      </c>
      <c r="K9601" s="217">
        <v>0</v>
      </c>
    </row>
    <row r="9602" spans="10:11" hidden="1" x14ac:dyDescent="0.25">
      <c r="J9602" s="5">
        <v>0</v>
      </c>
      <c r="K9602" s="217">
        <v>0</v>
      </c>
    </row>
    <row r="9603" spans="10:11" hidden="1" x14ac:dyDescent="0.25">
      <c r="J9603" s="5">
        <v>0</v>
      </c>
      <c r="K9603" s="217">
        <v>0</v>
      </c>
    </row>
    <row r="9604" spans="10:11" hidden="1" x14ac:dyDescent="0.25">
      <c r="J9604" s="5">
        <v>0</v>
      </c>
      <c r="K9604" s="217">
        <v>0</v>
      </c>
    </row>
    <row r="9605" spans="10:11" hidden="1" x14ac:dyDescent="0.25">
      <c r="J9605" s="5">
        <v>0</v>
      </c>
      <c r="K9605" s="217">
        <v>0</v>
      </c>
    </row>
    <row r="9606" spans="10:11" hidden="1" x14ac:dyDescent="0.25">
      <c r="J9606" s="5">
        <v>0</v>
      </c>
      <c r="K9606" s="217">
        <v>0</v>
      </c>
    </row>
    <row r="9607" spans="10:11" hidden="1" x14ac:dyDescent="0.25">
      <c r="J9607" s="5">
        <v>0</v>
      </c>
      <c r="K9607" s="217">
        <v>0</v>
      </c>
    </row>
    <row r="9608" spans="10:11" hidden="1" x14ac:dyDescent="0.25">
      <c r="J9608" s="5">
        <v>0</v>
      </c>
      <c r="K9608" s="217">
        <v>0</v>
      </c>
    </row>
    <row r="9609" spans="10:11" hidden="1" x14ac:dyDescent="0.25">
      <c r="J9609" s="5">
        <v>0</v>
      </c>
      <c r="K9609" s="217">
        <v>0</v>
      </c>
    </row>
    <row r="9610" spans="10:11" hidden="1" x14ac:dyDescent="0.25">
      <c r="J9610" s="5">
        <v>0</v>
      </c>
      <c r="K9610" s="217">
        <v>0</v>
      </c>
    </row>
    <row r="9611" spans="10:11" hidden="1" x14ac:dyDescent="0.25">
      <c r="J9611" s="5">
        <v>0</v>
      </c>
      <c r="K9611" s="217">
        <v>0</v>
      </c>
    </row>
    <row r="9612" spans="10:11" hidden="1" x14ac:dyDescent="0.25">
      <c r="J9612" s="5">
        <v>0</v>
      </c>
      <c r="K9612" s="217">
        <v>0</v>
      </c>
    </row>
    <row r="9613" spans="10:11" hidden="1" x14ac:dyDescent="0.25">
      <c r="J9613" s="5">
        <v>0</v>
      </c>
      <c r="K9613" s="217">
        <v>0</v>
      </c>
    </row>
    <row r="9614" spans="10:11" hidden="1" x14ac:dyDescent="0.25">
      <c r="J9614" s="5">
        <v>0</v>
      </c>
      <c r="K9614" s="217">
        <v>0</v>
      </c>
    </row>
    <row r="9615" spans="10:11" hidden="1" x14ac:dyDescent="0.25">
      <c r="J9615" s="5">
        <v>0</v>
      </c>
      <c r="K9615" s="217">
        <v>0</v>
      </c>
    </row>
    <row r="9616" spans="10:11" hidden="1" x14ac:dyDescent="0.25">
      <c r="J9616" s="5">
        <v>0</v>
      </c>
      <c r="K9616" s="217">
        <v>0</v>
      </c>
    </row>
    <row r="9617" spans="10:11" hidden="1" x14ac:dyDescent="0.25">
      <c r="J9617" s="5">
        <v>0</v>
      </c>
      <c r="K9617" s="217">
        <v>0</v>
      </c>
    </row>
    <row r="9618" spans="10:11" hidden="1" x14ac:dyDescent="0.25">
      <c r="J9618" s="5">
        <v>0</v>
      </c>
      <c r="K9618" s="217">
        <v>0</v>
      </c>
    </row>
    <row r="9619" spans="10:11" hidden="1" x14ac:dyDescent="0.25">
      <c r="J9619" s="5">
        <v>0</v>
      </c>
      <c r="K9619" s="217">
        <v>0</v>
      </c>
    </row>
    <row r="9620" spans="10:11" hidden="1" x14ac:dyDescent="0.25">
      <c r="J9620" s="5">
        <v>0</v>
      </c>
      <c r="K9620" s="217">
        <v>0</v>
      </c>
    </row>
    <row r="9621" spans="10:11" hidden="1" x14ac:dyDescent="0.25">
      <c r="J9621" s="5">
        <v>0</v>
      </c>
      <c r="K9621" s="217">
        <v>0</v>
      </c>
    </row>
    <row r="9622" spans="10:11" hidden="1" x14ac:dyDescent="0.25">
      <c r="J9622" s="5">
        <v>0</v>
      </c>
      <c r="K9622" s="217">
        <v>0</v>
      </c>
    </row>
    <row r="9623" spans="10:11" hidden="1" x14ac:dyDescent="0.25">
      <c r="J9623" s="5">
        <v>0</v>
      </c>
      <c r="K9623" s="217">
        <v>0</v>
      </c>
    </row>
    <row r="9624" spans="10:11" hidden="1" x14ac:dyDescent="0.25">
      <c r="J9624" s="5">
        <v>0</v>
      </c>
      <c r="K9624" s="217">
        <v>0</v>
      </c>
    </row>
    <row r="9625" spans="10:11" hidden="1" x14ac:dyDescent="0.25">
      <c r="J9625" s="5">
        <v>0</v>
      </c>
      <c r="K9625" s="217">
        <v>0</v>
      </c>
    </row>
    <row r="9626" spans="10:11" hidden="1" x14ac:dyDescent="0.25">
      <c r="J9626" s="5">
        <v>0</v>
      </c>
      <c r="K9626" s="217">
        <v>0</v>
      </c>
    </row>
    <row r="9627" spans="10:11" hidden="1" x14ac:dyDescent="0.25">
      <c r="J9627" s="5">
        <v>0</v>
      </c>
      <c r="K9627" s="217">
        <v>0</v>
      </c>
    </row>
    <row r="9628" spans="10:11" hidden="1" x14ac:dyDescent="0.25">
      <c r="J9628" s="5">
        <v>0</v>
      </c>
      <c r="K9628" s="217">
        <v>0</v>
      </c>
    </row>
    <row r="9629" spans="10:11" hidden="1" x14ac:dyDescent="0.25">
      <c r="J9629" s="5">
        <v>0</v>
      </c>
      <c r="K9629" s="217">
        <v>0</v>
      </c>
    </row>
    <row r="9630" spans="10:11" hidden="1" x14ac:dyDescent="0.25">
      <c r="J9630" s="5">
        <v>0</v>
      </c>
      <c r="K9630" s="217">
        <v>0</v>
      </c>
    </row>
    <row r="9631" spans="10:11" hidden="1" x14ac:dyDescent="0.25">
      <c r="J9631" s="5">
        <v>0</v>
      </c>
      <c r="K9631" s="217">
        <v>0</v>
      </c>
    </row>
    <row r="9632" spans="10:11" hidden="1" x14ac:dyDescent="0.25">
      <c r="J9632" s="5">
        <v>0</v>
      </c>
      <c r="K9632" s="217">
        <v>0</v>
      </c>
    </row>
    <row r="9633" spans="10:11" hidden="1" x14ac:dyDescent="0.25">
      <c r="J9633" s="5">
        <v>0</v>
      </c>
      <c r="K9633" s="217">
        <v>0</v>
      </c>
    </row>
    <row r="9634" spans="10:11" hidden="1" x14ac:dyDescent="0.25">
      <c r="J9634" s="5">
        <v>0</v>
      </c>
      <c r="K9634" s="217">
        <v>0</v>
      </c>
    </row>
    <row r="9635" spans="10:11" hidden="1" x14ac:dyDescent="0.25">
      <c r="J9635" s="5">
        <v>0</v>
      </c>
      <c r="K9635" s="217">
        <v>0</v>
      </c>
    </row>
    <row r="9636" spans="10:11" hidden="1" x14ac:dyDescent="0.25">
      <c r="J9636" s="5">
        <v>0</v>
      </c>
      <c r="K9636" s="217">
        <v>0</v>
      </c>
    </row>
    <row r="9637" spans="10:11" hidden="1" x14ac:dyDescent="0.25">
      <c r="J9637" s="5">
        <v>0</v>
      </c>
      <c r="K9637" s="217">
        <v>0</v>
      </c>
    </row>
    <row r="9638" spans="10:11" hidden="1" x14ac:dyDescent="0.25">
      <c r="J9638" s="5">
        <v>0</v>
      </c>
      <c r="K9638" s="217">
        <v>0</v>
      </c>
    </row>
    <row r="9639" spans="10:11" hidden="1" x14ac:dyDescent="0.25">
      <c r="J9639" s="5">
        <v>0</v>
      </c>
      <c r="K9639" s="217">
        <v>0</v>
      </c>
    </row>
    <row r="9640" spans="10:11" hidden="1" x14ac:dyDescent="0.25">
      <c r="J9640" s="5">
        <v>0</v>
      </c>
      <c r="K9640" s="217">
        <v>0</v>
      </c>
    </row>
    <row r="9641" spans="10:11" hidden="1" x14ac:dyDescent="0.25">
      <c r="J9641" s="5">
        <v>0</v>
      </c>
      <c r="K9641" s="217">
        <v>0</v>
      </c>
    </row>
    <row r="9642" spans="10:11" hidden="1" x14ac:dyDescent="0.25">
      <c r="J9642" s="5">
        <v>0</v>
      </c>
      <c r="K9642" s="217">
        <v>0</v>
      </c>
    </row>
    <row r="9643" spans="10:11" hidden="1" x14ac:dyDescent="0.25">
      <c r="J9643" s="5">
        <v>0</v>
      </c>
      <c r="K9643" s="217">
        <v>0</v>
      </c>
    </row>
    <row r="9644" spans="10:11" hidden="1" x14ac:dyDescent="0.25">
      <c r="J9644" s="5">
        <v>0</v>
      </c>
      <c r="K9644" s="217">
        <v>0</v>
      </c>
    </row>
    <row r="9645" spans="10:11" hidden="1" x14ac:dyDescent="0.25">
      <c r="J9645" s="5">
        <v>0</v>
      </c>
      <c r="K9645" s="217">
        <v>0</v>
      </c>
    </row>
    <row r="9646" spans="10:11" hidden="1" x14ac:dyDescent="0.25">
      <c r="J9646" s="5">
        <v>0</v>
      </c>
      <c r="K9646" s="217">
        <v>0</v>
      </c>
    </row>
    <row r="9647" spans="10:11" hidden="1" x14ac:dyDescent="0.25">
      <c r="J9647" s="5">
        <v>0</v>
      </c>
      <c r="K9647" s="217">
        <v>0</v>
      </c>
    </row>
    <row r="9648" spans="10:11" hidden="1" x14ac:dyDescent="0.25">
      <c r="J9648" s="5">
        <v>0</v>
      </c>
      <c r="K9648" s="217">
        <v>0</v>
      </c>
    </row>
    <row r="9649" spans="10:11" hidden="1" x14ac:dyDescent="0.25">
      <c r="J9649" s="5">
        <v>0</v>
      </c>
      <c r="K9649" s="217">
        <v>0</v>
      </c>
    </row>
    <row r="9650" spans="10:11" hidden="1" x14ac:dyDescent="0.25">
      <c r="J9650" s="5">
        <v>0</v>
      </c>
      <c r="K9650" s="217">
        <v>0</v>
      </c>
    </row>
    <row r="9651" spans="10:11" hidden="1" x14ac:dyDescent="0.25">
      <c r="J9651" s="5">
        <v>0</v>
      </c>
      <c r="K9651" s="217">
        <v>0</v>
      </c>
    </row>
    <row r="9652" spans="10:11" hidden="1" x14ac:dyDescent="0.25">
      <c r="J9652" s="5">
        <v>0</v>
      </c>
      <c r="K9652" s="217">
        <v>0</v>
      </c>
    </row>
    <row r="9653" spans="10:11" hidden="1" x14ac:dyDescent="0.25">
      <c r="J9653" s="5">
        <v>0</v>
      </c>
      <c r="K9653" s="217">
        <v>0</v>
      </c>
    </row>
    <row r="9654" spans="10:11" hidden="1" x14ac:dyDescent="0.25">
      <c r="J9654" s="5">
        <v>0</v>
      </c>
      <c r="K9654" s="217">
        <v>0</v>
      </c>
    </row>
    <row r="9655" spans="10:11" hidden="1" x14ac:dyDescent="0.25">
      <c r="J9655" s="5">
        <v>0</v>
      </c>
      <c r="K9655" s="217">
        <v>0</v>
      </c>
    </row>
    <row r="9656" spans="10:11" hidden="1" x14ac:dyDescent="0.25">
      <c r="J9656" s="5">
        <v>0</v>
      </c>
      <c r="K9656" s="217">
        <v>0</v>
      </c>
    </row>
    <row r="9657" spans="10:11" hidden="1" x14ac:dyDescent="0.25">
      <c r="J9657" s="5">
        <v>0</v>
      </c>
      <c r="K9657" s="217">
        <v>0</v>
      </c>
    </row>
    <row r="9658" spans="10:11" hidden="1" x14ac:dyDescent="0.25">
      <c r="J9658" s="5">
        <v>0</v>
      </c>
      <c r="K9658" s="217">
        <v>0</v>
      </c>
    </row>
    <row r="9659" spans="10:11" hidden="1" x14ac:dyDescent="0.25">
      <c r="J9659" s="5">
        <v>0</v>
      </c>
      <c r="K9659" s="217">
        <v>0</v>
      </c>
    </row>
    <row r="9660" spans="10:11" hidden="1" x14ac:dyDescent="0.25">
      <c r="J9660" s="5">
        <v>0</v>
      </c>
      <c r="K9660" s="217">
        <v>0</v>
      </c>
    </row>
    <row r="9661" spans="10:11" hidden="1" x14ac:dyDescent="0.25">
      <c r="J9661" s="5">
        <v>0</v>
      </c>
      <c r="K9661" s="217">
        <v>0</v>
      </c>
    </row>
    <row r="9662" spans="10:11" hidden="1" x14ac:dyDescent="0.25">
      <c r="J9662" s="5">
        <v>0</v>
      </c>
      <c r="K9662" s="217">
        <v>0</v>
      </c>
    </row>
    <row r="9663" spans="10:11" hidden="1" x14ac:dyDescent="0.25">
      <c r="J9663" s="5">
        <v>0</v>
      </c>
      <c r="K9663" s="217">
        <v>0</v>
      </c>
    </row>
    <row r="9664" spans="10:11" hidden="1" x14ac:dyDescent="0.25">
      <c r="J9664" s="5">
        <v>0</v>
      </c>
      <c r="K9664" s="217">
        <v>0</v>
      </c>
    </row>
    <row r="9665" spans="10:11" hidden="1" x14ac:dyDescent="0.25">
      <c r="J9665" s="5">
        <v>0</v>
      </c>
      <c r="K9665" s="217">
        <v>0</v>
      </c>
    </row>
    <row r="9666" spans="10:11" hidden="1" x14ac:dyDescent="0.25">
      <c r="J9666" s="5">
        <v>0</v>
      </c>
      <c r="K9666" s="217">
        <v>0</v>
      </c>
    </row>
    <row r="9667" spans="10:11" hidden="1" x14ac:dyDescent="0.25">
      <c r="J9667" s="5">
        <v>0</v>
      </c>
      <c r="K9667" s="217">
        <v>0</v>
      </c>
    </row>
    <row r="9668" spans="10:11" hidden="1" x14ac:dyDescent="0.25">
      <c r="J9668" s="5">
        <v>0</v>
      </c>
      <c r="K9668" s="217">
        <v>0</v>
      </c>
    </row>
    <row r="9669" spans="10:11" hidden="1" x14ac:dyDescent="0.25">
      <c r="J9669" s="5">
        <v>0</v>
      </c>
      <c r="K9669" s="217">
        <v>0</v>
      </c>
    </row>
    <row r="9670" spans="10:11" hidden="1" x14ac:dyDescent="0.25">
      <c r="J9670" s="5">
        <v>0</v>
      </c>
      <c r="K9670" s="217">
        <v>0</v>
      </c>
    </row>
    <row r="9671" spans="10:11" hidden="1" x14ac:dyDescent="0.25">
      <c r="J9671" s="5">
        <v>0</v>
      </c>
      <c r="K9671" s="217">
        <v>0</v>
      </c>
    </row>
    <row r="9672" spans="10:11" hidden="1" x14ac:dyDescent="0.25">
      <c r="J9672" s="5">
        <v>0</v>
      </c>
      <c r="K9672" s="217">
        <v>0</v>
      </c>
    </row>
    <row r="9673" spans="10:11" hidden="1" x14ac:dyDescent="0.25">
      <c r="J9673" s="5">
        <v>0</v>
      </c>
      <c r="K9673" s="217">
        <v>0</v>
      </c>
    </row>
    <row r="9674" spans="10:11" hidden="1" x14ac:dyDescent="0.25">
      <c r="J9674" s="5">
        <v>0</v>
      </c>
      <c r="K9674" s="217">
        <v>0</v>
      </c>
    </row>
    <row r="9675" spans="10:11" hidden="1" x14ac:dyDescent="0.25">
      <c r="J9675" s="5">
        <v>0</v>
      </c>
      <c r="K9675" s="217">
        <v>0</v>
      </c>
    </row>
    <row r="9676" spans="10:11" hidden="1" x14ac:dyDescent="0.25">
      <c r="J9676" s="5">
        <v>0</v>
      </c>
      <c r="K9676" s="217">
        <v>0</v>
      </c>
    </row>
    <row r="9677" spans="10:11" hidden="1" x14ac:dyDescent="0.25">
      <c r="J9677" s="5">
        <v>0</v>
      </c>
      <c r="K9677" s="217">
        <v>0</v>
      </c>
    </row>
    <row r="9678" spans="10:11" hidden="1" x14ac:dyDescent="0.25">
      <c r="J9678" s="5">
        <v>0</v>
      </c>
      <c r="K9678" s="217">
        <v>0</v>
      </c>
    </row>
    <row r="9679" spans="10:11" hidden="1" x14ac:dyDescent="0.25">
      <c r="J9679" s="5">
        <v>0</v>
      </c>
      <c r="K9679" s="217">
        <v>0</v>
      </c>
    </row>
    <row r="9680" spans="10:11" hidden="1" x14ac:dyDescent="0.25">
      <c r="J9680" s="5">
        <v>0</v>
      </c>
      <c r="K9680" s="217">
        <v>0</v>
      </c>
    </row>
    <row r="9681" spans="10:11" hidden="1" x14ac:dyDescent="0.25">
      <c r="J9681" s="5">
        <v>0</v>
      </c>
      <c r="K9681" s="217">
        <v>0</v>
      </c>
    </row>
    <row r="9682" spans="10:11" hidden="1" x14ac:dyDescent="0.25">
      <c r="J9682" s="5">
        <v>0</v>
      </c>
      <c r="K9682" s="217">
        <v>0</v>
      </c>
    </row>
    <row r="9683" spans="10:11" hidden="1" x14ac:dyDescent="0.25">
      <c r="J9683" s="5">
        <v>0</v>
      </c>
      <c r="K9683" s="217">
        <v>0</v>
      </c>
    </row>
    <row r="9684" spans="10:11" hidden="1" x14ac:dyDescent="0.25">
      <c r="J9684" s="5">
        <v>0</v>
      </c>
      <c r="K9684" s="217">
        <v>0</v>
      </c>
    </row>
    <row r="9685" spans="10:11" hidden="1" x14ac:dyDescent="0.25">
      <c r="J9685" s="5">
        <v>0</v>
      </c>
      <c r="K9685" s="217">
        <v>0</v>
      </c>
    </row>
    <row r="9686" spans="10:11" hidden="1" x14ac:dyDescent="0.25">
      <c r="J9686" s="5">
        <v>0</v>
      </c>
      <c r="K9686" s="217">
        <v>0</v>
      </c>
    </row>
    <row r="9687" spans="10:11" hidden="1" x14ac:dyDescent="0.25">
      <c r="J9687" s="5">
        <v>0</v>
      </c>
      <c r="K9687" s="217">
        <v>0</v>
      </c>
    </row>
    <row r="9688" spans="10:11" hidden="1" x14ac:dyDescent="0.25">
      <c r="J9688" s="5">
        <v>0</v>
      </c>
      <c r="K9688" s="217">
        <v>0</v>
      </c>
    </row>
    <row r="9689" spans="10:11" hidden="1" x14ac:dyDescent="0.25">
      <c r="J9689" s="5">
        <v>0</v>
      </c>
      <c r="K9689" s="217">
        <v>0</v>
      </c>
    </row>
    <row r="9690" spans="10:11" hidden="1" x14ac:dyDescent="0.25">
      <c r="J9690" s="5">
        <v>0</v>
      </c>
      <c r="K9690" s="217">
        <v>0</v>
      </c>
    </row>
    <row r="9691" spans="10:11" hidden="1" x14ac:dyDescent="0.25">
      <c r="J9691" s="5">
        <v>0</v>
      </c>
      <c r="K9691" s="217">
        <v>0</v>
      </c>
    </row>
    <row r="9692" spans="10:11" hidden="1" x14ac:dyDescent="0.25">
      <c r="J9692" s="5">
        <v>0</v>
      </c>
      <c r="K9692" s="217">
        <v>0</v>
      </c>
    </row>
    <row r="9693" spans="10:11" hidden="1" x14ac:dyDescent="0.25">
      <c r="J9693" s="5">
        <v>0</v>
      </c>
      <c r="K9693" s="217">
        <v>0</v>
      </c>
    </row>
    <row r="9694" spans="10:11" hidden="1" x14ac:dyDescent="0.25">
      <c r="J9694" s="5">
        <v>0</v>
      </c>
      <c r="K9694" s="217">
        <v>0</v>
      </c>
    </row>
    <row r="9695" spans="10:11" hidden="1" x14ac:dyDescent="0.25">
      <c r="J9695" s="5">
        <v>0</v>
      </c>
      <c r="K9695" s="217">
        <v>0</v>
      </c>
    </row>
    <row r="9696" spans="10:11" hidden="1" x14ac:dyDescent="0.25">
      <c r="J9696" s="5">
        <v>0</v>
      </c>
      <c r="K9696" s="217">
        <v>0</v>
      </c>
    </row>
    <row r="9697" spans="10:11" hidden="1" x14ac:dyDescent="0.25">
      <c r="J9697" s="5">
        <v>0</v>
      </c>
      <c r="K9697" s="217">
        <v>0</v>
      </c>
    </row>
    <row r="9698" spans="10:11" hidden="1" x14ac:dyDescent="0.25">
      <c r="J9698" s="5">
        <v>0</v>
      </c>
      <c r="K9698" s="217">
        <v>0</v>
      </c>
    </row>
    <row r="9699" spans="10:11" hidden="1" x14ac:dyDescent="0.25">
      <c r="J9699" s="5">
        <v>0</v>
      </c>
      <c r="K9699" s="217">
        <v>0</v>
      </c>
    </row>
    <row r="9700" spans="10:11" hidden="1" x14ac:dyDescent="0.25">
      <c r="J9700" s="5">
        <v>0</v>
      </c>
      <c r="K9700" s="217">
        <v>0</v>
      </c>
    </row>
    <row r="9701" spans="10:11" hidden="1" x14ac:dyDescent="0.25">
      <c r="J9701" s="5">
        <v>0</v>
      </c>
      <c r="K9701" s="217">
        <v>0</v>
      </c>
    </row>
    <row r="9702" spans="10:11" hidden="1" x14ac:dyDescent="0.25">
      <c r="J9702" s="5">
        <v>0</v>
      </c>
      <c r="K9702" s="217">
        <v>0</v>
      </c>
    </row>
    <row r="9703" spans="10:11" hidden="1" x14ac:dyDescent="0.25">
      <c r="J9703" s="5">
        <v>0</v>
      </c>
      <c r="K9703" s="217">
        <v>0</v>
      </c>
    </row>
    <row r="9704" spans="10:11" hidden="1" x14ac:dyDescent="0.25">
      <c r="J9704" s="5">
        <v>0</v>
      </c>
      <c r="K9704" s="217">
        <v>0</v>
      </c>
    </row>
    <row r="9705" spans="10:11" hidden="1" x14ac:dyDescent="0.25">
      <c r="J9705" s="5">
        <v>0</v>
      </c>
      <c r="K9705" s="217">
        <v>0</v>
      </c>
    </row>
    <row r="9706" spans="10:11" hidden="1" x14ac:dyDescent="0.25">
      <c r="J9706" s="5">
        <v>0</v>
      </c>
      <c r="K9706" s="217">
        <v>0</v>
      </c>
    </row>
    <row r="9707" spans="10:11" hidden="1" x14ac:dyDescent="0.25">
      <c r="J9707" s="5">
        <v>0</v>
      </c>
      <c r="K9707" s="217">
        <v>0</v>
      </c>
    </row>
    <row r="9708" spans="10:11" hidden="1" x14ac:dyDescent="0.25">
      <c r="J9708" s="5">
        <v>0</v>
      </c>
      <c r="K9708" s="217">
        <v>0</v>
      </c>
    </row>
    <row r="9709" spans="10:11" hidden="1" x14ac:dyDescent="0.25">
      <c r="J9709" s="5">
        <v>0</v>
      </c>
      <c r="K9709" s="217">
        <v>0</v>
      </c>
    </row>
    <row r="9710" spans="10:11" hidden="1" x14ac:dyDescent="0.25">
      <c r="J9710" s="5">
        <v>0</v>
      </c>
      <c r="K9710" s="217">
        <v>0</v>
      </c>
    </row>
    <row r="9711" spans="10:11" hidden="1" x14ac:dyDescent="0.25">
      <c r="J9711" s="5">
        <v>0</v>
      </c>
      <c r="K9711" s="217">
        <v>0</v>
      </c>
    </row>
    <row r="9712" spans="10:11" hidden="1" x14ac:dyDescent="0.25">
      <c r="J9712" s="5">
        <v>0</v>
      </c>
      <c r="K9712" s="217">
        <v>0</v>
      </c>
    </row>
    <row r="9713" spans="10:11" hidden="1" x14ac:dyDescent="0.25">
      <c r="J9713" s="5">
        <v>0</v>
      </c>
      <c r="K9713" s="217">
        <v>0</v>
      </c>
    </row>
    <row r="9714" spans="10:11" hidden="1" x14ac:dyDescent="0.25">
      <c r="J9714" s="5">
        <v>0</v>
      </c>
      <c r="K9714" s="217">
        <v>0</v>
      </c>
    </row>
    <row r="9715" spans="10:11" hidden="1" x14ac:dyDescent="0.25">
      <c r="J9715" s="5">
        <v>0</v>
      </c>
      <c r="K9715" s="217">
        <v>0</v>
      </c>
    </row>
    <row r="9716" spans="10:11" hidden="1" x14ac:dyDescent="0.25">
      <c r="J9716" s="5">
        <v>0</v>
      </c>
      <c r="K9716" s="217">
        <v>0</v>
      </c>
    </row>
    <row r="9717" spans="10:11" hidden="1" x14ac:dyDescent="0.25">
      <c r="J9717" s="5">
        <v>0</v>
      </c>
      <c r="K9717" s="217">
        <v>0</v>
      </c>
    </row>
    <row r="9718" spans="10:11" hidden="1" x14ac:dyDescent="0.25">
      <c r="J9718" s="5">
        <v>0</v>
      </c>
      <c r="K9718" s="217">
        <v>0</v>
      </c>
    </row>
    <row r="9719" spans="10:11" hidden="1" x14ac:dyDescent="0.25">
      <c r="J9719" s="5">
        <v>0</v>
      </c>
      <c r="K9719" s="217">
        <v>0</v>
      </c>
    </row>
    <row r="9720" spans="10:11" hidden="1" x14ac:dyDescent="0.25">
      <c r="J9720" s="5">
        <v>0</v>
      </c>
      <c r="K9720" s="217">
        <v>0</v>
      </c>
    </row>
    <row r="9721" spans="10:11" hidden="1" x14ac:dyDescent="0.25">
      <c r="J9721" s="5">
        <v>0</v>
      </c>
      <c r="K9721" s="217">
        <v>0</v>
      </c>
    </row>
    <row r="9722" spans="10:11" hidden="1" x14ac:dyDescent="0.25">
      <c r="J9722" s="5">
        <v>0</v>
      </c>
      <c r="K9722" s="217">
        <v>0</v>
      </c>
    </row>
    <row r="9723" spans="10:11" hidden="1" x14ac:dyDescent="0.25">
      <c r="J9723" s="5">
        <v>0</v>
      </c>
      <c r="K9723" s="217">
        <v>0</v>
      </c>
    </row>
    <row r="9724" spans="10:11" hidden="1" x14ac:dyDescent="0.25">
      <c r="J9724" s="5">
        <v>0</v>
      </c>
      <c r="K9724" s="217">
        <v>0</v>
      </c>
    </row>
    <row r="9725" spans="10:11" hidden="1" x14ac:dyDescent="0.25">
      <c r="J9725" s="5">
        <v>0</v>
      </c>
      <c r="K9725" s="217">
        <v>0</v>
      </c>
    </row>
    <row r="9726" spans="10:11" hidden="1" x14ac:dyDescent="0.25">
      <c r="J9726" s="5">
        <v>0</v>
      </c>
      <c r="K9726" s="217">
        <v>0</v>
      </c>
    </row>
    <row r="9727" spans="10:11" hidden="1" x14ac:dyDescent="0.25">
      <c r="J9727" s="5">
        <v>0</v>
      </c>
      <c r="K9727" s="217">
        <v>0</v>
      </c>
    </row>
    <row r="9728" spans="10:11" hidden="1" x14ac:dyDescent="0.25">
      <c r="J9728" s="5">
        <v>0</v>
      </c>
      <c r="K9728" s="217">
        <v>0</v>
      </c>
    </row>
    <row r="9729" spans="10:11" hidden="1" x14ac:dyDescent="0.25">
      <c r="J9729" s="5">
        <v>0</v>
      </c>
      <c r="K9729" s="217">
        <v>0</v>
      </c>
    </row>
    <row r="9730" spans="10:11" hidden="1" x14ac:dyDescent="0.25">
      <c r="J9730" s="5">
        <v>0</v>
      </c>
      <c r="K9730" s="217">
        <v>0</v>
      </c>
    </row>
    <row r="9731" spans="10:11" hidden="1" x14ac:dyDescent="0.25">
      <c r="J9731" s="5">
        <v>0</v>
      </c>
      <c r="K9731" s="217">
        <v>0</v>
      </c>
    </row>
    <row r="9732" spans="10:11" hidden="1" x14ac:dyDescent="0.25">
      <c r="J9732" s="5">
        <v>0</v>
      </c>
      <c r="K9732" s="217">
        <v>0</v>
      </c>
    </row>
    <row r="9733" spans="10:11" hidden="1" x14ac:dyDescent="0.25">
      <c r="J9733" s="5">
        <v>0</v>
      </c>
      <c r="K9733" s="217">
        <v>0</v>
      </c>
    </row>
    <row r="9734" spans="10:11" hidden="1" x14ac:dyDescent="0.25">
      <c r="J9734" s="5">
        <v>0</v>
      </c>
      <c r="K9734" s="217">
        <v>0</v>
      </c>
    </row>
    <row r="9735" spans="10:11" hidden="1" x14ac:dyDescent="0.25">
      <c r="J9735" s="5">
        <v>0</v>
      </c>
      <c r="K9735" s="217">
        <v>0</v>
      </c>
    </row>
    <row r="9736" spans="10:11" hidden="1" x14ac:dyDescent="0.25">
      <c r="J9736" s="5">
        <v>0</v>
      </c>
      <c r="K9736" s="217">
        <v>0</v>
      </c>
    </row>
    <row r="9737" spans="10:11" hidden="1" x14ac:dyDescent="0.25">
      <c r="J9737" s="5">
        <v>0</v>
      </c>
      <c r="K9737" s="217">
        <v>0</v>
      </c>
    </row>
    <row r="9738" spans="10:11" hidden="1" x14ac:dyDescent="0.25">
      <c r="J9738" s="5">
        <v>0</v>
      </c>
      <c r="K9738" s="217">
        <v>0</v>
      </c>
    </row>
    <row r="9739" spans="10:11" hidden="1" x14ac:dyDescent="0.25">
      <c r="J9739" s="5">
        <v>0</v>
      </c>
      <c r="K9739" s="217">
        <v>0</v>
      </c>
    </row>
    <row r="9740" spans="10:11" hidden="1" x14ac:dyDescent="0.25">
      <c r="J9740" s="5">
        <v>0</v>
      </c>
      <c r="K9740" s="217">
        <v>0</v>
      </c>
    </row>
    <row r="9741" spans="10:11" hidden="1" x14ac:dyDescent="0.25">
      <c r="J9741" s="5">
        <v>0</v>
      </c>
      <c r="K9741" s="217">
        <v>0</v>
      </c>
    </row>
    <row r="9742" spans="10:11" hidden="1" x14ac:dyDescent="0.25">
      <c r="J9742" s="5">
        <v>0</v>
      </c>
      <c r="K9742" s="217">
        <v>0</v>
      </c>
    </row>
    <row r="9743" spans="10:11" hidden="1" x14ac:dyDescent="0.25">
      <c r="J9743" s="5">
        <v>0</v>
      </c>
      <c r="K9743" s="217">
        <v>0</v>
      </c>
    </row>
    <row r="9744" spans="10:11" hidden="1" x14ac:dyDescent="0.25">
      <c r="J9744" s="5">
        <v>0</v>
      </c>
      <c r="K9744" s="217">
        <v>0</v>
      </c>
    </row>
    <row r="9745" spans="10:11" hidden="1" x14ac:dyDescent="0.25">
      <c r="J9745" s="5">
        <v>0</v>
      </c>
      <c r="K9745" s="217">
        <v>0</v>
      </c>
    </row>
    <row r="9746" spans="10:11" hidden="1" x14ac:dyDescent="0.25">
      <c r="J9746" s="5">
        <v>0</v>
      </c>
      <c r="K9746" s="217">
        <v>0</v>
      </c>
    </row>
    <row r="9747" spans="10:11" hidden="1" x14ac:dyDescent="0.25">
      <c r="J9747" s="5">
        <v>0</v>
      </c>
      <c r="K9747" s="217">
        <v>0</v>
      </c>
    </row>
    <row r="9748" spans="10:11" hidden="1" x14ac:dyDescent="0.25">
      <c r="J9748" s="5">
        <v>0</v>
      </c>
      <c r="K9748" s="217">
        <v>0</v>
      </c>
    </row>
    <row r="9749" spans="10:11" hidden="1" x14ac:dyDescent="0.25">
      <c r="J9749" s="5">
        <v>0</v>
      </c>
      <c r="K9749" s="217">
        <v>0</v>
      </c>
    </row>
    <row r="9750" spans="10:11" hidden="1" x14ac:dyDescent="0.25">
      <c r="J9750" s="5">
        <v>0</v>
      </c>
      <c r="K9750" s="217">
        <v>0</v>
      </c>
    </row>
    <row r="9751" spans="10:11" hidden="1" x14ac:dyDescent="0.25">
      <c r="J9751" s="5">
        <v>0</v>
      </c>
      <c r="K9751" s="217">
        <v>0</v>
      </c>
    </row>
    <row r="9752" spans="10:11" hidden="1" x14ac:dyDescent="0.25">
      <c r="J9752" s="5">
        <v>0</v>
      </c>
      <c r="K9752" s="217">
        <v>0</v>
      </c>
    </row>
    <row r="9753" spans="10:11" hidden="1" x14ac:dyDescent="0.25">
      <c r="J9753" s="5">
        <v>0</v>
      </c>
      <c r="K9753" s="217">
        <v>0</v>
      </c>
    </row>
    <row r="9754" spans="10:11" hidden="1" x14ac:dyDescent="0.25">
      <c r="J9754" s="5">
        <v>0</v>
      </c>
      <c r="K9754" s="217">
        <v>0</v>
      </c>
    </row>
    <row r="9755" spans="10:11" hidden="1" x14ac:dyDescent="0.25">
      <c r="J9755" s="5">
        <v>0</v>
      </c>
      <c r="K9755" s="217">
        <v>0</v>
      </c>
    </row>
    <row r="9756" spans="10:11" hidden="1" x14ac:dyDescent="0.25">
      <c r="J9756" s="5">
        <v>0</v>
      </c>
      <c r="K9756" s="217">
        <v>0</v>
      </c>
    </row>
    <row r="9757" spans="10:11" hidden="1" x14ac:dyDescent="0.25">
      <c r="J9757" s="5">
        <v>0</v>
      </c>
      <c r="K9757" s="217">
        <v>0</v>
      </c>
    </row>
    <row r="9758" spans="10:11" hidden="1" x14ac:dyDescent="0.25">
      <c r="J9758" s="5">
        <v>0</v>
      </c>
      <c r="K9758" s="217">
        <v>0</v>
      </c>
    </row>
    <row r="9759" spans="10:11" hidden="1" x14ac:dyDescent="0.25">
      <c r="J9759" s="5">
        <v>0</v>
      </c>
      <c r="K9759" s="217">
        <v>0</v>
      </c>
    </row>
    <row r="9760" spans="10:11" hidden="1" x14ac:dyDescent="0.25">
      <c r="J9760" s="5">
        <v>0</v>
      </c>
      <c r="K9760" s="217">
        <v>0</v>
      </c>
    </row>
    <row r="9761" spans="10:11" hidden="1" x14ac:dyDescent="0.25">
      <c r="J9761" s="5">
        <v>0</v>
      </c>
      <c r="K9761" s="217">
        <v>0</v>
      </c>
    </row>
    <row r="9762" spans="10:11" hidden="1" x14ac:dyDescent="0.25">
      <c r="J9762" s="5">
        <v>0</v>
      </c>
      <c r="K9762" s="217">
        <v>0</v>
      </c>
    </row>
    <row r="9763" spans="10:11" hidden="1" x14ac:dyDescent="0.25">
      <c r="J9763" s="5">
        <v>0</v>
      </c>
      <c r="K9763" s="217">
        <v>0</v>
      </c>
    </row>
    <row r="9764" spans="10:11" hidden="1" x14ac:dyDescent="0.25">
      <c r="J9764" s="5">
        <v>0</v>
      </c>
      <c r="K9764" s="217">
        <v>0</v>
      </c>
    </row>
    <row r="9765" spans="10:11" hidden="1" x14ac:dyDescent="0.25">
      <c r="J9765" s="5">
        <v>0</v>
      </c>
      <c r="K9765" s="217">
        <v>0</v>
      </c>
    </row>
    <row r="9766" spans="10:11" hidden="1" x14ac:dyDescent="0.25">
      <c r="J9766" s="5">
        <v>0</v>
      </c>
      <c r="K9766" s="217">
        <v>0</v>
      </c>
    </row>
    <row r="9767" spans="10:11" hidden="1" x14ac:dyDescent="0.25">
      <c r="J9767" s="5">
        <v>0</v>
      </c>
      <c r="K9767" s="217">
        <v>0</v>
      </c>
    </row>
    <row r="9768" spans="10:11" hidden="1" x14ac:dyDescent="0.25">
      <c r="J9768" s="5">
        <v>0</v>
      </c>
      <c r="K9768" s="217">
        <v>0</v>
      </c>
    </row>
    <row r="9769" spans="10:11" hidden="1" x14ac:dyDescent="0.25">
      <c r="J9769" s="5">
        <v>0</v>
      </c>
      <c r="K9769" s="217">
        <v>0</v>
      </c>
    </row>
    <row r="9770" spans="10:11" hidden="1" x14ac:dyDescent="0.25">
      <c r="J9770" s="5">
        <v>0</v>
      </c>
      <c r="K9770" s="217">
        <v>0</v>
      </c>
    </row>
    <row r="9771" spans="10:11" hidden="1" x14ac:dyDescent="0.25">
      <c r="J9771" s="5">
        <v>0</v>
      </c>
      <c r="K9771" s="217">
        <v>0</v>
      </c>
    </row>
    <row r="9772" spans="10:11" hidden="1" x14ac:dyDescent="0.25">
      <c r="J9772" s="5">
        <v>0</v>
      </c>
      <c r="K9772" s="217">
        <v>0</v>
      </c>
    </row>
    <row r="9773" spans="10:11" hidden="1" x14ac:dyDescent="0.25">
      <c r="J9773" s="5">
        <v>0</v>
      </c>
      <c r="K9773" s="217">
        <v>0</v>
      </c>
    </row>
    <row r="9774" spans="10:11" hidden="1" x14ac:dyDescent="0.25">
      <c r="J9774" s="5">
        <v>0</v>
      </c>
      <c r="K9774" s="217">
        <v>0</v>
      </c>
    </row>
    <row r="9775" spans="10:11" hidden="1" x14ac:dyDescent="0.25">
      <c r="J9775" s="5">
        <v>0</v>
      </c>
      <c r="K9775" s="217">
        <v>0</v>
      </c>
    </row>
    <row r="9776" spans="10:11" hidden="1" x14ac:dyDescent="0.25">
      <c r="J9776" s="5">
        <v>0</v>
      </c>
      <c r="K9776" s="217">
        <v>0</v>
      </c>
    </row>
    <row r="9777" spans="10:11" hidden="1" x14ac:dyDescent="0.25">
      <c r="J9777" s="5">
        <v>0</v>
      </c>
      <c r="K9777" s="217">
        <v>0</v>
      </c>
    </row>
    <row r="9778" spans="10:11" hidden="1" x14ac:dyDescent="0.25">
      <c r="J9778" s="5">
        <v>0</v>
      </c>
      <c r="K9778" s="217">
        <v>0</v>
      </c>
    </row>
    <row r="9779" spans="10:11" hidden="1" x14ac:dyDescent="0.25">
      <c r="J9779" s="5">
        <v>0</v>
      </c>
      <c r="K9779" s="217">
        <v>0</v>
      </c>
    </row>
    <row r="9780" spans="10:11" hidden="1" x14ac:dyDescent="0.25">
      <c r="J9780" s="5">
        <v>0</v>
      </c>
      <c r="K9780" s="217">
        <v>0</v>
      </c>
    </row>
    <row r="9781" spans="10:11" hidden="1" x14ac:dyDescent="0.25">
      <c r="J9781" s="5">
        <v>0</v>
      </c>
      <c r="K9781" s="217">
        <v>0</v>
      </c>
    </row>
    <row r="9782" spans="10:11" hidden="1" x14ac:dyDescent="0.25">
      <c r="J9782" s="5">
        <v>0</v>
      </c>
      <c r="K9782" s="217">
        <v>0</v>
      </c>
    </row>
    <row r="9783" spans="10:11" hidden="1" x14ac:dyDescent="0.25">
      <c r="J9783" s="5">
        <v>0</v>
      </c>
      <c r="K9783" s="217">
        <v>0</v>
      </c>
    </row>
    <row r="9784" spans="10:11" hidden="1" x14ac:dyDescent="0.25">
      <c r="J9784" s="5">
        <v>0</v>
      </c>
      <c r="K9784" s="217">
        <v>0</v>
      </c>
    </row>
    <row r="9785" spans="10:11" hidden="1" x14ac:dyDescent="0.25">
      <c r="J9785" s="5">
        <v>0</v>
      </c>
      <c r="K9785" s="217">
        <v>0</v>
      </c>
    </row>
    <row r="9786" spans="10:11" hidden="1" x14ac:dyDescent="0.25">
      <c r="J9786" s="5">
        <v>0</v>
      </c>
      <c r="K9786" s="217">
        <v>0</v>
      </c>
    </row>
    <row r="9787" spans="10:11" hidden="1" x14ac:dyDescent="0.25">
      <c r="J9787" s="5">
        <v>0</v>
      </c>
      <c r="K9787" s="217">
        <v>0</v>
      </c>
    </row>
    <row r="9788" spans="10:11" hidden="1" x14ac:dyDescent="0.25">
      <c r="J9788" s="5">
        <v>0</v>
      </c>
      <c r="K9788" s="217">
        <v>0</v>
      </c>
    </row>
    <row r="9789" spans="10:11" hidden="1" x14ac:dyDescent="0.25">
      <c r="J9789" s="5">
        <v>0</v>
      </c>
      <c r="K9789" s="217">
        <v>0</v>
      </c>
    </row>
    <row r="9790" spans="10:11" hidden="1" x14ac:dyDescent="0.25">
      <c r="J9790" s="5">
        <v>0</v>
      </c>
      <c r="K9790" s="217">
        <v>0</v>
      </c>
    </row>
    <row r="9791" spans="10:11" hidden="1" x14ac:dyDescent="0.25">
      <c r="J9791" s="5">
        <v>0</v>
      </c>
      <c r="K9791" s="217">
        <v>0</v>
      </c>
    </row>
    <row r="9792" spans="10:11" hidden="1" x14ac:dyDescent="0.25">
      <c r="J9792" s="5">
        <v>0</v>
      </c>
      <c r="K9792" s="217">
        <v>0</v>
      </c>
    </row>
    <row r="9793" spans="10:11" hidden="1" x14ac:dyDescent="0.25">
      <c r="J9793" s="5">
        <v>0</v>
      </c>
      <c r="K9793" s="217">
        <v>0</v>
      </c>
    </row>
    <row r="9794" spans="10:11" hidden="1" x14ac:dyDescent="0.25">
      <c r="J9794" s="5">
        <v>0</v>
      </c>
      <c r="K9794" s="217">
        <v>0</v>
      </c>
    </row>
    <row r="9795" spans="10:11" hidden="1" x14ac:dyDescent="0.25">
      <c r="J9795" s="5">
        <v>0</v>
      </c>
      <c r="K9795" s="217">
        <v>0</v>
      </c>
    </row>
    <row r="9796" spans="10:11" hidden="1" x14ac:dyDescent="0.25">
      <c r="J9796" s="5">
        <v>0</v>
      </c>
      <c r="K9796" s="217">
        <v>0</v>
      </c>
    </row>
    <row r="9797" spans="10:11" hidden="1" x14ac:dyDescent="0.25">
      <c r="J9797" s="5">
        <v>0</v>
      </c>
      <c r="K9797" s="217">
        <v>0</v>
      </c>
    </row>
    <row r="9798" spans="10:11" hidden="1" x14ac:dyDescent="0.25">
      <c r="J9798" s="5">
        <v>0</v>
      </c>
      <c r="K9798" s="217">
        <v>0</v>
      </c>
    </row>
    <row r="9799" spans="10:11" hidden="1" x14ac:dyDescent="0.25">
      <c r="J9799" s="5">
        <v>0</v>
      </c>
      <c r="K9799" s="217">
        <v>0</v>
      </c>
    </row>
    <row r="9800" spans="10:11" hidden="1" x14ac:dyDescent="0.25">
      <c r="J9800" s="5">
        <v>0</v>
      </c>
      <c r="K9800" s="217">
        <v>0</v>
      </c>
    </row>
    <row r="9801" spans="10:11" hidden="1" x14ac:dyDescent="0.25">
      <c r="J9801" s="5">
        <v>0</v>
      </c>
      <c r="K9801" s="217">
        <v>0</v>
      </c>
    </row>
    <row r="9802" spans="10:11" hidden="1" x14ac:dyDescent="0.25">
      <c r="J9802" s="5">
        <v>0</v>
      </c>
      <c r="K9802" s="217">
        <v>0</v>
      </c>
    </row>
    <row r="9803" spans="10:11" hidden="1" x14ac:dyDescent="0.25">
      <c r="J9803" s="5">
        <v>0</v>
      </c>
      <c r="K9803" s="217">
        <v>0</v>
      </c>
    </row>
    <row r="9804" spans="10:11" hidden="1" x14ac:dyDescent="0.25">
      <c r="J9804" s="5">
        <v>0</v>
      </c>
      <c r="K9804" s="217">
        <v>0</v>
      </c>
    </row>
    <row r="9805" spans="10:11" hidden="1" x14ac:dyDescent="0.25">
      <c r="J9805" s="5">
        <v>0</v>
      </c>
      <c r="K9805" s="217">
        <v>0</v>
      </c>
    </row>
    <row r="9806" spans="10:11" hidden="1" x14ac:dyDescent="0.25">
      <c r="J9806" s="5">
        <v>0</v>
      </c>
      <c r="K9806" s="217">
        <v>0</v>
      </c>
    </row>
    <row r="9807" spans="10:11" hidden="1" x14ac:dyDescent="0.25">
      <c r="J9807" s="5">
        <v>0</v>
      </c>
      <c r="K9807" s="217">
        <v>0</v>
      </c>
    </row>
    <row r="9808" spans="10:11" hidden="1" x14ac:dyDescent="0.25">
      <c r="J9808" s="5">
        <v>0</v>
      </c>
      <c r="K9808" s="217">
        <v>0</v>
      </c>
    </row>
    <row r="9809" spans="10:11" hidden="1" x14ac:dyDescent="0.25">
      <c r="J9809" s="5">
        <v>0</v>
      </c>
      <c r="K9809" s="217">
        <v>0</v>
      </c>
    </row>
    <row r="9810" spans="10:11" hidden="1" x14ac:dyDescent="0.25">
      <c r="J9810" s="5">
        <v>0</v>
      </c>
      <c r="K9810" s="217">
        <v>0</v>
      </c>
    </row>
    <row r="9811" spans="10:11" hidden="1" x14ac:dyDescent="0.25">
      <c r="J9811" s="5">
        <v>0</v>
      </c>
      <c r="K9811" s="217">
        <v>0</v>
      </c>
    </row>
    <row r="9812" spans="10:11" hidden="1" x14ac:dyDescent="0.25">
      <c r="J9812" s="5">
        <v>0</v>
      </c>
      <c r="K9812" s="217">
        <v>0</v>
      </c>
    </row>
    <row r="9813" spans="10:11" hidden="1" x14ac:dyDescent="0.25">
      <c r="J9813" s="5">
        <v>0</v>
      </c>
      <c r="K9813" s="217">
        <v>0</v>
      </c>
    </row>
    <row r="9814" spans="10:11" hidden="1" x14ac:dyDescent="0.25">
      <c r="J9814" s="5">
        <v>0</v>
      </c>
      <c r="K9814" s="217">
        <v>0</v>
      </c>
    </row>
    <row r="9815" spans="10:11" hidden="1" x14ac:dyDescent="0.25">
      <c r="J9815" s="5">
        <v>0</v>
      </c>
      <c r="K9815" s="217">
        <v>0</v>
      </c>
    </row>
    <row r="9816" spans="10:11" hidden="1" x14ac:dyDescent="0.25">
      <c r="J9816" s="5">
        <v>0</v>
      </c>
      <c r="K9816" s="217">
        <v>0</v>
      </c>
    </row>
    <row r="9817" spans="10:11" hidden="1" x14ac:dyDescent="0.25">
      <c r="J9817" s="5">
        <v>0</v>
      </c>
      <c r="K9817" s="217">
        <v>0</v>
      </c>
    </row>
    <row r="9818" spans="10:11" hidden="1" x14ac:dyDescent="0.25">
      <c r="J9818" s="5">
        <v>0</v>
      </c>
      <c r="K9818" s="217">
        <v>0</v>
      </c>
    </row>
    <row r="9819" spans="10:11" hidden="1" x14ac:dyDescent="0.25">
      <c r="J9819" s="5">
        <v>0</v>
      </c>
      <c r="K9819" s="217">
        <v>0</v>
      </c>
    </row>
    <row r="9820" spans="10:11" hidden="1" x14ac:dyDescent="0.25">
      <c r="J9820" s="5">
        <v>0</v>
      </c>
      <c r="K9820" s="217">
        <v>0</v>
      </c>
    </row>
    <row r="9821" spans="10:11" hidden="1" x14ac:dyDescent="0.25">
      <c r="J9821" s="5">
        <v>0</v>
      </c>
      <c r="K9821" s="217">
        <v>0</v>
      </c>
    </row>
    <row r="9822" spans="10:11" hidden="1" x14ac:dyDescent="0.25">
      <c r="J9822" s="5">
        <v>0</v>
      </c>
      <c r="K9822" s="217">
        <v>0</v>
      </c>
    </row>
    <row r="9823" spans="10:11" hidden="1" x14ac:dyDescent="0.25">
      <c r="J9823" s="5">
        <v>0</v>
      </c>
      <c r="K9823" s="217">
        <v>0</v>
      </c>
    </row>
    <row r="9824" spans="10:11" hidden="1" x14ac:dyDescent="0.25">
      <c r="J9824" s="5">
        <v>0</v>
      </c>
      <c r="K9824" s="217">
        <v>0</v>
      </c>
    </row>
    <row r="9825" spans="10:11" hidden="1" x14ac:dyDescent="0.25">
      <c r="J9825" s="5">
        <v>0</v>
      </c>
      <c r="K9825" s="217">
        <v>0</v>
      </c>
    </row>
    <row r="9826" spans="10:11" hidden="1" x14ac:dyDescent="0.25">
      <c r="J9826" s="5">
        <v>0</v>
      </c>
      <c r="K9826" s="217">
        <v>0</v>
      </c>
    </row>
    <row r="9827" spans="10:11" hidden="1" x14ac:dyDescent="0.25">
      <c r="J9827" s="5">
        <v>0</v>
      </c>
      <c r="K9827" s="217">
        <v>0</v>
      </c>
    </row>
    <row r="9828" spans="10:11" hidden="1" x14ac:dyDescent="0.25">
      <c r="J9828" s="5">
        <v>0</v>
      </c>
      <c r="K9828" s="217">
        <v>0</v>
      </c>
    </row>
    <row r="9829" spans="10:11" hidden="1" x14ac:dyDescent="0.25">
      <c r="J9829" s="5">
        <v>0</v>
      </c>
      <c r="K9829" s="217">
        <v>0</v>
      </c>
    </row>
    <row r="9830" spans="10:11" hidden="1" x14ac:dyDescent="0.25">
      <c r="J9830" s="5">
        <v>0</v>
      </c>
      <c r="K9830" s="217">
        <v>0</v>
      </c>
    </row>
    <row r="9831" spans="10:11" hidden="1" x14ac:dyDescent="0.25">
      <c r="J9831" s="5">
        <v>0</v>
      </c>
      <c r="K9831" s="217">
        <v>0</v>
      </c>
    </row>
    <row r="9832" spans="10:11" hidden="1" x14ac:dyDescent="0.25">
      <c r="J9832" s="5">
        <v>0</v>
      </c>
      <c r="K9832" s="217">
        <v>0</v>
      </c>
    </row>
    <row r="9833" spans="10:11" hidden="1" x14ac:dyDescent="0.25">
      <c r="J9833" s="5">
        <v>0</v>
      </c>
      <c r="K9833" s="217">
        <v>0</v>
      </c>
    </row>
    <row r="9834" spans="10:11" hidden="1" x14ac:dyDescent="0.25">
      <c r="J9834" s="5">
        <v>0</v>
      </c>
      <c r="K9834" s="217">
        <v>0</v>
      </c>
    </row>
    <row r="9835" spans="10:11" hidden="1" x14ac:dyDescent="0.25">
      <c r="J9835" s="5">
        <v>0</v>
      </c>
      <c r="K9835" s="217">
        <v>0</v>
      </c>
    </row>
    <row r="9836" spans="10:11" hidden="1" x14ac:dyDescent="0.25">
      <c r="J9836" s="5">
        <v>0</v>
      </c>
      <c r="K9836" s="217">
        <v>0</v>
      </c>
    </row>
    <row r="9837" spans="10:11" hidden="1" x14ac:dyDescent="0.25">
      <c r="J9837" s="5">
        <v>0</v>
      </c>
      <c r="K9837" s="217">
        <v>0</v>
      </c>
    </row>
    <row r="9838" spans="10:11" hidden="1" x14ac:dyDescent="0.25">
      <c r="J9838" s="5">
        <v>0</v>
      </c>
      <c r="K9838" s="217">
        <v>0</v>
      </c>
    </row>
    <row r="9839" spans="10:11" hidden="1" x14ac:dyDescent="0.25">
      <c r="J9839" s="5">
        <v>0</v>
      </c>
      <c r="K9839" s="217">
        <v>0</v>
      </c>
    </row>
    <row r="9840" spans="10:11" hidden="1" x14ac:dyDescent="0.25">
      <c r="J9840" s="5">
        <v>0</v>
      </c>
      <c r="K9840" s="217">
        <v>0</v>
      </c>
    </row>
    <row r="9841" spans="10:11" hidden="1" x14ac:dyDescent="0.25">
      <c r="J9841" s="5">
        <v>0</v>
      </c>
      <c r="K9841" s="217">
        <v>0</v>
      </c>
    </row>
    <row r="9842" spans="10:11" hidden="1" x14ac:dyDescent="0.25">
      <c r="J9842" s="5">
        <v>0</v>
      </c>
      <c r="K9842" s="217">
        <v>0</v>
      </c>
    </row>
    <row r="9843" spans="10:11" hidden="1" x14ac:dyDescent="0.25">
      <c r="J9843" s="5">
        <v>0</v>
      </c>
      <c r="K9843" s="217">
        <v>0</v>
      </c>
    </row>
    <row r="9844" spans="10:11" hidden="1" x14ac:dyDescent="0.25">
      <c r="J9844" s="5">
        <v>0</v>
      </c>
      <c r="K9844" s="217">
        <v>0</v>
      </c>
    </row>
    <row r="9845" spans="10:11" hidden="1" x14ac:dyDescent="0.25">
      <c r="J9845" s="5">
        <v>0</v>
      </c>
      <c r="K9845" s="217">
        <v>0</v>
      </c>
    </row>
    <row r="9846" spans="10:11" hidden="1" x14ac:dyDescent="0.25">
      <c r="J9846" s="5">
        <v>0</v>
      </c>
      <c r="K9846" s="217">
        <v>0</v>
      </c>
    </row>
    <row r="9847" spans="10:11" hidden="1" x14ac:dyDescent="0.25">
      <c r="J9847" s="5">
        <v>0</v>
      </c>
      <c r="K9847" s="217">
        <v>0</v>
      </c>
    </row>
    <row r="9848" spans="10:11" hidden="1" x14ac:dyDescent="0.25">
      <c r="J9848" s="5">
        <v>0</v>
      </c>
      <c r="K9848" s="217">
        <v>0</v>
      </c>
    </row>
    <row r="9849" spans="10:11" hidden="1" x14ac:dyDescent="0.25">
      <c r="J9849" s="5">
        <v>0</v>
      </c>
      <c r="K9849" s="217">
        <v>0</v>
      </c>
    </row>
    <row r="9850" spans="10:11" hidden="1" x14ac:dyDescent="0.25">
      <c r="J9850" s="5">
        <v>0</v>
      </c>
      <c r="K9850" s="217">
        <v>0</v>
      </c>
    </row>
    <row r="9851" spans="10:11" hidden="1" x14ac:dyDescent="0.25">
      <c r="J9851" s="5">
        <v>0</v>
      </c>
      <c r="K9851" s="217">
        <v>0</v>
      </c>
    </row>
    <row r="9852" spans="10:11" hidden="1" x14ac:dyDescent="0.25">
      <c r="J9852" s="5">
        <v>0</v>
      </c>
      <c r="K9852" s="217">
        <v>0</v>
      </c>
    </row>
    <row r="9853" spans="10:11" hidden="1" x14ac:dyDescent="0.25">
      <c r="J9853" s="5">
        <v>0</v>
      </c>
      <c r="K9853" s="217">
        <v>0</v>
      </c>
    </row>
    <row r="9854" spans="10:11" hidden="1" x14ac:dyDescent="0.25">
      <c r="J9854" s="5">
        <v>0</v>
      </c>
      <c r="K9854" s="217">
        <v>0</v>
      </c>
    </row>
    <row r="9855" spans="10:11" hidden="1" x14ac:dyDescent="0.25">
      <c r="J9855" s="5">
        <v>0</v>
      </c>
      <c r="K9855" s="217">
        <v>0</v>
      </c>
    </row>
    <row r="9856" spans="10:11" hidden="1" x14ac:dyDescent="0.25">
      <c r="J9856" s="5">
        <v>0</v>
      </c>
      <c r="K9856" s="217">
        <v>0</v>
      </c>
    </row>
    <row r="9857" spans="10:11" hidden="1" x14ac:dyDescent="0.25">
      <c r="J9857" s="5">
        <v>0</v>
      </c>
      <c r="K9857" s="217">
        <v>0</v>
      </c>
    </row>
    <row r="9858" spans="10:11" hidden="1" x14ac:dyDescent="0.25">
      <c r="J9858" s="5">
        <v>0</v>
      </c>
      <c r="K9858" s="217">
        <v>0</v>
      </c>
    </row>
    <row r="9859" spans="10:11" hidden="1" x14ac:dyDescent="0.25">
      <c r="J9859" s="5">
        <v>0</v>
      </c>
      <c r="K9859" s="217">
        <v>0</v>
      </c>
    </row>
    <row r="9860" spans="10:11" hidden="1" x14ac:dyDescent="0.25">
      <c r="J9860" s="5">
        <v>0</v>
      </c>
      <c r="K9860" s="217">
        <v>0</v>
      </c>
    </row>
    <row r="9861" spans="10:11" hidden="1" x14ac:dyDescent="0.25">
      <c r="J9861" s="5">
        <v>0</v>
      </c>
      <c r="K9861" s="217">
        <v>0</v>
      </c>
    </row>
    <row r="9862" spans="10:11" hidden="1" x14ac:dyDescent="0.25">
      <c r="J9862" s="5">
        <v>0</v>
      </c>
      <c r="K9862" s="217">
        <v>0</v>
      </c>
    </row>
    <row r="9863" spans="10:11" hidden="1" x14ac:dyDescent="0.25">
      <c r="J9863" s="5">
        <v>0</v>
      </c>
      <c r="K9863" s="217">
        <v>0</v>
      </c>
    </row>
    <row r="9864" spans="10:11" hidden="1" x14ac:dyDescent="0.25">
      <c r="J9864" s="5">
        <v>0</v>
      </c>
      <c r="K9864" s="217">
        <v>0</v>
      </c>
    </row>
    <row r="9865" spans="10:11" hidden="1" x14ac:dyDescent="0.25">
      <c r="J9865" s="5">
        <v>0</v>
      </c>
      <c r="K9865" s="217">
        <v>0</v>
      </c>
    </row>
    <row r="9866" spans="10:11" hidden="1" x14ac:dyDescent="0.25">
      <c r="J9866" s="5">
        <v>0</v>
      </c>
      <c r="K9866" s="217">
        <v>0</v>
      </c>
    </row>
    <row r="9867" spans="10:11" hidden="1" x14ac:dyDescent="0.25">
      <c r="J9867" s="5">
        <v>0</v>
      </c>
      <c r="K9867" s="217">
        <v>0</v>
      </c>
    </row>
    <row r="9868" spans="10:11" hidden="1" x14ac:dyDescent="0.25">
      <c r="J9868" s="5">
        <v>0</v>
      </c>
      <c r="K9868" s="217">
        <v>0</v>
      </c>
    </row>
    <row r="9869" spans="10:11" hidden="1" x14ac:dyDescent="0.25">
      <c r="J9869" s="5">
        <v>0</v>
      </c>
      <c r="K9869" s="217">
        <v>0</v>
      </c>
    </row>
    <row r="9870" spans="10:11" hidden="1" x14ac:dyDescent="0.25">
      <c r="J9870" s="5">
        <v>0</v>
      </c>
      <c r="K9870" s="217">
        <v>0</v>
      </c>
    </row>
    <row r="9871" spans="10:11" hidden="1" x14ac:dyDescent="0.25">
      <c r="J9871" s="5">
        <v>0</v>
      </c>
      <c r="K9871" s="217">
        <v>0</v>
      </c>
    </row>
    <row r="9872" spans="10:11" hidden="1" x14ac:dyDescent="0.25">
      <c r="J9872" s="5">
        <v>0</v>
      </c>
      <c r="K9872" s="217">
        <v>0</v>
      </c>
    </row>
    <row r="9873" spans="10:11" hidden="1" x14ac:dyDescent="0.25">
      <c r="J9873" s="5">
        <v>0</v>
      </c>
      <c r="K9873" s="217">
        <v>0</v>
      </c>
    </row>
    <row r="9874" spans="10:11" hidden="1" x14ac:dyDescent="0.25">
      <c r="J9874" s="5">
        <v>0</v>
      </c>
      <c r="K9874" s="217">
        <v>0</v>
      </c>
    </row>
    <row r="9875" spans="10:11" hidden="1" x14ac:dyDescent="0.25">
      <c r="J9875" s="5">
        <v>0</v>
      </c>
      <c r="K9875" s="217">
        <v>0</v>
      </c>
    </row>
    <row r="9876" spans="10:11" hidden="1" x14ac:dyDescent="0.25">
      <c r="J9876" s="5">
        <v>0</v>
      </c>
      <c r="K9876" s="217">
        <v>0</v>
      </c>
    </row>
    <row r="9877" spans="10:11" hidden="1" x14ac:dyDescent="0.25">
      <c r="J9877" s="5">
        <v>0</v>
      </c>
      <c r="K9877" s="217">
        <v>0</v>
      </c>
    </row>
    <row r="9878" spans="10:11" hidden="1" x14ac:dyDescent="0.25">
      <c r="J9878" s="5">
        <v>0</v>
      </c>
      <c r="K9878" s="217">
        <v>0</v>
      </c>
    </row>
    <row r="9879" spans="10:11" hidden="1" x14ac:dyDescent="0.25">
      <c r="J9879" s="5">
        <v>0</v>
      </c>
      <c r="K9879" s="217">
        <v>0</v>
      </c>
    </row>
    <row r="9880" spans="10:11" hidden="1" x14ac:dyDescent="0.25">
      <c r="J9880" s="5">
        <v>0</v>
      </c>
      <c r="K9880" s="217">
        <v>0</v>
      </c>
    </row>
    <row r="9881" spans="10:11" hidden="1" x14ac:dyDescent="0.25">
      <c r="J9881" s="5">
        <v>0</v>
      </c>
      <c r="K9881" s="217">
        <v>0</v>
      </c>
    </row>
    <row r="9882" spans="10:11" hidden="1" x14ac:dyDescent="0.25">
      <c r="J9882" s="5">
        <v>0</v>
      </c>
      <c r="K9882" s="217">
        <v>0</v>
      </c>
    </row>
    <row r="9883" spans="10:11" hidden="1" x14ac:dyDescent="0.25">
      <c r="J9883" s="5">
        <v>0</v>
      </c>
      <c r="K9883" s="217">
        <v>0</v>
      </c>
    </row>
    <row r="9884" spans="10:11" hidden="1" x14ac:dyDescent="0.25">
      <c r="J9884" s="5">
        <v>0</v>
      </c>
      <c r="K9884" s="217">
        <v>0</v>
      </c>
    </row>
    <row r="9885" spans="10:11" hidden="1" x14ac:dyDescent="0.25">
      <c r="J9885" s="5">
        <v>0</v>
      </c>
      <c r="K9885" s="217">
        <v>0</v>
      </c>
    </row>
    <row r="9886" spans="10:11" hidden="1" x14ac:dyDescent="0.25">
      <c r="J9886" s="5">
        <v>0</v>
      </c>
      <c r="K9886" s="217">
        <v>0</v>
      </c>
    </row>
    <row r="9887" spans="10:11" hidden="1" x14ac:dyDescent="0.25">
      <c r="J9887" s="5">
        <v>0</v>
      </c>
      <c r="K9887" s="217">
        <v>0</v>
      </c>
    </row>
    <row r="9888" spans="10:11" hidden="1" x14ac:dyDescent="0.25">
      <c r="J9888" s="5">
        <v>0</v>
      </c>
      <c r="K9888" s="217">
        <v>0</v>
      </c>
    </row>
    <row r="9889" spans="10:11" hidden="1" x14ac:dyDescent="0.25">
      <c r="J9889" s="5">
        <v>0</v>
      </c>
      <c r="K9889" s="217">
        <v>0</v>
      </c>
    </row>
    <row r="9890" spans="10:11" hidden="1" x14ac:dyDescent="0.25">
      <c r="J9890" s="5">
        <v>0</v>
      </c>
      <c r="K9890" s="217">
        <v>0</v>
      </c>
    </row>
    <row r="9891" spans="10:11" hidden="1" x14ac:dyDescent="0.25">
      <c r="J9891" s="5">
        <v>0</v>
      </c>
      <c r="K9891" s="217">
        <v>0</v>
      </c>
    </row>
    <row r="9892" spans="10:11" hidden="1" x14ac:dyDescent="0.25">
      <c r="J9892" s="5">
        <v>0</v>
      </c>
      <c r="K9892" s="217">
        <v>0</v>
      </c>
    </row>
    <row r="9893" spans="10:11" hidden="1" x14ac:dyDescent="0.25">
      <c r="J9893" s="5">
        <v>0</v>
      </c>
      <c r="K9893" s="217">
        <v>0</v>
      </c>
    </row>
    <row r="9894" spans="10:11" hidden="1" x14ac:dyDescent="0.25">
      <c r="J9894" s="5">
        <v>0</v>
      </c>
      <c r="K9894" s="217">
        <v>0</v>
      </c>
    </row>
    <row r="9895" spans="10:11" hidden="1" x14ac:dyDescent="0.25">
      <c r="J9895" s="5">
        <v>0</v>
      </c>
      <c r="K9895" s="217">
        <v>0</v>
      </c>
    </row>
    <row r="9896" spans="10:11" hidden="1" x14ac:dyDescent="0.25">
      <c r="J9896" s="5">
        <v>0</v>
      </c>
      <c r="K9896" s="217">
        <v>0</v>
      </c>
    </row>
    <row r="9897" spans="10:11" hidden="1" x14ac:dyDescent="0.25">
      <c r="J9897" s="5">
        <v>0</v>
      </c>
      <c r="K9897" s="217">
        <v>0</v>
      </c>
    </row>
    <row r="9898" spans="10:11" hidden="1" x14ac:dyDescent="0.25">
      <c r="J9898" s="5">
        <v>0</v>
      </c>
      <c r="K9898" s="217">
        <v>0</v>
      </c>
    </row>
    <row r="9899" spans="10:11" hidden="1" x14ac:dyDescent="0.25">
      <c r="J9899" s="5">
        <v>0</v>
      </c>
      <c r="K9899" s="217">
        <v>0</v>
      </c>
    </row>
    <row r="9900" spans="10:11" hidden="1" x14ac:dyDescent="0.25">
      <c r="J9900" s="5">
        <v>0</v>
      </c>
      <c r="K9900" s="217">
        <v>0</v>
      </c>
    </row>
    <row r="9901" spans="10:11" hidden="1" x14ac:dyDescent="0.25">
      <c r="J9901" s="5">
        <v>0</v>
      </c>
      <c r="K9901" s="217">
        <v>0</v>
      </c>
    </row>
    <row r="9902" spans="10:11" hidden="1" x14ac:dyDescent="0.25">
      <c r="J9902" s="5">
        <v>0</v>
      </c>
      <c r="K9902" s="217">
        <v>0</v>
      </c>
    </row>
    <row r="9903" spans="10:11" hidden="1" x14ac:dyDescent="0.25">
      <c r="J9903" s="5">
        <v>0</v>
      </c>
      <c r="K9903" s="217">
        <v>0</v>
      </c>
    </row>
    <row r="9904" spans="10:11" hidden="1" x14ac:dyDescent="0.25">
      <c r="J9904" s="5">
        <v>0</v>
      </c>
      <c r="K9904" s="217">
        <v>0</v>
      </c>
    </row>
    <row r="9905" spans="10:11" hidden="1" x14ac:dyDescent="0.25">
      <c r="J9905" s="5">
        <v>0</v>
      </c>
      <c r="K9905" s="217">
        <v>0</v>
      </c>
    </row>
    <row r="9906" spans="10:11" hidden="1" x14ac:dyDescent="0.25">
      <c r="J9906" s="5">
        <v>0</v>
      </c>
      <c r="K9906" s="217">
        <v>0</v>
      </c>
    </row>
    <row r="9907" spans="10:11" hidden="1" x14ac:dyDescent="0.25">
      <c r="J9907" s="5">
        <v>0</v>
      </c>
      <c r="K9907" s="217">
        <v>0</v>
      </c>
    </row>
    <row r="9908" spans="10:11" hidden="1" x14ac:dyDescent="0.25">
      <c r="J9908" s="5">
        <v>0</v>
      </c>
      <c r="K9908" s="217">
        <v>0</v>
      </c>
    </row>
    <row r="9909" spans="10:11" hidden="1" x14ac:dyDescent="0.25">
      <c r="J9909" s="5">
        <v>0</v>
      </c>
      <c r="K9909" s="217">
        <v>0</v>
      </c>
    </row>
    <row r="9910" spans="10:11" hidden="1" x14ac:dyDescent="0.25">
      <c r="J9910" s="5">
        <v>0</v>
      </c>
      <c r="K9910" s="217">
        <v>0</v>
      </c>
    </row>
    <row r="9911" spans="10:11" hidden="1" x14ac:dyDescent="0.25">
      <c r="J9911" s="5">
        <v>0</v>
      </c>
      <c r="K9911" s="217">
        <v>0</v>
      </c>
    </row>
    <row r="9912" spans="10:11" hidden="1" x14ac:dyDescent="0.25">
      <c r="J9912" s="5">
        <v>0</v>
      </c>
      <c r="K9912" s="217">
        <v>0</v>
      </c>
    </row>
    <row r="9913" spans="10:11" hidden="1" x14ac:dyDescent="0.25">
      <c r="J9913" s="5">
        <v>0</v>
      </c>
      <c r="K9913" s="217">
        <v>0</v>
      </c>
    </row>
    <row r="9914" spans="10:11" hidden="1" x14ac:dyDescent="0.25">
      <c r="J9914" s="5">
        <v>0</v>
      </c>
      <c r="K9914" s="217">
        <v>0</v>
      </c>
    </row>
    <row r="9915" spans="10:11" hidden="1" x14ac:dyDescent="0.25">
      <c r="J9915" s="5">
        <v>0</v>
      </c>
      <c r="K9915" s="217">
        <v>0</v>
      </c>
    </row>
    <row r="9916" spans="10:11" hidden="1" x14ac:dyDescent="0.25">
      <c r="J9916" s="5">
        <v>0</v>
      </c>
      <c r="K9916" s="217">
        <v>0</v>
      </c>
    </row>
    <row r="9917" spans="10:11" hidden="1" x14ac:dyDescent="0.25">
      <c r="J9917" s="5">
        <v>0</v>
      </c>
      <c r="K9917" s="217">
        <v>0</v>
      </c>
    </row>
    <row r="9918" spans="10:11" hidden="1" x14ac:dyDescent="0.25">
      <c r="J9918" s="5">
        <v>0</v>
      </c>
      <c r="K9918" s="217">
        <v>0</v>
      </c>
    </row>
    <row r="9919" spans="10:11" hidden="1" x14ac:dyDescent="0.25">
      <c r="J9919" s="5">
        <v>0</v>
      </c>
      <c r="K9919" s="217">
        <v>0</v>
      </c>
    </row>
    <row r="9920" spans="10:11" hidden="1" x14ac:dyDescent="0.25">
      <c r="J9920" s="5">
        <v>0</v>
      </c>
      <c r="K9920" s="217">
        <v>0</v>
      </c>
    </row>
    <row r="9921" spans="10:11" hidden="1" x14ac:dyDescent="0.25">
      <c r="J9921" s="5">
        <v>0</v>
      </c>
      <c r="K9921" s="217">
        <v>0</v>
      </c>
    </row>
    <row r="9922" spans="10:11" hidden="1" x14ac:dyDescent="0.25">
      <c r="J9922" s="5">
        <v>0</v>
      </c>
      <c r="K9922" s="217">
        <v>0</v>
      </c>
    </row>
    <row r="9923" spans="10:11" hidden="1" x14ac:dyDescent="0.25">
      <c r="J9923" s="5">
        <v>0</v>
      </c>
      <c r="K9923" s="217">
        <v>0</v>
      </c>
    </row>
    <row r="9924" spans="10:11" hidden="1" x14ac:dyDescent="0.25">
      <c r="J9924" s="5">
        <v>0</v>
      </c>
      <c r="K9924" s="217">
        <v>0</v>
      </c>
    </row>
    <row r="9925" spans="10:11" hidden="1" x14ac:dyDescent="0.25">
      <c r="J9925" s="5">
        <v>0</v>
      </c>
      <c r="K9925" s="217">
        <v>0</v>
      </c>
    </row>
    <row r="9926" spans="10:11" hidden="1" x14ac:dyDescent="0.25">
      <c r="J9926" s="5">
        <v>0</v>
      </c>
      <c r="K9926" s="217">
        <v>0</v>
      </c>
    </row>
    <row r="9927" spans="10:11" hidden="1" x14ac:dyDescent="0.25">
      <c r="J9927" s="5">
        <v>0</v>
      </c>
      <c r="K9927" s="217">
        <v>0</v>
      </c>
    </row>
    <row r="9928" spans="10:11" hidden="1" x14ac:dyDescent="0.25">
      <c r="J9928" s="5">
        <v>0</v>
      </c>
      <c r="K9928" s="217">
        <v>0</v>
      </c>
    </row>
    <row r="9929" spans="10:11" hidden="1" x14ac:dyDescent="0.25">
      <c r="J9929" s="5">
        <v>0</v>
      </c>
      <c r="K9929" s="217">
        <v>0</v>
      </c>
    </row>
    <row r="9930" spans="10:11" hidden="1" x14ac:dyDescent="0.25">
      <c r="J9930" s="5">
        <v>0</v>
      </c>
      <c r="K9930" s="217">
        <v>0</v>
      </c>
    </row>
    <row r="9931" spans="10:11" hidden="1" x14ac:dyDescent="0.25">
      <c r="J9931" s="5">
        <v>0</v>
      </c>
      <c r="K9931" s="217">
        <v>0</v>
      </c>
    </row>
    <row r="9932" spans="10:11" hidden="1" x14ac:dyDescent="0.25">
      <c r="J9932" s="5">
        <v>0</v>
      </c>
      <c r="K9932" s="217">
        <v>0</v>
      </c>
    </row>
    <row r="9933" spans="10:11" hidden="1" x14ac:dyDescent="0.25">
      <c r="J9933" s="5">
        <v>0</v>
      </c>
      <c r="K9933" s="217">
        <v>0</v>
      </c>
    </row>
    <row r="9934" spans="10:11" hidden="1" x14ac:dyDescent="0.25">
      <c r="J9934" s="5">
        <v>0</v>
      </c>
      <c r="K9934" s="217">
        <v>0</v>
      </c>
    </row>
    <row r="9935" spans="10:11" hidden="1" x14ac:dyDescent="0.25">
      <c r="J9935" s="5">
        <v>0</v>
      </c>
      <c r="K9935" s="217">
        <v>0</v>
      </c>
    </row>
    <row r="9936" spans="10:11" hidden="1" x14ac:dyDescent="0.25">
      <c r="J9936" s="5">
        <v>0</v>
      </c>
      <c r="K9936" s="217">
        <v>0</v>
      </c>
    </row>
    <row r="9937" spans="10:11" hidden="1" x14ac:dyDescent="0.25">
      <c r="J9937" s="5">
        <v>0</v>
      </c>
      <c r="K9937" s="217">
        <v>0</v>
      </c>
    </row>
    <row r="9938" spans="10:11" hidden="1" x14ac:dyDescent="0.25">
      <c r="J9938" s="5">
        <v>0</v>
      </c>
      <c r="K9938" s="217">
        <v>0</v>
      </c>
    </row>
    <row r="9939" spans="10:11" hidden="1" x14ac:dyDescent="0.25">
      <c r="J9939" s="5">
        <v>0</v>
      </c>
      <c r="K9939" s="217">
        <v>0</v>
      </c>
    </row>
    <row r="9940" spans="10:11" hidden="1" x14ac:dyDescent="0.25">
      <c r="J9940" s="5">
        <v>0</v>
      </c>
      <c r="K9940" s="217">
        <v>0</v>
      </c>
    </row>
    <row r="9941" spans="10:11" hidden="1" x14ac:dyDescent="0.25">
      <c r="J9941" s="5">
        <v>0</v>
      </c>
      <c r="K9941" s="217">
        <v>0</v>
      </c>
    </row>
    <row r="9942" spans="10:11" hidden="1" x14ac:dyDescent="0.25">
      <c r="J9942" s="5">
        <v>0</v>
      </c>
      <c r="K9942" s="217">
        <v>0</v>
      </c>
    </row>
    <row r="9943" spans="10:11" hidden="1" x14ac:dyDescent="0.25">
      <c r="J9943" s="5">
        <v>0</v>
      </c>
      <c r="K9943" s="217">
        <v>0</v>
      </c>
    </row>
    <row r="9944" spans="10:11" hidden="1" x14ac:dyDescent="0.25">
      <c r="J9944" s="5">
        <v>0</v>
      </c>
      <c r="K9944" s="217">
        <v>0</v>
      </c>
    </row>
    <row r="9945" spans="10:11" hidden="1" x14ac:dyDescent="0.25">
      <c r="J9945" s="5">
        <v>0</v>
      </c>
      <c r="K9945" s="217">
        <v>0</v>
      </c>
    </row>
    <row r="9946" spans="10:11" hidden="1" x14ac:dyDescent="0.25">
      <c r="J9946" s="5">
        <v>0</v>
      </c>
      <c r="K9946" s="217">
        <v>0</v>
      </c>
    </row>
    <row r="9947" spans="10:11" hidden="1" x14ac:dyDescent="0.25">
      <c r="J9947" s="5">
        <v>0</v>
      </c>
      <c r="K9947" s="217">
        <v>0</v>
      </c>
    </row>
    <row r="9948" spans="10:11" hidden="1" x14ac:dyDescent="0.25">
      <c r="J9948" s="5">
        <v>0</v>
      </c>
      <c r="K9948" s="217">
        <v>0</v>
      </c>
    </row>
    <row r="9949" spans="10:11" hidden="1" x14ac:dyDescent="0.25">
      <c r="J9949" s="5">
        <v>0</v>
      </c>
      <c r="K9949" s="217">
        <v>0</v>
      </c>
    </row>
    <row r="9950" spans="10:11" hidden="1" x14ac:dyDescent="0.25">
      <c r="J9950" s="5">
        <v>0</v>
      </c>
      <c r="K9950" s="217">
        <v>0</v>
      </c>
    </row>
    <row r="9951" spans="10:11" hidden="1" x14ac:dyDescent="0.25">
      <c r="J9951" s="5">
        <v>0</v>
      </c>
      <c r="K9951" s="217">
        <v>0</v>
      </c>
    </row>
    <row r="9952" spans="10:11" hidden="1" x14ac:dyDescent="0.25">
      <c r="J9952" s="5">
        <v>0</v>
      </c>
      <c r="K9952" s="217">
        <v>0</v>
      </c>
    </row>
    <row r="9953" spans="10:11" hidden="1" x14ac:dyDescent="0.25">
      <c r="J9953" s="5">
        <v>0</v>
      </c>
      <c r="K9953" s="217">
        <v>0</v>
      </c>
    </row>
    <row r="9954" spans="10:11" hidden="1" x14ac:dyDescent="0.25">
      <c r="J9954" s="5">
        <v>0</v>
      </c>
      <c r="K9954" s="217">
        <v>0</v>
      </c>
    </row>
    <row r="9955" spans="10:11" hidden="1" x14ac:dyDescent="0.25">
      <c r="J9955" s="5">
        <v>0</v>
      </c>
      <c r="K9955" s="217">
        <v>0</v>
      </c>
    </row>
    <row r="9956" spans="10:11" hidden="1" x14ac:dyDescent="0.25">
      <c r="J9956" s="5">
        <v>0</v>
      </c>
      <c r="K9956" s="217">
        <v>0</v>
      </c>
    </row>
    <row r="9957" spans="10:11" hidden="1" x14ac:dyDescent="0.25">
      <c r="J9957" s="5">
        <v>0</v>
      </c>
      <c r="K9957" s="217">
        <v>0</v>
      </c>
    </row>
    <row r="9958" spans="10:11" hidden="1" x14ac:dyDescent="0.25">
      <c r="J9958" s="5">
        <v>0</v>
      </c>
      <c r="K9958" s="217">
        <v>0</v>
      </c>
    </row>
    <row r="9959" spans="10:11" hidden="1" x14ac:dyDescent="0.25">
      <c r="J9959" s="5">
        <v>0</v>
      </c>
      <c r="K9959" s="217">
        <v>0</v>
      </c>
    </row>
    <row r="9960" spans="10:11" hidden="1" x14ac:dyDescent="0.25">
      <c r="J9960" s="5">
        <v>0</v>
      </c>
      <c r="K9960" s="217">
        <v>0</v>
      </c>
    </row>
    <row r="9961" spans="10:11" hidden="1" x14ac:dyDescent="0.25">
      <c r="J9961" s="5">
        <v>0</v>
      </c>
      <c r="K9961" s="217">
        <v>0</v>
      </c>
    </row>
    <row r="9962" spans="10:11" hidden="1" x14ac:dyDescent="0.25">
      <c r="J9962" s="5">
        <v>0</v>
      </c>
      <c r="K9962" s="217">
        <v>0</v>
      </c>
    </row>
    <row r="9963" spans="10:11" hidden="1" x14ac:dyDescent="0.25">
      <c r="J9963" s="5">
        <v>0</v>
      </c>
      <c r="K9963" s="217">
        <v>0</v>
      </c>
    </row>
    <row r="9964" spans="10:11" hidden="1" x14ac:dyDescent="0.25">
      <c r="J9964" s="5">
        <v>0</v>
      </c>
      <c r="K9964" s="217">
        <v>0</v>
      </c>
    </row>
    <row r="9965" spans="10:11" hidden="1" x14ac:dyDescent="0.25">
      <c r="J9965" s="5">
        <v>0</v>
      </c>
      <c r="K9965" s="217">
        <v>0</v>
      </c>
    </row>
    <row r="9966" spans="10:11" hidden="1" x14ac:dyDescent="0.25">
      <c r="J9966" s="5">
        <v>0</v>
      </c>
      <c r="K9966" s="217">
        <v>0</v>
      </c>
    </row>
    <row r="9967" spans="10:11" hidden="1" x14ac:dyDescent="0.25">
      <c r="J9967" s="5">
        <v>0</v>
      </c>
      <c r="K9967" s="217">
        <v>0</v>
      </c>
    </row>
    <row r="9968" spans="10:11" hidden="1" x14ac:dyDescent="0.25">
      <c r="J9968" s="5">
        <v>0</v>
      </c>
      <c r="K9968" s="217">
        <v>0</v>
      </c>
    </row>
    <row r="9969" spans="10:11" hidden="1" x14ac:dyDescent="0.25">
      <c r="J9969" s="5">
        <v>0</v>
      </c>
      <c r="K9969" s="217">
        <v>0</v>
      </c>
    </row>
    <row r="9970" spans="10:11" hidden="1" x14ac:dyDescent="0.25">
      <c r="J9970" s="5">
        <v>0</v>
      </c>
      <c r="K9970" s="217">
        <v>0</v>
      </c>
    </row>
    <row r="9971" spans="10:11" hidden="1" x14ac:dyDescent="0.25">
      <c r="J9971" s="5">
        <v>0</v>
      </c>
      <c r="K9971" s="217">
        <v>0</v>
      </c>
    </row>
    <row r="9972" spans="10:11" hidden="1" x14ac:dyDescent="0.25">
      <c r="J9972" s="5">
        <v>0</v>
      </c>
      <c r="K9972" s="217">
        <v>0</v>
      </c>
    </row>
    <row r="9973" spans="10:11" hidden="1" x14ac:dyDescent="0.25">
      <c r="J9973" s="5">
        <v>0</v>
      </c>
      <c r="K9973" s="217">
        <v>0</v>
      </c>
    </row>
    <row r="9974" spans="10:11" hidden="1" x14ac:dyDescent="0.25">
      <c r="J9974" s="5">
        <v>0</v>
      </c>
      <c r="K9974" s="217">
        <v>0</v>
      </c>
    </row>
    <row r="9975" spans="10:11" hidden="1" x14ac:dyDescent="0.25">
      <c r="J9975" s="5">
        <v>0</v>
      </c>
      <c r="K9975" s="217">
        <v>0</v>
      </c>
    </row>
    <row r="9976" spans="10:11" hidden="1" x14ac:dyDescent="0.25">
      <c r="J9976" s="5">
        <v>0</v>
      </c>
      <c r="K9976" s="217">
        <v>0</v>
      </c>
    </row>
    <row r="9977" spans="10:11" hidden="1" x14ac:dyDescent="0.25">
      <c r="J9977" s="5">
        <v>0</v>
      </c>
      <c r="K9977" s="217">
        <v>0</v>
      </c>
    </row>
    <row r="9978" spans="10:11" hidden="1" x14ac:dyDescent="0.25">
      <c r="J9978" s="5">
        <v>0</v>
      </c>
      <c r="K9978" s="217">
        <v>0</v>
      </c>
    </row>
    <row r="9979" spans="10:11" hidden="1" x14ac:dyDescent="0.25">
      <c r="J9979" s="5">
        <v>0</v>
      </c>
      <c r="K9979" s="217">
        <v>0</v>
      </c>
    </row>
    <row r="9980" spans="10:11" hidden="1" x14ac:dyDescent="0.25">
      <c r="J9980" s="5">
        <v>0</v>
      </c>
      <c r="K9980" s="217">
        <v>0</v>
      </c>
    </row>
    <row r="9981" spans="10:11" hidden="1" x14ac:dyDescent="0.25">
      <c r="J9981" s="5">
        <v>0</v>
      </c>
      <c r="K9981" s="217">
        <v>0</v>
      </c>
    </row>
    <row r="9982" spans="10:11" hidden="1" x14ac:dyDescent="0.25">
      <c r="J9982" s="5">
        <v>0</v>
      </c>
      <c r="K9982" s="217">
        <v>0</v>
      </c>
    </row>
    <row r="9983" spans="10:11" hidden="1" x14ac:dyDescent="0.25">
      <c r="J9983" s="5">
        <v>0</v>
      </c>
      <c r="K9983" s="217">
        <v>0</v>
      </c>
    </row>
    <row r="9984" spans="10:11" hidden="1" x14ac:dyDescent="0.25">
      <c r="J9984" s="5">
        <v>0</v>
      </c>
      <c r="K9984" s="217">
        <v>0</v>
      </c>
    </row>
    <row r="9985" spans="10:11" hidden="1" x14ac:dyDescent="0.25">
      <c r="J9985" s="5">
        <v>0</v>
      </c>
      <c r="K9985" s="217">
        <v>0</v>
      </c>
    </row>
    <row r="9986" spans="10:11" hidden="1" x14ac:dyDescent="0.25">
      <c r="J9986" s="5">
        <v>0</v>
      </c>
      <c r="K9986" s="217">
        <v>0</v>
      </c>
    </row>
    <row r="9987" spans="10:11" hidden="1" x14ac:dyDescent="0.25">
      <c r="J9987" s="5">
        <v>0</v>
      </c>
      <c r="K9987" s="217">
        <v>0</v>
      </c>
    </row>
    <row r="9988" spans="10:11" hidden="1" x14ac:dyDescent="0.25">
      <c r="J9988" s="5">
        <v>0</v>
      </c>
      <c r="K9988" s="217">
        <v>0</v>
      </c>
    </row>
    <row r="9989" spans="10:11" hidden="1" x14ac:dyDescent="0.25">
      <c r="J9989" s="5">
        <v>0</v>
      </c>
      <c r="K9989" s="217">
        <v>0</v>
      </c>
    </row>
    <row r="9990" spans="10:11" hidden="1" x14ac:dyDescent="0.25">
      <c r="J9990" s="5">
        <v>0</v>
      </c>
      <c r="K9990" s="217">
        <v>0</v>
      </c>
    </row>
    <row r="9991" spans="10:11" hidden="1" x14ac:dyDescent="0.25">
      <c r="J9991" s="5">
        <v>0</v>
      </c>
      <c r="K9991" s="217">
        <v>0</v>
      </c>
    </row>
    <row r="9992" spans="10:11" hidden="1" x14ac:dyDescent="0.25">
      <c r="J9992" s="5">
        <v>0</v>
      </c>
      <c r="K9992" s="217">
        <v>0</v>
      </c>
    </row>
    <row r="9993" spans="10:11" hidden="1" x14ac:dyDescent="0.25">
      <c r="J9993" s="5">
        <v>0</v>
      </c>
      <c r="K9993" s="217">
        <v>0</v>
      </c>
    </row>
    <row r="9994" spans="10:11" hidden="1" x14ac:dyDescent="0.25">
      <c r="J9994" s="5">
        <v>0</v>
      </c>
      <c r="K9994" s="217">
        <v>0</v>
      </c>
    </row>
    <row r="9995" spans="10:11" hidden="1" x14ac:dyDescent="0.25">
      <c r="J9995" s="5">
        <v>0</v>
      </c>
      <c r="K9995" s="217">
        <v>0</v>
      </c>
    </row>
    <row r="9996" spans="10:11" hidden="1" x14ac:dyDescent="0.25">
      <c r="J9996" s="5">
        <v>0</v>
      </c>
      <c r="K9996" s="217">
        <v>0</v>
      </c>
    </row>
    <row r="9997" spans="10:11" hidden="1" x14ac:dyDescent="0.25">
      <c r="J9997" s="5">
        <v>0</v>
      </c>
      <c r="K9997" s="217">
        <v>0</v>
      </c>
    </row>
    <row r="9998" spans="10:11" hidden="1" x14ac:dyDescent="0.25">
      <c r="J9998" s="5">
        <v>0</v>
      </c>
      <c r="K9998" s="217">
        <v>0</v>
      </c>
    </row>
    <row r="9999" spans="10:11" hidden="1" x14ac:dyDescent="0.25">
      <c r="J9999" s="5">
        <v>0</v>
      </c>
      <c r="K9999" s="217">
        <v>0</v>
      </c>
    </row>
    <row r="10000" spans="10:11" hidden="1" x14ac:dyDescent="0.25">
      <c r="J10000" s="5">
        <v>0</v>
      </c>
      <c r="K10000" s="217">
        <v>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27" priority="88" operator="greaterThan">
      <formula>0</formula>
    </cfRule>
    <cfRule type="cellIs" dxfId="626" priority="89" operator="lessThan">
      <formula>0</formula>
    </cfRule>
  </conditionalFormatting>
  <conditionalFormatting sqref="E21:E586">
    <cfRule type="containsText" dxfId="625" priority="86" operator="containsText" text="Despesa">
      <formula>NOT(ISERROR(SEARCH("Despesa",E21)))</formula>
    </cfRule>
    <cfRule type="containsText" dxfId="624" priority="87" operator="containsText" text="Receita">
      <formula>NOT(ISERROR(SEARCH("Receita",E21)))</formula>
    </cfRule>
  </conditionalFormatting>
  <conditionalFormatting sqref="Q7:Q8">
    <cfRule type="cellIs" dxfId="623" priority="71" operator="greaterThan">
      <formula>0</formula>
    </cfRule>
  </conditionalFormatting>
  <conditionalFormatting sqref="Q9:Q10">
    <cfRule type="cellIs" dxfId="622" priority="70" operator="greaterThan">
      <formula>0</formula>
    </cfRule>
  </conditionalFormatting>
  <conditionalFormatting sqref="Q11:Q12">
    <cfRule type="cellIs" dxfId="621" priority="68" operator="greaterThan">
      <formula>0</formula>
    </cfRule>
    <cfRule type="cellIs" dxfId="620" priority="69" operator="lessThan">
      <formula>0</formula>
    </cfRule>
  </conditionalFormatting>
  <conditionalFormatting sqref="Q13:Q14">
    <cfRule type="cellIs" dxfId="619" priority="66" operator="lessThan">
      <formula>0</formula>
    </cfRule>
    <cfRule type="cellIs" dxfId="618" priority="67" operator="greaterThan">
      <formula>0</formula>
    </cfRule>
  </conditionalFormatting>
  <conditionalFormatting sqref="E21:E586">
    <cfRule type="expression" dxfId="617" priority="102" stopIfTrue="1">
      <formula>NOT(ISERROR(SEARCH("Investimentos",E21)))</formula>
    </cfRule>
  </conditionalFormatting>
  <conditionalFormatting sqref="Q5:Q6">
    <cfRule type="cellIs" dxfId="616" priority="45" operator="greaterThan">
      <formula>0</formula>
    </cfRule>
  </conditionalFormatting>
  <conditionalFormatting sqref="E5:E586">
    <cfRule type="containsText" dxfId="615" priority="1" operator="containsText" text="INVESTIMENTOS">
      <formula>NOT(ISERROR(SEARCH("INVESTIMENTOS",E5)))</formula>
    </cfRule>
    <cfRule type="containsText" dxfId="614" priority="2" operator="containsText" text="DESPESAS DE MARKETING">
      <formula>NOT(ISERROR(SEARCH("DESPESAS DE MARKETING",E5)))</formula>
    </cfRule>
    <cfRule type="containsText" dxfId="613" priority="3" operator="containsText" text="DESPESAS NÃO OPERACIONAIS">
      <formula>NOT(ISERROR(SEARCH("DESPESAS NÃO OPERACIONAIS",E5)))</formula>
    </cfRule>
    <cfRule type="containsText" dxfId="612" priority="4" operator="containsText" text="DESPESAS COM RH">
      <formula>NOT(ISERROR(SEARCH("DESPESAS COM RH",E5)))</formula>
    </cfRule>
    <cfRule type="containsText" dxfId="611" priority="5" operator="containsText" text="DESPESAS COM SERVIÇOS">
      <formula>NOT(ISERROR(SEARCH("DESPESAS COM SERVIÇOS",E5)))</formula>
    </cfRule>
    <cfRule type="containsText" dxfId="610" priority="6" operator="containsText" text="DESPESAS COM PRODUTOS">
      <formula>NOT(ISERROR(SEARCH("DESPESAS COM PRODUTOS",E5)))</formula>
    </cfRule>
    <cfRule type="containsText" dxfId="609" priority="7" operator="containsText" text="IMPOSTOS">
      <formula>NOT(ISERROR(SEARCH("IMPOSTOS",E5)))</formula>
    </cfRule>
    <cfRule type="containsText" dxfId="608" priority="43" operator="containsText" text="Despesa">
      <formula>NOT(ISERROR(SEARCH("Despesa",E5)))</formula>
    </cfRule>
    <cfRule type="containsText" dxfId="607" priority="44" operator="containsText" text="Receita">
      <formula>NOT(ISERROR(SEARCH("Receita",E5)))</formula>
    </cfRule>
  </conditionalFormatting>
  <conditionalFormatting sqref="E5:E586">
    <cfRule type="expression" dxfId="606" priority="116" stopIfTrue="1">
      <formula>NOT(ISERROR(SEARCH("Investimentos",E5)))</formula>
    </cfRule>
  </conditionalFormatting>
  <conditionalFormatting sqref="E20">
    <cfRule type="containsText" dxfId="605" priority="37" operator="containsText" text="Despesa">
      <formula>NOT(ISERROR(SEARCH("Despesa",E20)))</formula>
    </cfRule>
    <cfRule type="containsText" dxfId="604" priority="38" operator="containsText" text="Receita">
      <formula>NOT(ISERROR(SEARCH("Receita",E20)))</formula>
    </cfRule>
  </conditionalFormatting>
  <conditionalFormatting sqref="E20">
    <cfRule type="expression" dxfId="603" priority="123" stopIfTrue="1">
      <formula>NOT(ISERROR(SEARCH("Investimentos",E20)))</formula>
    </cfRule>
  </conditionalFormatting>
  <conditionalFormatting sqref="M22:M586 L21:L586">
    <cfRule type="containsText" dxfId="602" priority="31" operator="containsText" text="Não Pago">
      <formula>NOT(ISERROR(SEARCH("Não Pago",L21)))</formula>
    </cfRule>
    <cfRule type="containsText" dxfId="601" priority="32" operator="containsText" text="Pago">
      <formula>NOT(ISERROR(SEARCH("Pago",L21)))</formula>
    </cfRule>
  </conditionalFormatting>
  <conditionalFormatting sqref="M21">
    <cfRule type="containsText" dxfId="600" priority="27" operator="containsText" text="Não Pago">
      <formula>NOT(ISERROR(SEARCH("Não Pago",M21)))</formula>
    </cfRule>
    <cfRule type="containsText" dxfId="599" priority="28" operator="containsText" text="Pago">
      <formula>NOT(ISERROR(SEARCH("Pago",M21)))</formula>
    </cfRule>
  </conditionalFormatting>
  <conditionalFormatting sqref="M5:M19">
    <cfRule type="containsText" dxfId="598" priority="25" operator="containsText" text="Não Pago">
      <formula>NOT(ISERROR(SEARCH("Não Pago",M5)))</formula>
    </cfRule>
    <cfRule type="containsText" dxfId="597" priority="26" operator="containsText" text="Pago">
      <formula>NOT(ISERROR(SEARCH("Pago",M5)))</formula>
    </cfRule>
  </conditionalFormatting>
  <conditionalFormatting sqref="M20">
    <cfRule type="containsText" dxfId="596" priority="23" operator="containsText" text="Não Pago">
      <formula>NOT(ISERROR(SEARCH("Não Pago",M20)))</formula>
    </cfRule>
    <cfRule type="containsText" dxfId="595" priority="24" operator="containsText" text="Pago">
      <formula>NOT(ISERROR(SEARCH("Pago",M20)))</formula>
    </cfRule>
  </conditionalFormatting>
  <conditionalFormatting sqref="L5:L586">
    <cfRule type="containsText" dxfId="594" priority="17" operator="containsText" text="Não Pago">
      <formula>NOT(ISERROR(SEARCH("Não Pago",L5)))</formula>
    </cfRule>
    <cfRule type="containsText" dxfId="593" priority="18" operator="containsText" text="Pago">
      <formula>NOT(ISERROR(SEARCH("Pago",L5)))</formula>
    </cfRule>
  </conditionalFormatting>
  <conditionalFormatting sqref="L20">
    <cfRule type="containsText" dxfId="592" priority="15" operator="containsText" text="Não Pago">
      <formula>NOT(ISERROR(SEARCH("Não Pago",L20)))</formula>
    </cfRule>
    <cfRule type="containsText" dxfId="591" priority="16" operator="containsText" text="Pago">
      <formula>NOT(ISERROR(SEARCH("Pago",L20)))</formula>
    </cfRule>
  </conditionalFormatting>
  <conditionalFormatting sqref="L5:L586">
    <cfRule type="cellIs" dxfId="590" priority="14" operator="equal">
      <formula>"Realizado"</formula>
    </cfRule>
  </conditionalFormatting>
  <conditionalFormatting sqref="L22">
    <cfRule type="containsText" dxfId="589" priority="12" operator="containsText" text="Não Pago">
      <formula>NOT(ISERROR(SEARCH("Não Pago",L22)))</formula>
    </cfRule>
    <cfRule type="containsText" dxfId="588" priority="13" operator="containsText" text="Pago">
      <formula>NOT(ISERROR(SEARCH("Pago",L22)))</formula>
    </cfRule>
  </conditionalFormatting>
  <conditionalFormatting sqref="L27">
    <cfRule type="containsText" dxfId="587" priority="10" operator="containsText" text="Não Pago">
      <formula>NOT(ISERROR(SEARCH("Não Pago",L27)))</formula>
    </cfRule>
    <cfRule type="containsText" dxfId="586" priority="11" operator="containsText" text="Pago">
      <formula>NOT(ISERROR(SEARCH("Pago",L27)))</formula>
    </cfRule>
  </conditionalFormatting>
  <conditionalFormatting sqref="L34">
    <cfRule type="containsText" dxfId="585" priority="8" operator="containsText" text="Não Pago">
      <formula>NOT(ISERROR(SEARCH("Não Pago",L34)))</formula>
    </cfRule>
    <cfRule type="containsText" dxfId="584"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84" width="8.85546875" style="5" hidden="1"/>
  </cols>
  <sheetData>
    <row r="1" spans="1:24" s="8" customFormat="1" ht="33.950000000000003" customHeight="1" x14ac:dyDescent="0.35">
      <c r="A1" s="164"/>
      <c r="C1" s="85" t="s">
        <v>281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IF(C5&lt;&gt;"",TEXT(C5,"00")&amp;"/02/"&amp;'Configurações Básicas'!$E$5,"")</f>
        <v>01/02/2017</v>
      </c>
      <c r="E5" s="43" t="s">
        <v>1338</v>
      </c>
      <c r="F5" s="143" t="s">
        <v>1707</v>
      </c>
      <c r="G5" s="43" t="s">
        <v>1437</v>
      </c>
      <c r="H5" s="43" t="s">
        <v>1397</v>
      </c>
      <c r="I5" s="43"/>
      <c r="J5" s="219">
        <v>0</v>
      </c>
      <c r="K5" s="219">
        <v>139.53</v>
      </c>
      <c r="L5" s="44" t="s">
        <v>1356</v>
      </c>
      <c r="M5" s="44"/>
      <c r="N5" s="41">
        <f>Q5+IF(AND(L5="Pago",OR(E5='PC Receitas'!O4,E5='PC Receitas'!O5,E5='PC Receitas'!O6)),K5,IF(AND(L5="Pago",OR(E5='PC Receitas'!O7,E5='PC Receitas'!O8,E5='PC Receitas'!O9,E5='PC Receitas'!O10,E5='PC Receitas'!O11,E5='PC Receitas'!O12,E5='PC Receitas'!O13,E5='PC Receitas'!O14)),-K5,0))</f>
        <v>-139.53000000012315</v>
      </c>
      <c r="P5" s="242" t="s">
        <v>229</v>
      </c>
      <c r="Q5" s="243">
        <f>Jan!Q13</f>
        <v>-1.2314504971300266E-10</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IF(C6&lt;&gt;"",TEXT(C6,"00")&amp;"/02/"&amp;'Configurações Básicas'!$E$5,"")</f>
        <v>01/02/2017</v>
      </c>
      <c r="E6" s="43" t="s">
        <v>150</v>
      </c>
      <c r="F6" s="143" t="s">
        <v>1541</v>
      </c>
      <c r="G6" s="43" t="s">
        <v>1443</v>
      </c>
      <c r="H6" s="43" t="s">
        <v>1398</v>
      </c>
      <c r="I6" s="43"/>
      <c r="J6" s="219">
        <v>0</v>
      </c>
      <c r="K6" s="219">
        <v>38</v>
      </c>
      <c r="L6" s="126" t="s">
        <v>1356</v>
      </c>
      <c r="M6" s="126"/>
      <c r="N6" s="41">
        <f>N5+IF(AND(L6="Pago",OR(E6='PC Receitas'!$O$4,E6='PC Receitas'!$O$5,E6='PC Receitas'!$O$6)),K6,IF(AND(L6="Pago",OR(E6='PC Receitas'!$O$7,E6='PC Receitas'!$O$8,E6='PC Receitas'!$O$9,E6='PC Receitas'!$O$10,E6='PC Receitas'!$O$11,E6='PC Receitas'!$O$12,E6='PC Receitas'!$O$13,E6='PC Receitas'!$O$14)),-K6,0))</f>
        <v>-177.53000000012315</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v>
      </c>
      <c r="D7" s="43" t="str">
        <f>IF(C7&lt;&gt;"",TEXT(C7,"00")&amp;"/02/"&amp;'Configurações Básicas'!$E$5,"")</f>
        <v>01/02/2017</v>
      </c>
      <c r="E7" s="43" t="s">
        <v>1338</v>
      </c>
      <c r="F7" s="143">
        <v>6664</v>
      </c>
      <c r="G7" s="43" t="s">
        <v>1517</v>
      </c>
      <c r="H7" s="43" t="s">
        <v>1398</v>
      </c>
      <c r="I7" s="43"/>
      <c r="J7" s="219">
        <v>0</v>
      </c>
      <c r="K7" s="219">
        <v>16</v>
      </c>
      <c r="L7" s="126" t="s">
        <v>1356</v>
      </c>
      <c r="M7" s="126"/>
      <c r="N7" s="41">
        <f>N6+IF(AND(L7="Pago",OR(E7='PC Receitas'!$O$4,E7='PC Receitas'!$O$5,E7='PC Receitas'!$O$6)),K7,IF(AND(L7="Pago",OR(E7='PC Receitas'!$O$7,E7='PC Receitas'!$O$8,E7='PC Receitas'!$O$9,E7='PC Receitas'!$O$10,E7='PC Receitas'!$O$11,E7='PC Receitas'!$O$12,E7='PC Receitas'!$O$13,E7='PC Receitas'!$O$14)),-K7,0))</f>
        <v>-193.53000000012315</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IF(C8&lt;&gt;"",TEXT(C8,"00")&amp;"/02/"&amp;'Configurações Básicas'!$E$5,"")</f>
        <v>01/02/2017</v>
      </c>
      <c r="E8" s="43" t="s">
        <v>1338</v>
      </c>
      <c r="F8" s="143">
        <v>14787</v>
      </c>
      <c r="G8" s="43" t="s">
        <v>1442</v>
      </c>
      <c r="H8" s="43" t="s">
        <v>1397</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-195.63000000012315</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IF(C9&lt;&gt;"",TEXT(C9,"00")&amp;"/02/"&amp;'Configurações Básicas'!$E$5,"")</f>
        <v>02/02/2017</v>
      </c>
      <c r="E9" s="43" t="s">
        <v>1338</v>
      </c>
      <c r="F9" s="143">
        <v>14677</v>
      </c>
      <c r="G9" s="43" t="s">
        <v>1442</v>
      </c>
      <c r="H9" s="43" t="s">
        <v>1397</v>
      </c>
      <c r="I9" s="4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-197.73000000012314</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84446.47000000003</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IF(C10&lt;&gt;"",TEXT(C10,"00")&amp;"/02/"&amp;'Configurações Básicas'!$E$5,"")</f>
        <v>01/02/2017</v>
      </c>
      <c r="E10" s="43" t="s">
        <v>1338</v>
      </c>
      <c r="F10" s="143">
        <v>14826</v>
      </c>
      <c r="G10" s="43" t="s">
        <v>1442</v>
      </c>
      <c r="H10" s="43" t="s">
        <v>1397</v>
      </c>
      <c r="I10" s="4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-199.83000000012314</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IF(C11&lt;&gt;"",TEXT(C11,"00")&amp;"/02/"&amp;'Configurações Básicas'!$E$5,"")</f>
        <v>01/02/2017</v>
      </c>
      <c r="E11" s="43" t="s">
        <v>1338</v>
      </c>
      <c r="F11" s="143">
        <v>14819</v>
      </c>
      <c r="G11" s="43" t="s">
        <v>1442</v>
      </c>
      <c r="H11" s="43" t="s">
        <v>1397</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-201.93000000012313</v>
      </c>
      <c r="P11" s="232" t="s">
        <v>28</v>
      </c>
      <c r="Q11" s="233">
        <f>Q7-Q9</f>
        <v>-84446.47000000003</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3</v>
      </c>
      <c r="D12" s="43" t="str">
        <f>IF(C12&lt;&gt;"",TEXT(C12,"00")&amp;"/02/"&amp;'Configurações Básicas'!$E$5,"")</f>
        <v>03/02/2017</v>
      </c>
      <c r="E12" s="43" t="s">
        <v>1338</v>
      </c>
      <c r="F12" s="143">
        <v>14672</v>
      </c>
      <c r="G12" s="43" t="s">
        <v>1442</v>
      </c>
      <c r="H12" s="43" t="s">
        <v>1397</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-204.03000000012312</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30</v>
      </c>
      <c r="D13" s="43" t="str">
        <f>IF(C13&lt;&gt;"",TEXT(C13,"00")&amp;"/02/"&amp;'Configurações Básicas'!$E$5,"")</f>
        <v>30/02/2017</v>
      </c>
      <c r="E13" s="43" t="s">
        <v>1338</v>
      </c>
      <c r="F13" s="143">
        <v>14666</v>
      </c>
      <c r="G13" s="43" t="s">
        <v>1442</v>
      </c>
      <c r="H13" s="43" t="s">
        <v>1397</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-206.13000000012312</v>
      </c>
      <c r="P13" s="232" t="s">
        <v>64</v>
      </c>
      <c r="Q13" s="233">
        <f>N605</f>
        <v>-84446.470000000147</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5</v>
      </c>
      <c r="D14" s="43" t="str">
        <f>IF(C14&lt;&gt;"",TEXT(C14,"00")&amp;"/02/"&amp;'Configurações Básicas'!$E$5,"")</f>
        <v>05/02/2017</v>
      </c>
      <c r="E14" s="43" t="s">
        <v>150</v>
      </c>
      <c r="F14" s="143" t="s">
        <v>1542</v>
      </c>
      <c r="G14" s="43" t="s">
        <v>1443</v>
      </c>
      <c r="H14" s="43" t="s">
        <v>1398</v>
      </c>
      <c r="I14" s="43"/>
      <c r="J14" s="219">
        <v>0</v>
      </c>
      <c r="K14" s="219">
        <v>1900.3</v>
      </c>
      <c r="L14" s="126" t="s">
        <v>1356</v>
      </c>
      <c r="M14" s="126"/>
      <c r="N14" s="41">
        <f>N13+IF(AND(L14="Pago",OR(E14='PC Receitas'!$O$4,E14='PC Receitas'!$O$5,E14='PC Receitas'!$O$6)),K14,IF(AND(L14="Pago",OR(E14='PC Receitas'!$O$7,E14='PC Receitas'!$O$8,E14='PC Receitas'!$O$9,E14='PC Receitas'!$O$10,E14='PC Receitas'!$O$11,E14='PC Receitas'!$O$12,E14='PC Receitas'!$O$13,E14='PC Receitas'!$O$14)),-K14,0))</f>
        <v>-2106.4300000001231</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3</v>
      </c>
      <c r="D15" s="43" t="str">
        <f>IF(C15&lt;&gt;"",TEXT(C15,"00")&amp;"/02/"&amp;'Configurações Básicas'!$E$5,"")</f>
        <v>03/02/2017</v>
      </c>
      <c r="E15" s="43" t="s">
        <v>1338</v>
      </c>
      <c r="F15" s="143" t="s">
        <v>1543</v>
      </c>
      <c r="G15" s="43" t="s">
        <v>1448</v>
      </c>
      <c r="H15" s="43" t="s">
        <v>1399</v>
      </c>
      <c r="I15" s="43"/>
      <c r="J15" s="219">
        <v>0</v>
      </c>
      <c r="K15" s="219">
        <v>30</v>
      </c>
      <c r="L15" s="126" t="s">
        <v>1356</v>
      </c>
      <c r="M15" s="126"/>
      <c r="N15" s="41">
        <f>N14+IF(AND(L15="Pago",OR(E15='PC Receitas'!$O$4,E15='PC Receitas'!$O$5,E15='PC Receitas'!$O$6)),K15,IF(AND(L15="Pago",OR(E15='PC Receitas'!$O$7,E15='PC Receitas'!$O$8,E15='PC Receitas'!$O$9,E15='PC Receitas'!$O$10,E15='PC Receitas'!$O$11,E15='PC Receitas'!$O$12,E15='PC Receitas'!$O$13,E15='PC Receitas'!$O$14)),-K15,0))</f>
        <v>-2136.4300000001231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IF(C16&lt;&gt;"",TEXT(C16,"00")&amp;"/02/"&amp;'Configurações Básicas'!$E$5,"")</f>
        <v>05/02/2017</v>
      </c>
      <c r="E16" s="43" t="s">
        <v>150</v>
      </c>
      <c r="F16" s="143" t="s">
        <v>1544</v>
      </c>
      <c r="G16" s="23" t="s">
        <v>1443</v>
      </c>
      <c r="H16" s="23" t="s">
        <v>1398</v>
      </c>
      <c r="I16" s="23"/>
      <c r="J16" s="219">
        <v>0</v>
      </c>
      <c r="K16" s="219">
        <v>1578.15</v>
      </c>
      <c r="L16" s="44" t="s">
        <v>1356</v>
      </c>
      <c r="M16" s="126"/>
      <c r="N16" s="41">
        <f>N15+IF(AND(L16="Pago",OR(E16='PC Receitas'!$O$4,E16='PC Receitas'!$O$5,E16='PC Receitas'!$O$6)),K16,IF(AND(L16="Pago",OR(E16='PC Receitas'!$O$7,E16='PC Receitas'!$O$8,E16='PC Receitas'!$O$9,E16='PC Receitas'!$O$10,E16='PC Receitas'!$O$11,E16='PC Receitas'!$O$12,E16='PC Receitas'!$O$13,E16='PC Receitas'!$O$14)),-K16,0))</f>
        <v>-3714.5800000001232</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2</v>
      </c>
      <c r="D17" s="43" t="str">
        <f>IF(C17&lt;&gt;"",TEXT(C17,"00")&amp;"/02/"&amp;'Configurações Básicas'!$E$5,"")</f>
        <v>02/02/2017</v>
      </c>
      <c r="E17" s="43" t="s">
        <v>1338</v>
      </c>
      <c r="F17" s="143">
        <v>790589</v>
      </c>
      <c r="G17" s="23" t="s">
        <v>1450</v>
      </c>
      <c r="H17" s="23" t="s">
        <v>1399</v>
      </c>
      <c r="I17" s="23"/>
      <c r="J17" s="219">
        <v>0</v>
      </c>
      <c r="K17" s="219">
        <v>360.75</v>
      </c>
      <c r="L17" s="126" t="s">
        <v>1356</v>
      </c>
      <c r="M17" s="126"/>
      <c r="N17" s="41">
        <f>N16+IF(AND(L17="Pago",OR(E17='PC Receitas'!$O$4,E17='PC Receitas'!$O$5,E17='PC Receitas'!$O$6)),K17,IF(AND(L17="Pago",OR(E17='PC Receitas'!$O$7,E17='PC Receitas'!$O$8,E17='PC Receitas'!$O$9,E17='PC Receitas'!$O$10,E17='PC Receitas'!$O$11,E17='PC Receitas'!$O$12,E17='PC Receitas'!$O$13,E17='PC Receitas'!$O$14)),-K17,0))</f>
        <v>-4075.3300000001232</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5</v>
      </c>
      <c r="D18" s="43" t="str">
        <f>IF(C18&lt;&gt;"",TEXT(C18,"00")&amp;"/02/"&amp;'Configurações Básicas'!$E$5,"")</f>
        <v>05/02/2017</v>
      </c>
      <c r="E18" s="43" t="s">
        <v>150</v>
      </c>
      <c r="F18" s="143" t="s">
        <v>1545</v>
      </c>
      <c r="G18" s="23" t="s">
        <v>1443</v>
      </c>
      <c r="H18" s="23" t="s">
        <v>1398</v>
      </c>
      <c r="I18" s="23"/>
      <c r="J18" s="219">
        <v>0</v>
      </c>
      <c r="K18" s="219">
        <v>1677.3</v>
      </c>
      <c r="L18" s="126" t="s">
        <v>1356</v>
      </c>
      <c r="M18" s="126"/>
      <c r="N18" s="41">
        <f>N17+IF(AND(L18="Pago",OR(E18='PC Receitas'!$O$4,E18='PC Receitas'!$O$5,E18='PC Receitas'!$O$6)),K18,IF(AND(L18="Pago",OR(E18='PC Receitas'!$O$7,E18='PC Receitas'!$O$8,E18='PC Receitas'!$O$9,E18='PC Receitas'!$O$10,E18='PC Receitas'!$O$11,E18='PC Receitas'!$O$12,E18='PC Receitas'!$O$13,E18='PC Receitas'!$O$14)),-K18,0))</f>
        <v>-5752.6300000001229</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Despesas_com_RH</v>
      </c>
    </row>
    <row r="19" spans="1:23" ht="19.5" customHeight="1" thickTop="1" thickBot="1" x14ac:dyDescent="0.3">
      <c r="A19" s="164"/>
      <c r="C19" s="43">
        <v>2</v>
      </c>
      <c r="D19" s="43" t="str">
        <f>IF(C19&lt;&gt;"",TEXT(C19,"00")&amp;"/02/"&amp;'Configurações Básicas'!$E$5,"")</f>
        <v>02/02/2017</v>
      </c>
      <c r="E19" s="43" t="s">
        <v>1338</v>
      </c>
      <c r="F19" s="143" t="s">
        <v>1546</v>
      </c>
      <c r="G19" s="43" t="s">
        <v>1438</v>
      </c>
      <c r="H19" s="43" t="s">
        <v>1397</v>
      </c>
      <c r="I19" s="43"/>
      <c r="J19" s="219">
        <v>0</v>
      </c>
      <c r="K19" s="219">
        <v>273.69</v>
      </c>
      <c r="L19" s="126" t="s">
        <v>1356</v>
      </c>
      <c r="M19" s="126"/>
      <c r="N19" s="41">
        <f>N18+IF(AND(L19="Pago",OR(E19='PC Receitas'!$O$4,E19='PC Receitas'!$O$5,E19='PC Receitas'!$O$6)),K19,IF(AND(L19="Pago",OR(E19='PC Receitas'!$O$7,E19='PC Receitas'!$O$8,E19='PC Receitas'!$O$9,E19='PC Receitas'!$O$10,E19='PC Receitas'!$O$11,E19='PC Receitas'!$O$12,E19='PC Receitas'!$O$13,E19='PC Receitas'!$O$14)),-K19,0))</f>
        <v>-6026.3200000001225</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IF(C20&lt;&gt;"",TEXT(C20,"00")&amp;"/02/"&amp;'Configurações Básicas'!$E$5,"")</f>
        <v>02/02/2017</v>
      </c>
      <c r="E20" s="43" t="s">
        <v>1338</v>
      </c>
      <c r="F20" s="143" t="s">
        <v>1547</v>
      </c>
      <c r="G20" s="43" t="s">
        <v>1438</v>
      </c>
      <c r="H20" s="43" t="s">
        <v>1397</v>
      </c>
      <c r="I20" s="43"/>
      <c r="J20" s="219">
        <v>0</v>
      </c>
      <c r="K20" s="219">
        <v>392.03</v>
      </c>
      <c r="L20" s="126" t="s">
        <v>1356</v>
      </c>
      <c r="M20" s="126"/>
      <c r="N20" s="41">
        <f>N19+IF(AND(L20="Pago",OR(E20='PC Receitas'!$O$4,E20='PC Receitas'!$O$5,E20='PC Receitas'!$O$6)),K20,IF(AND(L20="Pago",OR(E20='PC Receitas'!$O$7,E20='PC Receitas'!$O$8,E20='PC Receitas'!$O$9,E20='PC Receitas'!$O$10,E20='PC Receitas'!$O$11,E20='PC Receitas'!$O$12,E20='PC Receitas'!$O$13,E20='PC Receitas'!$O$14)),-K20,0))</f>
        <v>-6418.3500000001222</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5</v>
      </c>
      <c r="D21" s="43" t="str">
        <f>IF(C21&lt;&gt;"",TEXT(C21,"00")&amp;"/02/"&amp;'Configurações Básicas'!$E$5,"")</f>
        <v>05/02/2017</v>
      </c>
      <c r="E21" s="43" t="s">
        <v>150</v>
      </c>
      <c r="F21" s="143" t="s">
        <v>1548</v>
      </c>
      <c r="G21" s="23" t="s">
        <v>1443</v>
      </c>
      <c r="H21" s="23" t="s">
        <v>1398</v>
      </c>
      <c r="I21" s="23"/>
      <c r="J21" s="219">
        <v>0</v>
      </c>
      <c r="K21" s="219">
        <v>463.1</v>
      </c>
      <c r="L21" s="126" t="s">
        <v>1356</v>
      </c>
      <c r="M21" s="126"/>
      <c r="N21" s="41">
        <f>N20+IF(AND(L21="Pago",OR(E21='PC Receitas'!$O$4,E21='PC Receitas'!$O$5,E21='PC Receitas'!$O$6)),K21,IF(AND(L21="Pago",OR(E21='PC Receitas'!$O$7,E21='PC Receitas'!$O$8,E21='PC Receitas'!$O$9,E21='PC Receitas'!$O$10,E21='PC Receitas'!$O$11,E21='PC Receitas'!$O$12,E21='PC Receitas'!$O$13,E21='PC Receitas'!$O$14)),-K21,0))</f>
        <v>-6881.4500000001226</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3</v>
      </c>
      <c r="D22" s="43" t="str">
        <f>IF(C22&lt;&gt;"",TEXT(C22,"00")&amp;"/02/"&amp;'Configurações Básicas'!$E$5,"")</f>
        <v>03/02/2017</v>
      </c>
      <c r="E22" s="43" t="s">
        <v>150</v>
      </c>
      <c r="F22" s="143" t="s">
        <v>1549</v>
      </c>
      <c r="G22" s="43" t="s">
        <v>1443</v>
      </c>
      <c r="H22" s="43" t="s">
        <v>1398</v>
      </c>
      <c r="I22" s="43"/>
      <c r="J22" s="219">
        <v>0</v>
      </c>
      <c r="K22" s="219">
        <v>1318.05</v>
      </c>
      <c r="L22" s="44" t="s">
        <v>1356</v>
      </c>
      <c r="M22" s="126"/>
      <c r="N22" s="41">
        <f>N21+IF(AND(L22="Pago",OR(E22='PC Receitas'!$O$4,E22='PC Receitas'!$O$5,E22='PC Receitas'!$O$6)),K22,IF(AND(L22="Pago",OR(E22='PC Receitas'!$O$7,E22='PC Receitas'!$O$8,E22='PC Receitas'!$O$9,E22='PC Receitas'!$O$10,E22='PC Receitas'!$O$11,E22='PC Receitas'!$O$12,E22='PC Receitas'!$O$13,E22='PC Receitas'!$O$14)),-K22,0))</f>
        <v>-8199.5000000001219</v>
      </c>
      <c r="P22" s="109" t="str">
        <f>'PC Receitas'!O10</f>
        <v>DESPESAS COM RH</v>
      </c>
      <c r="S22" s="112" t="str">
        <f t="shared" si="0"/>
        <v>Despesa</v>
      </c>
      <c r="T22" s="109" t="str">
        <f t="shared" si="1"/>
        <v/>
      </c>
      <c r="U22" s="109" t="str">
        <f t="shared" si="2"/>
        <v/>
      </c>
      <c r="V22" s="109" t="str">
        <f t="shared" si="3"/>
        <v>Despesa</v>
      </c>
      <c r="W22" s="113" t="str">
        <f>VLOOKUP(E22,'PC Receitas'!$O$4:$P$14,2,FALSE)</f>
        <v>Despesas_com_RH</v>
      </c>
    </row>
    <row r="23" spans="1:23" ht="19.5" customHeight="1" thickTop="1" thickBot="1" x14ac:dyDescent="0.3">
      <c r="A23" s="164"/>
      <c r="C23" s="43">
        <v>3</v>
      </c>
      <c r="D23" s="43" t="str">
        <f>IF(C23&lt;&gt;"",TEXT(C23,"00")&amp;"/02/"&amp;'Configurações Básicas'!$E$5,"")</f>
        <v>03/02/2017</v>
      </c>
      <c r="E23" s="43" t="s">
        <v>150</v>
      </c>
      <c r="F23" s="143" t="s">
        <v>1550</v>
      </c>
      <c r="G23" s="23" t="s">
        <v>1443</v>
      </c>
      <c r="H23" s="23" t="s">
        <v>1398</v>
      </c>
      <c r="I23" s="23"/>
      <c r="J23" s="219">
        <v>0</v>
      </c>
      <c r="K23" s="219">
        <v>1145.52</v>
      </c>
      <c r="L23" s="126" t="s">
        <v>1356</v>
      </c>
      <c r="M23" s="126"/>
      <c r="N23" s="41">
        <f>N22+IF(AND(L23="Pago",OR(E23='PC Receitas'!$O$4,E23='PC Receitas'!$O$5,E23='PC Receitas'!$O$6)),K23,IF(AND(L23="Pago",OR(E23='PC Receitas'!$O$7,E23='PC Receitas'!$O$8,E23='PC Receitas'!$O$9,E23='PC Receitas'!$O$10,E23='PC Receitas'!$O$11,E23='PC Receitas'!$O$12,E23='PC Receitas'!$O$13,E23='PC Receitas'!$O$14)),-K23,0))</f>
        <v>-9345.0200000001223</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IF(C24&lt;&gt;"",TEXT(C24,"00")&amp;"/02/"&amp;'Configurações Básicas'!$E$5,"")</f>
        <v>02/02/2017</v>
      </c>
      <c r="E24" s="43" t="s">
        <v>1334</v>
      </c>
      <c r="F24" s="143" t="s">
        <v>1551</v>
      </c>
      <c r="G24" s="43" t="s">
        <v>1469</v>
      </c>
      <c r="H24" s="43" t="s">
        <v>1399</v>
      </c>
      <c r="I24" s="43"/>
      <c r="J24" s="219">
        <v>0</v>
      </c>
      <c r="K24" s="219">
        <v>1233.03</v>
      </c>
      <c r="L24" s="126" t="s">
        <v>1356</v>
      </c>
      <c r="M24" s="126"/>
      <c r="N24" s="41">
        <f>N23+IF(AND(L24="Pago",OR(E24='PC Receitas'!$O$4,E24='PC Receitas'!$O$5,E24='PC Receitas'!$O$6)),K24,IF(AND(L24="Pago",OR(E24='PC Receitas'!$O$7,E24='PC Receitas'!$O$8,E24='PC Receitas'!$O$9,E24='PC Receitas'!$O$10,E24='PC Receitas'!$O$11,E24='PC Receitas'!$O$12,E24='PC Receitas'!$O$13,E24='PC Receitas'!$O$14)),-K24,0))</f>
        <v>-10578.050000000123</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7</v>
      </c>
      <c r="D25" s="43" t="str">
        <f>IF(C25&lt;&gt;"",TEXT(C25,"00")&amp;"/02/"&amp;'Configurações Básicas'!$E$5,"")</f>
        <v>07/02/2017</v>
      </c>
      <c r="E25" s="43" t="s">
        <v>1337</v>
      </c>
      <c r="F25" s="143">
        <v>741</v>
      </c>
      <c r="G25" s="43" t="s">
        <v>1447</v>
      </c>
      <c r="H25" s="43" t="s">
        <v>1398</v>
      </c>
      <c r="I25" s="43"/>
      <c r="J25" s="219">
        <v>0</v>
      </c>
      <c r="K25" s="219">
        <v>1796.34</v>
      </c>
      <c r="L25" s="126" t="s">
        <v>1356</v>
      </c>
      <c r="M25" s="126"/>
      <c r="N25" s="41">
        <f>N24+IF(AND(L25="Pago",OR(E25='PC Receitas'!$O$4,E25='PC Receitas'!$O$5,E25='PC Receitas'!$O$6)),K25,IF(AND(L25="Pago",OR(E25='PC Receitas'!$O$7,E25='PC Receitas'!$O$8,E25='PC Receitas'!$O$9,E25='PC Receitas'!$O$10,E25='PC Receitas'!$O$11,E25='PC Receitas'!$O$12,E25='PC Receitas'!$O$13,E25='PC Receitas'!$O$14)),-K25,0))</f>
        <v>-12374.390000000123</v>
      </c>
      <c r="P25" s="109" t="str">
        <f>'PC Receitas'!O13</f>
        <v>IMPOSTOS</v>
      </c>
      <c r="S25" s="112" t="str">
        <f t="shared" si="0"/>
        <v/>
      </c>
      <c r="T25" s="109" t="str">
        <f t="shared" si="1"/>
        <v>Despesa</v>
      </c>
      <c r="U25" s="109" t="str">
        <f t="shared" si="2"/>
        <v/>
      </c>
      <c r="V25" s="109" t="str">
        <f t="shared" si="3"/>
        <v>Despesa</v>
      </c>
      <c r="W25" s="113" t="str">
        <f>VLOOKUP(E25,'PC Receitas'!$O$4:$P$14,2,FALSE)</f>
        <v>Despesas_com_Produtos</v>
      </c>
    </row>
    <row r="26" spans="1:23" ht="19.5" customHeight="1" thickTop="1" thickBot="1" x14ac:dyDescent="0.3">
      <c r="A26" s="164"/>
      <c r="C26" s="43">
        <v>5</v>
      </c>
      <c r="D26" s="43" t="str">
        <f>IF(C26&lt;&gt;"",TEXT(C26,"00")&amp;"/02/"&amp;'Configurações Básicas'!$E$5,"")</f>
        <v>05/02/2017</v>
      </c>
      <c r="E26" s="43" t="s">
        <v>150</v>
      </c>
      <c r="F26" s="143" t="s">
        <v>1552</v>
      </c>
      <c r="G26" s="43" t="s">
        <v>1443</v>
      </c>
      <c r="H26" s="43" t="s">
        <v>1398</v>
      </c>
      <c r="I26" s="43"/>
      <c r="J26" s="219">
        <v>0</v>
      </c>
      <c r="K26" s="219">
        <v>1108.6500000000001</v>
      </c>
      <c r="L26" s="126" t="s">
        <v>1356</v>
      </c>
      <c r="M26" s="126"/>
      <c r="N26" s="41">
        <f>N25+IF(AND(L26="Pago",OR(E26='PC Receitas'!$O$4,E26='PC Receitas'!$O$5,E26='PC Receitas'!$O$6)),K26,IF(AND(L26="Pago",OR(E26='PC Receitas'!$O$7,E26='PC Receitas'!$O$8,E26='PC Receitas'!$O$9,E26='PC Receitas'!$O$10,E26='PC Receitas'!$O$11,E26='PC Receitas'!$O$12,E26='PC Receitas'!$O$13,E26='PC Receitas'!$O$14)),-K26,0))</f>
        <v>-13483.040000000123</v>
      </c>
      <c r="P26" s="109" t="str">
        <f>'PC Receitas'!O14</f>
        <v>INVESTIMENTOS</v>
      </c>
      <c r="S26" s="112" t="str">
        <f t="shared" si="0"/>
        <v>Despesa</v>
      </c>
      <c r="T26" s="109" t="str">
        <f t="shared" si="1"/>
        <v/>
      </c>
      <c r="U26" s="109" t="str">
        <f t="shared" si="2"/>
        <v/>
      </c>
      <c r="V26" s="109" t="str">
        <f t="shared" si="3"/>
        <v>Despesa</v>
      </c>
      <c r="W26" s="113" t="str">
        <f>VLOOKUP(E26,'PC Receitas'!$O$4:$P$14,2,FALSE)</f>
        <v>Despesas_com_RH</v>
      </c>
    </row>
    <row r="27" spans="1:23" ht="19.5" customHeight="1" thickTop="1" thickBot="1" x14ac:dyDescent="0.3">
      <c r="A27" s="164"/>
      <c r="C27" s="43">
        <v>2</v>
      </c>
      <c r="D27" s="43" t="str">
        <f>IF(C27&lt;&gt;"",TEXT(C27,"00")&amp;"/02/"&amp;'Configurações Básicas'!$E$5,"")</f>
        <v>02/02/2017</v>
      </c>
      <c r="E27" s="43" t="s">
        <v>1338</v>
      </c>
      <c r="F27" s="143">
        <v>14676</v>
      </c>
      <c r="G27" s="23" t="s">
        <v>1442</v>
      </c>
      <c r="H27" s="23" t="s">
        <v>1397</v>
      </c>
      <c r="I27" s="2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-13485.140000000123</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2</v>
      </c>
      <c r="D28" s="43" t="str">
        <f>IF(C28&lt;&gt;"",TEXT(C28,"00")&amp;"/02/"&amp;'Configurações Básicas'!$E$5,"")</f>
        <v>02/02/2017</v>
      </c>
      <c r="E28" s="43" t="s">
        <v>1338</v>
      </c>
      <c r="F28" s="143">
        <v>14678</v>
      </c>
      <c r="G28" s="43" t="s">
        <v>1442</v>
      </c>
      <c r="H28" s="43" t="s">
        <v>1397</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-13487.240000000123</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IF(C29&lt;&gt;"",TEXT(C29,"00")&amp;"/02/"&amp;'Configurações Básicas'!$E$5,"")</f>
        <v>02/02/2017</v>
      </c>
      <c r="E29" s="43" t="s">
        <v>1338</v>
      </c>
      <c r="F29" s="143">
        <v>14814</v>
      </c>
      <c r="G29" s="43" t="s">
        <v>1442</v>
      </c>
      <c r="H29" s="43" t="s">
        <v>1397</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-13489.340000000124</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1</v>
      </c>
      <c r="D30" s="43" t="str">
        <f>IF(C30&lt;&gt;"",TEXT(C30,"00")&amp;"/02/"&amp;'Configurações Básicas'!$E$5,"")</f>
        <v>01/02/2017</v>
      </c>
      <c r="E30" s="43" t="s">
        <v>1338</v>
      </c>
      <c r="F30" s="143">
        <v>14673</v>
      </c>
      <c r="G30" s="43" t="s">
        <v>1442</v>
      </c>
      <c r="H30" s="43" t="s">
        <v>1397</v>
      </c>
      <c r="I30" s="43"/>
      <c r="J30" s="219">
        <v>0</v>
      </c>
      <c r="K30" s="219">
        <v>2.1</v>
      </c>
      <c r="L30" s="126" t="s">
        <v>1356</v>
      </c>
      <c r="M30" s="126"/>
      <c r="N30" s="41">
        <f>N29+IF(AND(L30="Pago",OR(E30='PC Receitas'!$O$4,E30='PC Receitas'!$O$5,E30='PC Receitas'!$O$6)),K30,IF(AND(L30="Pago",OR(E30='PC Receitas'!$O$7,E30='PC Receitas'!$O$8,E30='PC Receitas'!$O$9,E30='PC Receitas'!$O$10,E30='PC Receitas'!$O$11,E30='PC Receitas'!$O$12,E30='PC Receitas'!$O$13,E30='PC Receitas'!$O$14)),-K30,0))</f>
        <v>-13491.440000000124</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6</v>
      </c>
      <c r="D31" s="43" t="str">
        <f>IF(C31&lt;&gt;"",TEXT(C31,"00")&amp;"/02/"&amp;'Configurações Básicas'!$E$5,"")</f>
        <v>06/02/2017</v>
      </c>
      <c r="E31" s="43" t="s">
        <v>1338</v>
      </c>
      <c r="F31" s="143">
        <v>14688</v>
      </c>
      <c r="G31" s="43" t="s">
        <v>1442</v>
      </c>
      <c r="H31" s="43" t="s">
        <v>1397</v>
      </c>
      <c r="I31" s="43"/>
      <c r="J31" s="219">
        <v>0</v>
      </c>
      <c r="K31" s="219">
        <v>2.1</v>
      </c>
      <c r="L31" s="126" t="s">
        <v>1356</v>
      </c>
      <c r="M31" s="126"/>
      <c r="N31" s="41">
        <f>N30+IF(AND(L31="Pago",OR(E31='PC Receitas'!$O$4,E31='PC Receitas'!$O$5,E31='PC Receitas'!$O$6)),K31,IF(AND(L31="Pago",OR(E31='PC Receitas'!$O$7,E31='PC Receitas'!$O$8,E31='PC Receitas'!$O$9,E31='PC Receitas'!$O$10,E31='PC Receitas'!$O$11,E31='PC Receitas'!$O$12,E31='PC Receitas'!$O$13,E31='PC Receitas'!$O$14)),-K31,0))</f>
        <v>-13493.540000000125</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IF(C32&lt;&gt;"",TEXT(C32,"00")&amp;"/02/"&amp;'Configurações Básicas'!$E$5,"")</f>
        <v>05/02/2017</v>
      </c>
      <c r="E32" s="43" t="s">
        <v>150</v>
      </c>
      <c r="F32" s="143" t="s">
        <v>1553</v>
      </c>
      <c r="G32" s="43" t="s">
        <v>1443</v>
      </c>
      <c r="H32" s="43" t="s">
        <v>1398</v>
      </c>
      <c r="I32" s="43"/>
      <c r="J32" s="219">
        <v>0</v>
      </c>
      <c r="K32" s="219">
        <v>1471.74</v>
      </c>
      <c r="L32" s="126" t="s">
        <v>1356</v>
      </c>
      <c r="M32" s="126"/>
      <c r="N32" s="41">
        <f>N31+IF(AND(L32="Pago",OR(E32='PC Receitas'!$O$4,E32='PC Receitas'!$O$5,E32='PC Receitas'!$O$6)),K32,IF(AND(L32="Pago",OR(E32='PC Receitas'!$O$7,E32='PC Receitas'!$O$8,E32='PC Receitas'!$O$9,E32='PC Receitas'!$O$10,E32='PC Receitas'!$O$11,E32='PC Receitas'!$O$12,E32='PC Receitas'!$O$13,E32='PC Receitas'!$O$14)),-K32,0))</f>
        <v>-14965.280000000124</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IF(C33&lt;&gt;"",TEXT(C33,"00")&amp;"/02/"&amp;'Configurações Básicas'!$E$5,"")</f>
        <v>03/02/2017</v>
      </c>
      <c r="E33" s="43" t="s">
        <v>1338</v>
      </c>
      <c r="F33" s="143" t="s">
        <v>1948</v>
      </c>
      <c r="G33" s="43" t="s">
        <v>1442</v>
      </c>
      <c r="H33" s="43" t="s">
        <v>1397</v>
      </c>
      <c r="I33" s="43"/>
      <c r="J33" s="219">
        <v>0</v>
      </c>
      <c r="K33" s="219">
        <v>2.1</v>
      </c>
      <c r="L33" s="126" t="s">
        <v>1356</v>
      </c>
      <c r="M33" s="126"/>
      <c r="N33" s="41">
        <f>N32+IF(AND(L33="Pago",OR(E33='PC Receitas'!$O$4,E33='PC Receitas'!$O$5,E33='PC Receitas'!$O$6)),K33,IF(AND(L33="Pago",OR(E33='PC Receitas'!$O$7,E33='PC Receitas'!$O$8,E33='PC Receitas'!$O$9,E33='PC Receitas'!$O$10,E33='PC Receitas'!$O$11,E33='PC Receitas'!$O$12,E33='PC Receitas'!$O$13,E33='PC Receitas'!$O$14)),-K33,0))</f>
        <v>-14967.380000000125</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IF(C34&lt;&gt;"",TEXT(C34,"00")&amp;"/02/"&amp;'Configurações Básicas'!$E$5,"")</f>
        <v>03/02/2017</v>
      </c>
      <c r="E34" s="43" t="s">
        <v>1338</v>
      </c>
      <c r="F34" s="143" t="s">
        <v>1949</v>
      </c>
      <c r="G34" s="43" t="s">
        <v>1442</v>
      </c>
      <c r="H34" s="43" t="s">
        <v>1397</v>
      </c>
      <c r="I34" s="43"/>
      <c r="J34" s="219">
        <v>0</v>
      </c>
      <c r="K34" s="219">
        <v>2.1</v>
      </c>
      <c r="L34" s="44" t="s">
        <v>1356</v>
      </c>
      <c r="M34" s="126"/>
      <c r="N34" s="41">
        <f>N33+IF(AND(L34="Pago",OR(E34='PC Receitas'!$O$4,E34='PC Receitas'!$O$5,E34='PC Receitas'!$O$6)),K34,IF(AND(L34="Pago",OR(E34='PC Receitas'!$O$7,E34='PC Receitas'!$O$8,E34='PC Receitas'!$O$9,E34='PC Receitas'!$O$10,E34='PC Receitas'!$O$11,E34='PC Receitas'!$O$12,E34='PC Receitas'!$O$13,E34='PC Receitas'!$O$14)),-K34,0))</f>
        <v>-14969.480000000125</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6</v>
      </c>
      <c r="D35" s="43" t="str">
        <f>IF(C35&lt;&gt;"",TEXT(C35,"00")&amp;"/02/"&amp;'Configurações Básicas'!$E$5,"")</f>
        <v>06/02/2017</v>
      </c>
      <c r="E35" s="43" t="s">
        <v>1338</v>
      </c>
      <c r="F35" s="143" t="s">
        <v>1950</v>
      </c>
      <c r="G35" s="23" t="s">
        <v>1442</v>
      </c>
      <c r="H35" s="23" t="s">
        <v>1397</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-14971.580000000125</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6</v>
      </c>
      <c r="D36" s="43" t="str">
        <f>IF(C36&lt;&gt;"",TEXT(C36,"00")&amp;"/02/"&amp;'Configurações Básicas'!$E$5,"")</f>
        <v>06/02/2017</v>
      </c>
      <c r="E36" s="43" t="s">
        <v>1338</v>
      </c>
      <c r="F36" s="143" t="s">
        <v>1951</v>
      </c>
      <c r="G36" s="23" t="s">
        <v>1442</v>
      </c>
      <c r="H36" s="23" t="s">
        <v>1397</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-14973.680000000126</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4</v>
      </c>
      <c r="D37" s="43" t="str">
        <f>IF(C37&lt;&gt;"",TEXT(C37,"00")&amp;"/02/"&amp;'Configurações Básicas'!$E$5,"")</f>
        <v>04/02/2017</v>
      </c>
      <c r="E37" s="43" t="s">
        <v>1338</v>
      </c>
      <c r="F37" s="143" t="s">
        <v>1952</v>
      </c>
      <c r="G37" s="43" t="s">
        <v>1442</v>
      </c>
      <c r="H37" s="43" t="s">
        <v>1397</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-14975.780000000126</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6</v>
      </c>
      <c r="D38" s="43" t="str">
        <f>IF(C38&lt;&gt;"",TEXT(C38,"00")&amp;"/02/"&amp;'Configurações Básicas'!$E$5,"")</f>
        <v>06/02/2017</v>
      </c>
      <c r="E38" s="43" t="s">
        <v>1338</v>
      </c>
      <c r="F38" s="143" t="s">
        <v>1953</v>
      </c>
      <c r="G38" s="43" t="s">
        <v>1442</v>
      </c>
      <c r="H38" s="43" t="s">
        <v>1397</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-14977.880000000127</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7</v>
      </c>
      <c r="D39" s="43" t="str">
        <f>IF(C39&lt;&gt;"",TEXT(C39,"00")&amp;"/02/"&amp;'Configurações Básicas'!$E$5,"")</f>
        <v>07/02/2017</v>
      </c>
      <c r="E39" s="43" t="s">
        <v>1338</v>
      </c>
      <c r="F39" s="143">
        <v>14698</v>
      </c>
      <c r="G39" s="43" t="s">
        <v>1442</v>
      </c>
      <c r="H39" s="43" t="s">
        <v>1397</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-14979.980000000127</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IF(C40&lt;&gt;"",TEXT(C40,"00")&amp;"/02/"&amp;'Configurações Básicas'!$E$5,"")</f>
        <v>04/02/2017</v>
      </c>
      <c r="E40" s="43" t="s">
        <v>1338</v>
      </c>
      <c r="F40" s="143">
        <v>14679</v>
      </c>
      <c r="G40" s="43" t="s">
        <v>1442</v>
      </c>
      <c r="H40" s="43" t="s">
        <v>1397</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-14982.080000000127</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4</v>
      </c>
      <c r="D41" s="43" t="str">
        <f>IF(C41&lt;&gt;"",TEXT(C41,"00")&amp;"/02/"&amp;'Configurações Básicas'!$E$5,"")</f>
        <v>04/02/2017</v>
      </c>
      <c r="E41" s="43" t="s">
        <v>1338</v>
      </c>
      <c r="F41" s="143">
        <v>14680</v>
      </c>
      <c r="G41" s="43" t="s">
        <v>1442</v>
      </c>
      <c r="H41" s="43" t="s">
        <v>1397</v>
      </c>
      <c r="I41" s="4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-14984.180000000128</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IF(C42&lt;&gt;"",TEXT(C42,"00")&amp;"/02/"&amp;'Configurações Básicas'!$E$5,"")</f>
        <v>06/02/2017</v>
      </c>
      <c r="E42" s="43" t="s">
        <v>1338</v>
      </c>
      <c r="F42" s="143">
        <v>14689</v>
      </c>
      <c r="G42" s="43" t="s">
        <v>1442</v>
      </c>
      <c r="H42" s="43" t="s">
        <v>1397</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-14986.280000000128</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6</v>
      </c>
      <c r="D43" s="43" t="str">
        <f>IF(C43&lt;&gt;"",TEXT(C43,"00")&amp;"/02/"&amp;'Configurações Básicas'!$E$5,"")</f>
        <v>06/02/2017</v>
      </c>
      <c r="E43" s="43" t="s">
        <v>1338</v>
      </c>
      <c r="F43" s="143">
        <v>14690</v>
      </c>
      <c r="G43" s="43" t="s">
        <v>1442</v>
      </c>
      <c r="H43" s="43" t="s">
        <v>1397</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-14988.380000000128</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10</v>
      </c>
      <c r="D44" s="43" t="str">
        <f>IF(C44&lt;&gt;"",TEXT(C44,"00")&amp;"/02/"&amp;'Configurações Básicas'!$E$5,"")</f>
        <v>10/02/2017</v>
      </c>
      <c r="E44" s="43" t="s">
        <v>1338</v>
      </c>
      <c r="F44" s="143" t="s">
        <v>1954</v>
      </c>
      <c r="G44" s="43" t="s">
        <v>1448</v>
      </c>
      <c r="H44" s="43" t="s">
        <v>1397</v>
      </c>
      <c r="I44" s="43"/>
      <c r="J44" s="219">
        <v>0</v>
      </c>
      <c r="K44" s="219">
        <v>869.4</v>
      </c>
      <c r="L44" s="126" t="s">
        <v>1356</v>
      </c>
      <c r="M44" s="126"/>
      <c r="N44" s="41">
        <f>N43+IF(AND(L44="Pago",OR(E44='PC Receitas'!$O$4,E44='PC Receitas'!$O$5,E44='PC Receitas'!$O$6)),K44,IF(AND(L44="Pago",OR(E44='PC Receitas'!$O$7,E44='PC Receitas'!$O$8,E44='PC Receitas'!$O$9,E44='PC Receitas'!$O$10,E44='PC Receitas'!$O$11,E44='PC Receitas'!$O$12,E44='PC Receitas'!$O$13,E44='PC Receitas'!$O$14)),-K44,0))</f>
        <v>-15857.780000000128</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10</v>
      </c>
      <c r="D45" s="43" t="str">
        <f>IF(C45&lt;&gt;"",TEXT(C45,"00")&amp;"/02/"&amp;'Configurações Básicas'!$E$5,"")</f>
        <v>10/02/2017</v>
      </c>
      <c r="E45" s="43" t="s">
        <v>1338</v>
      </c>
      <c r="F45" s="143" t="s">
        <v>1955</v>
      </c>
      <c r="G45" s="23" t="s">
        <v>1522</v>
      </c>
      <c r="H45" s="23" t="s">
        <v>1397</v>
      </c>
      <c r="I45" s="23"/>
      <c r="J45" s="219">
        <v>0</v>
      </c>
      <c r="K45" s="219">
        <v>1387</v>
      </c>
      <c r="L45" s="126" t="s">
        <v>1356</v>
      </c>
      <c r="M45" s="126"/>
      <c r="N45" s="41">
        <f>N44+IF(AND(L45="Pago",OR(E45='PC Receitas'!$O$4,E45='PC Receitas'!$O$5,E45='PC Receitas'!$O$6)),K45,IF(AND(L45="Pago",OR(E45='PC Receitas'!$O$7,E45='PC Receitas'!$O$8,E45='PC Receitas'!$O$9,E45='PC Receitas'!$O$10,E45='PC Receitas'!$O$11,E45='PC Receitas'!$O$12,E45='PC Receitas'!$O$13,E45='PC Receitas'!$O$14)),-K45,0))</f>
        <v>-17244.78000000013</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7</v>
      </c>
      <c r="D46" s="43" t="str">
        <f>IF(C46&lt;&gt;"",TEXT(C46,"00")&amp;"/02/"&amp;'Configurações Básicas'!$E$5,"")</f>
        <v>07/02/2017</v>
      </c>
      <c r="E46" s="43" t="s">
        <v>1337</v>
      </c>
      <c r="F46" s="143">
        <v>20624</v>
      </c>
      <c r="G46" s="23" t="s">
        <v>1445</v>
      </c>
      <c r="H46" s="23" t="s">
        <v>1397</v>
      </c>
      <c r="I46" s="23"/>
      <c r="J46" s="219">
        <v>0</v>
      </c>
      <c r="K46" s="219">
        <v>2955.47</v>
      </c>
      <c r="L46" s="126" t="s">
        <v>1356</v>
      </c>
      <c r="M46" s="126"/>
      <c r="N46" s="41">
        <f>N45+IF(AND(L46="Pago",OR(E46='PC Receitas'!$O$4,E46='PC Receitas'!$O$5,E46='PC Receitas'!$O$6)),K46,IF(AND(L46="Pago",OR(E46='PC Receitas'!$O$7,E46='PC Receitas'!$O$8,E46='PC Receitas'!$O$9,E46='PC Receitas'!$O$10,E46='PC Receitas'!$O$11,E46='PC Receitas'!$O$12,E46='PC Receitas'!$O$13,E46='PC Receitas'!$O$14)),-K46,0))</f>
        <v>-20200.250000000131</v>
      </c>
      <c r="S46" s="112" t="str">
        <f t="shared" si="0"/>
        <v/>
      </c>
      <c r="T46" s="109" t="str">
        <f t="shared" si="1"/>
        <v>Despesa</v>
      </c>
      <c r="U46" s="109" t="str">
        <f t="shared" si="2"/>
        <v/>
      </c>
      <c r="V46" s="109" t="str">
        <f t="shared" si="3"/>
        <v>Despesa</v>
      </c>
      <c r="W46" s="113" t="str">
        <f>VLOOKUP(E46,'PC Receitas'!$O$4:$P$14,2,FALSE)</f>
        <v>Despesas_com_Produtos</v>
      </c>
    </row>
    <row r="47" spans="1:23" ht="19.5" customHeight="1" thickTop="1" thickBot="1" x14ac:dyDescent="0.3">
      <c r="A47" s="164"/>
      <c r="C47" s="43">
        <v>7</v>
      </c>
      <c r="D47" s="43" t="str">
        <f>IF(C47&lt;&gt;"",TEXT(C47,"00")&amp;"/02/"&amp;'Configurações Básicas'!$E$5,"")</f>
        <v>07/02/2017</v>
      </c>
      <c r="E47" s="43" t="s">
        <v>150</v>
      </c>
      <c r="F47" s="143" t="s">
        <v>1956</v>
      </c>
      <c r="G47" s="43" t="s">
        <v>1351</v>
      </c>
      <c r="H47" s="43" t="s">
        <v>1397</v>
      </c>
      <c r="I47" s="43"/>
      <c r="J47" s="219">
        <v>0</v>
      </c>
      <c r="K47" s="219">
        <v>818.25</v>
      </c>
      <c r="L47" s="126" t="s">
        <v>1356</v>
      </c>
      <c r="M47" s="126"/>
      <c r="N47" s="41">
        <f>N46+IF(AND(L47="Pago",OR(E47='PC Receitas'!$O$4,E47='PC Receitas'!$O$5,E47='PC Receitas'!$O$6)),K47,IF(AND(L47="Pago",OR(E47='PC Receitas'!$O$7,E47='PC Receitas'!$O$8,E47='PC Receitas'!$O$9,E47='PC Receitas'!$O$10,E47='PC Receitas'!$O$11,E47='PC Receitas'!$O$12,E47='PC Receitas'!$O$13,E47='PC Receitas'!$O$14)),-K47,0))</f>
        <v>-21018.500000000131</v>
      </c>
      <c r="S47" s="112" t="str">
        <f t="shared" si="0"/>
        <v>Despesa</v>
      </c>
      <c r="T47" s="109" t="str">
        <f t="shared" si="1"/>
        <v/>
      </c>
      <c r="U47" s="109" t="str">
        <f t="shared" si="2"/>
        <v/>
      </c>
      <c r="V47" s="109" t="str">
        <f t="shared" si="3"/>
        <v>Despesa</v>
      </c>
      <c r="W47" s="113" t="str">
        <f>VLOOKUP(E47,'PC Receitas'!$O$4:$P$14,2,FALSE)</f>
        <v>Despesas_com_RH</v>
      </c>
    </row>
    <row r="48" spans="1:23" ht="19.5" customHeight="1" thickTop="1" thickBot="1" x14ac:dyDescent="0.3">
      <c r="A48" s="164"/>
      <c r="C48" s="43">
        <v>9</v>
      </c>
      <c r="D48" s="43" t="str">
        <f>IF(C48&lt;&gt;"",TEXT(C48,"00")&amp;"/02/"&amp;'Configurações Básicas'!$E$5,"")</f>
        <v>09/02/2017</v>
      </c>
      <c r="E48" s="43" t="s">
        <v>1337</v>
      </c>
      <c r="F48" s="143">
        <v>743</v>
      </c>
      <c r="G48" s="23" t="s">
        <v>1447</v>
      </c>
      <c r="H48" s="23" t="s">
        <v>1398</v>
      </c>
      <c r="I48" s="23"/>
      <c r="J48" s="219">
        <v>0</v>
      </c>
      <c r="K48" s="219">
        <v>100</v>
      </c>
      <c r="L48" s="126" t="s">
        <v>1356</v>
      </c>
      <c r="M48" s="126"/>
      <c r="N48" s="41">
        <f>N47+IF(AND(L48="Pago",OR(E48='PC Receitas'!$O$4,E48='PC Receitas'!$O$5,E48='PC Receitas'!$O$6)),K48,IF(AND(L48="Pago",OR(E48='PC Receitas'!$O$7,E48='PC Receitas'!$O$8,E48='PC Receitas'!$O$9,E48='PC Receitas'!$O$10,E48='PC Receitas'!$O$11,E48='PC Receitas'!$O$12,E48='PC Receitas'!$O$13,E48='PC Receitas'!$O$14)),-K48,0))</f>
        <v>-21118.500000000131</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7</v>
      </c>
      <c r="D49" s="43" t="str">
        <f>IF(C49&lt;&gt;"",TEXT(C49,"00")&amp;"/02/"&amp;'Configurações Básicas'!$E$5,"")</f>
        <v>07/02/2017</v>
      </c>
      <c r="E49" s="43" t="s">
        <v>1337</v>
      </c>
      <c r="F49" s="143" t="s">
        <v>1957</v>
      </c>
      <c r="G49" s="43" t="s">
        <v>1447</v>
      </c>
      <c r="H49" s="43" t="s">
        <v>1398</v>
      </c>
      <c r="I49" s="43"/>
      <c r="J49" s="219">
        <v>0</v>
      </c>
      <c r="K49" s="219">
        <v>1737.5</v>
      </c>
      <c r="L49" s="126" t="s">
        <v>1356</v>
      </c>
      <c r="M49" s="126"/>
      <c r="N49" s="41">
        <f>N48+IF(AND(L49="Pago",OR(E49='PC Receitas'!$O$4,E49='PC Receitas'!$O$5,E49='PC Receitas'!$O$6)),K49,IF(AND(L49="Pago",OR(E49='PC Receitas'!$O$7,E49='PC Receitas'!$O$8,E49='PC Receitas'!$O$9,E49='PC Receitas'!$O$10,E49='PC Receitas'!$O$11,E49='PC Receitas'!$O$12,E49='PC Receitas'!$O$13,E49='PC Receitas'!$O$14)),-K49,0))</f>
        <v>-22856.000000000131</v>
      </c>
      <c r="S49" s="112" t="str">
        <f t="shared" si="0"/>
        <v/>
      </c>
      <c r="T49" s="109" t="str">
        <f t="shared" si="1"/>
        <v>Despesa</v>
      </c>
      <c r="U49" s="109" t="str">
        <f t="shared" si="2"/>
        <v/>
      </c>
      <c r="V49" s="109" t="str">
        <f t="shared" si="3"/>
        <v>Despesa</v>
      </c>
      <c r="W49" s="113" t="str">
        <f>VLOOKUP(E49,'PC Receitas'!$O$4:$P$14,2,FALSE)</f>
        <v>Despesas_com_Produtos</v>
      </c>
    </row>
    <row r="50" spans="1:23" ht="19.5" customHeight="1" thickTop="1" thickBot="1" x14ac:dyDescent="0.3">
      <c r="A50" s="164"/>
      <c r="C50" s="43">
        <v>8</v>
      </c>
      <c r="D50" s="43" t="str">
        <f>IF(C50&lt;&gt;"",TEXT(C50,"00")&amp;"/02/"&amp;'Configurações Básicas'!$E$5,"")</f>
        <v>08/02/2017</v>
      </c>
      <c r="E50" s="43" t="s">
        <v>1337</v>
      </c>
      <c r="F50" s="143" t="s">
        <v>1958</v>
      </c>
      <c r="G50" s="43" t="s">
        <v>1447</v>
      </c>
      <c r="H50" s="43" t="s">
        <v>1397</v>
      </c>
      <c r="I50" s="43"/>
      <c r="J50" s="219">
        <v>0</v>
      </c>
      <c r="K50" s="219">
        <v>910.19</v>
      </c>
      <c r="L50" s="126" t="s">
        <v>1356</v>
      </c>
      <c r="M50" s="126"/>
      <c r="N50" s="41">
        <f>N49+IF(AND(L50="Pago",OR(E50='PC Receitas'!$O$4,E50='PC Receitas'!$O$5,E50='PC Receitas'!$O$6)),K50,IF(AND(L50="Pago",OR(E50='PC Receitas'!$O$7,E50='PC Receitas'!$O$8,E50='PC Receitas'!$O$9,E50='PC Receitas'!$O$10,E50='PC Receitas'!$O$11,E50='PC Receitas'!$O$12,E50='PC Receitas'!$O$13,E50='PC Receitas'!$O$14)),-K50,0))</f>
        <v>-23766.19000000013</v>
      </c>
      <c r="S50" s="112" t="str">
        <f t="shared" si="0"/>
        <v/>
      </c>
      <c r="T50" s="109" t="str">
        <f t="shared" si="1"/>
        <v>Despesa</v>
      </c>
      <c r="U50" s="109" t="str">
        <f t="shared" si="2"/>
        <v/>
      </c>
      <c r="V50" s="109" t="str">
        <f t="shared" si="3"/>
        <v>Despesa</v>
      </c>
      <c r="W50" s="113" t="str">
        <f>VLOOKUP(E50,'PC Receitas'!$O$4:$P$14,2,FALSE)</f>
        <v>Despesas_com_Produtos</v>
      </c>
    </row>
    <row r="51" spans="1:23" ht="19.5" customHeight="1" thickTop="1" thickBot="1" x14ac:dyDescent="0.3">
      <c r="A51" s="164"/>
      <c r="C51" s="43">
        <v>7</v>
      </c>
      <c r="D51" s="43" t="str">
        <f>IF(C51&lt;&gt;"",TEXT(C51,"00")&amp;"/02/"&amp;'Configurações Básicas'!$E$5,"")</f>
        <v>07/02/2017</v>
      </c>
      <c r="E51" s="43" t="s">
        <v>1337</v>
      </c>
      <c r="F51" s="143">
        <v>321665</v>
      </c>
      <c r="G51" s="43" t="s">
        <v>1447</v>
      </c>
      <c r="H51" s="43" t="s">
        <v>1397</v>
      </c>
      <c r="I51" s="43"/>
      <c r="J51" s="219">
        <v>0</v>
      </c>
      <c r="K51" s="219">
        <v>425.5</v>
      </c>
      <c r="L51" s="126" t="s">
        <v>1356</v>
      </c>
      <c r="M51" s="126"/>
      <c r="N51" s="41">
        <f>N50+IF(AND(L51="Pago",OR(E51='PC Receitas'!$O$4,E51='PC Receitas'!$O$5,E51='PC Receitas'!$O$6)),K51,IF(AND(L51="Pago",OR(E51='PC Receitas'!$O$7,E51='PC Receitas'!$O$8,E51='PC Receitas'!$O$9,E51='PC Receitas'!$O$10,E51='PC Receitas'!$O$11,E51='PC Receitas'!$O$12,E51='PC Receitas'!$O$13,E51='PC Receitas'!$O$14)),-K51,0))</f>
        <v>-24191.69000000013</v>
      </c>
      <c r="S51" s="112" t="str">
        <f t="shared" si="0"/>
        <v/>
      </c>
      <c r="T51" s="109" t="str">
        <f t="shared" si="1"/>
        <v>Despesa</v>
      </c>
      <c r="U51" s="109" t="str">
        <f t="shared" si="2"/>
        <v/>
      </c>
      <c r="V51" s="109" t="str">
        <f t="shared" si="3"/>
        <v>Despesa</v>
      </c>
      <c r="W51" s="113" t="str">
        <f>VLOOKUP(E51,'PC Receitas'!$O$4:$P$14,2,FALSE)</f>
        <v>Despesas_com_Produtos</v>
      </c>
    </row>
    <row r="52" spans="1:23" ht="19.5" customHeight="1" thickTop="1" thickBot="1" x14ac:dyDescent="0.3">
      <c r="A52" s="164"/>
      <c r="C52" s="43">
        <v>7</v>
      </c>
      <c r="D52" s="43" t="str">
        <f>IF(C52&lt;&gt;"",TEXT(C52,"00")&amp;"/02/"&amp;'Configurações Básicas'!$E$5,"")</f>
        <v>07/02/2017</v>
      </c>
      <c r="E52" s="43" t="s">
        <v>1338</v>
      </c>
      <c r="F52" s="143" t="s">
        <v>1554</v>
      </c>
      <c r="G52" s="23" t="s">
        <v>1442</v>
      </c>
      <c r="H52" s="23" t="s">
        <v>1397</v>
      </c>
      <c r="I52" s="2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-24193.790000000128</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7</v>
      </c>
      <c r="D53" s="43" t="str">
        <f>IF(C53&lt;&gt;"",TEXT(C53,"00")&amp;"/02/"&amp;'Configurações Básicas'!$E$5,"")</f>
        <v>07/02/2017</v>
      </c>
      <c r="E53" s="43" t="s">
        <v>1338</v>
      </c>
      <c r="F53" s="143">
        <v>14694</v>
      </c>
      <c r="G53" s="43" t="s">
        <v>1442</v>
      </c>
      <c r="H53" s="43" t="s">
        <v>1397</v>
      </c>
      <c r="I53" s="4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-24195.890000000127</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IF(C54&lt;&gt;"",TEXT(C54,"00")&amp;"/02/"&amp;'Configurações Básicas'!$E$5,"")</f>
        <v>07/02/2017</v>
      </c>
      <c r="E54" s="43" t="s">
        <v>1338</v>
      </c>
      <c r="F54" s="143">
        <v>14695</v>
      </c>
      <c r="G54" s="43" t="s">
        <v>1442</v>
      </c>
      <c r="H54" s="43" t="s">
        <v>1397</v>
      </c>
      <c r="I54" s="4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-24197.990000000125</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IF(C55&lt;&gt;"",TEXT(C55,"00")&amp;"/02/"&amp;'Configurações Básicas'!$E$5,"")</f>
        <v>07/02/2017</v>
      </c>
      <c r="E55" s="43" t="s">
        <v>1338</v>
      </c>
      <c r="F55" s="143">
        <v>14696</v>
      </c>
      <c r="G55" s="43" t="s">
        <v>1442</v>
      </c>
      <c r="H55" s="43" t="s">
        <v>1397</v>
      </c>
      <c r="I55" s="4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-24200.090000000124</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IF(C56&lt;&gt;"",TEXT(C56,"00")&amp;"/02/"&amp;'Configurações Básicas'!$E$5,"")</f>
        <v>08/02/2017</v>
      </c>
      <c r="E56" s="43" t="s">
        <v>150</v>
      </c>
      <c r="F56" s="143" t="s">
        <v>1555</v>
      </c>
      <c r="G56" s="23" t="s">
        <v>1443</v>
      </c>
      <c r="H56" s="23" t="s">
        <v>1398</v>
      </c>
      <c r="I56" s="23"/>
      <c r="J56" s="219">
        <v>0</v>
      </c>
      <c r="K56" s="219">
        <v>31</v>
      </c>
      <c r="L56" s="126" t="s">
        <v>1356</v>
      </c>
      <c r="M56" s="126"/>
      <c r="N56" s="41">
        <f>N55+IF(AND(L56="Pago",OR(E56='PC Receitas'!$O$4,E56='PC Receitas'!$O$5,E56='PC Receitas'!$O$6)),K56,IF(AND(L56="Pago",OR(E56='PC Receitas'!$O$7,E56='PC Receitas'!$O$8,E56='PC Receitas'!$O$9,E56='PC Receitas'!$O$10,E56='PC Receitas'!$O$11,E56='PC Receitas'!$O$12,E56='PC Receitas'!$O$13,E56='PC Receitas'!$O$14)),-K56,0))</f>
        <v>-24231.090000000124</v>
      </c>
      <c r="S56" s="112" t="str">
        <f t="shared" si="0"/>
        <v>Despesa</v>
      </c>
      <c r="T56" s="109" t="str">
        <f t="shared" si="1"/>
        <v/>
      </c>
      <c r="U56" s="109" t="str">
        <f t="shared" si="2"/>
        <v/>
      </c>
      <c r="V56" s="109" t="str">
        <f t="shared" si="3"/>
        <v>Despesa</v>
      </c>
      <c r="W56" s="113" t="str">
        <f>VLOOKUP(E56,'PC Receitas'!$O$4:$P$14,2,FALSE)</f>
        <v>Despesas_com_RH</v>
      </c>
    </row>
    <row r="57" spans="1:23" ht="19.5" customHeight="1" thickTop="1" thickBot="1" x14ac:dyDescent="0.3">
      <c r="A57" s="164"/>
      <c r="C57" s="43">
        <v>8</v>
      </c>
      <c r="D57" s="43" t="str">
        <f>IF(C57&lt;&gt;"",TEXT(C57,"00")&amp;"/02/"&amp;'Configurações Básicas'!$E$5,"")</f>
        <v>08/02/2017</v>
      </c>
      <c r="E57" s="43" t="s">
        <v>1338</v>
      </c>
      <c r="F57" s="143">
        <v>14834</v>
      </c>
      <c r="G57" s="43" t="s">
        <v>1442</v>
      </c>
      <c r="H57" s="43" t="s">
        <v>1397</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-24233.190000000122</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10</v>
      </c>
      <c r="D58" s="43" t="str">
        <f>IF(C58&lt;&gt;"",TEXT(C58,"00")&amp;"/02/"&amp;'Configurações Básicas'!$E$5,"")</f>
        <v>10/02/2017</v>
      </c>
      <c r="E58" s="43" t="s">
        <v>1338</v>
      </c>
      <c r="F58" s="143" t="s">
        <v>1556</v>
      </c>
      <c r="G58" s="43" t="s">
        <v>1442</v>
      </c>
      <c r="H58" s="43" t="s">
        <v>1397</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-24235.290000000121</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IF(C59&lt;&gt;"",TEXT(C59,"00")&amp;"/02/"&amp;'Configurações Básicas'!$E$5,"")</f>
        <v>08/02/2017</v>
      </c>
      <c r="E59" s="43" t="s">
        <v>1338</v>
      </c>
      <c r="F59" s="143">
        <v>14701</v>
      </c>
      <c r="G59" s="43" t="s">
        <v>1442</v>
      </c>
      <c r="H59" s="43" t="s">
        <v>1397</v>
      </c>
      <c r="I59" s="4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-24237.390000000119</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8</v>
      </c>
      <c r="D60" s="43" t="str">
        <f>IF(C60&lt;&gt;"",TEXT(C60,"00")&amp;"/02/"&amp;'Configurações Básicas'!$E$5,"")</f>
        <v>08/02/2017</v>
      </c>
      <c r="E60" s="43" t="s">
        <v>1338</v>
      </c>
      <c r="F60" s="143">
        <v>14705</v>
      </c>
      <c r="G60" s="43" t="s">
        <v>1442</v>
      </c>
      <c r="H60" s="43" t="s">
        <v>1397</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-24239.490000000118</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IF(C61&lt;&gt;"",TEXT(C61,"00")&amp;"/02/"&amp;'Configurações Básicas'!$E$5,"")</f>
        <v>08/02/2017</v>
      </c>
      <c r="E61" s="43" t="s">
        <v>1338</v>
      </c>
      <c r="F61" s="143">
        <v>14707</v>
      </c>
      <c r="G61" s="43" t="s">
        <v>1442</v>
      </c>
      <c r="H61" s="43" t="s">
        <v>1397</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-24241.590000000117</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IF(C62&lt;&gt;"",TEXT(C62,"00")&amp;"/02/"&amp;'Configurações Básicas'!$E$5,"")</f>
        <v>08/02/2017</v>
      </c>
      <c r="E62" s="43" t="s">
        <v>1338</v>
      </c>
      <c r="F62" s="143">
        <v>14709</v>
      </c>
      <c r="G62" s="43" t="s">
        <v>1442</v>
      </c>
      <c r="H62" s="43" t="s">
        <v>1397</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-24243.690000000115</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9</v>
      </c>
      <c r="D63" s="43" t="str">
        <f>IF(C63&lt;&gt;"",TEXT(C63,"00")&amp;"/02/"&amp;'Configurações Básicas'!$E$5,"")</f>
        <v>09/02/2017</v>
      </c>
      <c r="E63" s="43" t="s">
        <v>1338</v>
      </c>
      <c r="F63" s="143">
        <v>14714</v>
      </c>
      <c r="G63" s="43" t="s">
        <v>1442</v>
      </c>
      <c r="H63" s="43" t="s">
        <v>1397</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-24245.790000000114</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3</v>
      </c>
      <c r="D64" s="43" t="str">
        <f>IF(C64&lt;&gt;"",TEXT(C64,"00")&amp;"/02/"&amp;'Configurações Básicas'!$E$5,"")</f>
        <v>03/02/2017</v>
      </c>
      <c r="E64" s="43" t="s">
        <v>1338</v>
      </c>
      <c r="F64" s="143">
        <v>14684</v>
      </c>
      <c r="G64" s="43" t="s">
        <v>1442</v>
      </c>
      <c r="H64" s="43" t="s">
        <v>1397</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-24247.890000000112</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IF(C65&lt;&gt;"",TEXT(C65,"00")&amp;"/02/"&amp;'Configurações Básicas'!$E$5,"")</f>
        <v>09/02/2017</v>
      </c>
      <c r="E65" s="43" t="s">
        <v>1338</v>
      </c>
      <c r="F65" s="143">
        <v>14755</v>
      </c>
      <c r="G65" s="23" t="s">
        <v>1442</v>
      </c>
      <c r="H65" s="23" t="s">
        <v>1397</v>
      </c>
      <c r="I65" s="2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-24249.990000000111</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10</v>
      </c>
      <c r="D66" s="43" t="str">
        <f>IF(C66&lt;&gt;"",TEXT(C66,"00")&amp;"/02/"&amp;'Configurações Básicas'!$E$5,"")</f>
        <v>10/02/2017</v>
      </c>
      <c r="E66" s="43" t="s">
        <v>1338</v>
      </c>
      <c r="F66" s="143">
        <v>14664</v>
      </c>
      <c r="G66" s="43" t="s">
        <v>1442</v>
      </c>
      <c r="H66" s="43" t="s">
        <v>1397</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-24252.090000000109</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9</v>
      </c>
      <c r="D67" s="43" t="str">
        <f>IF(C67&lt;&gt;"",TEXT(C67,"00")&amp;"/02/"&amp;'Configurações Básicas'!$E$5,"")</f>
        <v>09/02/2017</v>
      </c>
      <c r="E67" s="43" t="s">
        <v>1338</v>
      </c>
      <c r="F67" s="143">
        <v>14693</v>
      </c>
      <c r="G67" s="43" t="s">
        <v>1442</v>
      </c>
      <c r="H67" s="43" t="s">
        <v>1397</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-24254.190000000108</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9</v>
      </c>
      <c r="D68" s="43" t="str">
        <f>IF(C68&lt;&gt;"",TEXT(C68,"00")&amp;"/02/"&amp;'Configurações Básicas'!$E$5,"")</f>
        <v>09/02/2017</v>
      </c>
      <c r="E68" s="43" t="s">
        <v>1338</v>
      </c>
      <c r="F68" s="143">
        <v>14880</v>
      </c>
      <c r="G68" s="23" t="s">
        <v>1442</v>
      </c>
      <c r="H68" s="23" t="s">
        <v>1397</v>
      </c>
      <c r="I68" s="2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-24256.290000000106</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IF(C69&lt;&gt;"",TEXT(C69,"00")&amp;"/02/"&amp;'Configurações Básicas'!$E$5,"")</f>
        <v>10/02/2017</v>
      </c>
      <c r="E69" s="43" t="s">
        <v>1338</v>
      </c>
      <c r="F69" s="143" t="s">
        <v>1557</v>
      </c>
      <c r="G69" s="23" t="s">
        <v>1442</v>
      </c>
      <c r="H69" s="23" t="s">
        <v>1399</v>
      </c>
      <c r="I69" s="23"/>
      <c r="J69" s="219">
        <v>0</v>
      </c>
      <c r="K69" s="219">
        <v>12.5</v>
      </c>
      <c r="L69" s="126" t="s">
        <v>1356</v>
      </c>
      <c r="M69" s="126"/>
      <c r="N69" s="41">
        <f>N68+IF(AND(L69="Pago",OR(E69='PC Receitas'!$O$4,E69='PC Receitas'!$O$5,E69='PC Receitas'!$O$6)),K69,IF(AND(L69="Pago",OR(E69='PC Receitas'!$O$7,E69='PC Receitas'!$O$8,E69='PC Receitas'!$O$9,E69='PC Receitas'!$O$10,E69='PC Receitas'!$O$11,E69='PC Receitas'!$O$12,E69='PC Receitas'!$O$13,E69='PC Receitas'!$O$14)),-K69,0))</f>
        <v>-24268.790000000106</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2</v>
      </c>
      <c r="D70" s="43" t="str">
        <f>IF(C70&lt;&gt;"",TEXT(C70,"00")&amp;"/02/"&amp;'Configurações Básicas'!$E$5,"")</f>
        <v>02/02/2017</v>
      </c>
      <c r="E70" s="43" t="s">
        <v>1338</v>
      </c>
      <c r="F70" s="143" t="s">
        <v>1558</v>
      </c>
      <c r="G70" s="23" t="s">
        <v>1442</v>
      </c>
      <c r="H70" s="23" t="s">
        <v>1399</v>
      </c>
      <c r="I70" s="23"/>
      <c r="J70" s="219">
        <v>0</v>
      </c>
      <c r="K70" s="219">
        <v>536.52</v>
      </c>
      <c r="L70" s="126" t="s">
        <v>1356</v>
      </c>
      <c r="M70" s="126"/>
      <c r="N70" s="41">
        <f>N69+IF(AND(L70="Pago",OR(E70='PC Receitas'!$O$4,E70='PC Receitas'!$O$5,E70='PC Receitas'!$O$6)),K70,IF(AND(L70="Pago",OR(E70='PC Receitas'!$O$7,E70='PC Receitas'!$O$8,E70='PC Receitas'!$O$9,E70='PC Receitas'!$O$10,E70='PC Receitas'!$O$11,E70='PC Receitas'!$O$12,E70='PC Receitas'!$O$13,E70='PC Receitas'!$O$14)),-K70,0))</f>
        <v>-24805.310000000107</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IF(C71&lt;&gt;"",TEXT(C71,"00")&amp;"/02/"&amp;'Configurações Básicas'!$E$5,"")</f>
        <v>11/02/2017</v>
      </c>
      <c r="E71" s="43" t="s">
        <v>1338</v>
      </c>
      <c r="F71" s="143" t="s">
        <v>1559</v>
      </c>
      <c r="G71" s="43" t="s">
        <v>1516</v>
      </c>
      <c r="H71" s="43" t="s">
        <v>1399</v>
      </c>
      <c r="I71" s="43"/>
      <c r="J71" s="219">
        <v>0</v>
      </c>
      <c r="K71" s="219">
        <v>23</v>
      </c>
      <c r="L71" s="126" t="s">
        <v>1356</v>
      </c>
      <c r="M71" s="126"/>
      <c r="N71" s="41">
        <f>N70+IF(AND(L71="Pago",OR(E71='PC Receitas'!$O$4,E71='PC Receitas'!$O$5,E71='PC Receitas'!$O$6)),K71,IF(AND(L71="Pago",OR(E71='PC Receitas'!$O$7,E71='PC Receitas'!$O$8,E71='PC Receitas'!$O$9,E71='PC Receitas'!$O$10,E71='PC Receitas'!$O$11,E71='PC Receitas'!$O$12,E71='PC Receitas'!$O$13,E71='PC Receitas'!$O$14)),-K71,0))</f>
        <v>-24828.310000000107</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IF(C72&lt;&gt;"",TEXT(C72,"00")&amp;"/02/"&amp;'Configurações Básicas'!$E$5,"")</f>
        <v>10/02/2017</v>
      </c>
      <c r="E72" s="43" t="s">
        <v>1338</v>
      </c>
      <c r="F72" s="143">
        <v>226969</v>
      </c>
      <c r="G72" s="23" t="s">
        <v>1450</v>
      </c>
      <c r="H72" s="23" t="s">
        <v>1399</v>
      </c>
      <c r="I72" s="23"/>
      <c r="J72" s="219">
        <v>0</v>
      </c>
      <c r="K72" s="219">
        <v>51.9</v>
      </c>
      <c r="L72" s="126" t="s">
        <v>1356</v>
      </c>
      <c r="M72" s="126"/>
      <c r="N72" s="41">
        <f>N71+IF(AND(L72="Pago",OR(E72='PC Receitas'!$O$4,E72='PC Receitas'!$O$5,E72='PC Receitas'!$O$6)),K72,IF(AND(L72="Pago",OR(E72='PC Receitas'!$O$7,E72='PC Receitas'!$O$8,E72='PC Receitas'!$O$9,E72='PC Receitas'!$O$10,E72='PC Receitas'!$O$11,E72='PC Receitas'!$O$12,E72='PC Receitas'!$O$13,E72='PC Receitas'!$O$14)),-K72,0))</f>
        <v>-24880.210000000108</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IF(C73&lt;&gt;"",TEXT(C73,"00")&amp;"/02/"&amp;'Configurações Básicas'!$E$5,"")</f>
        <v>10/02/2017</v>
      </c>
      <c r="E73" s="43" t="s">
        <v>1338</v>
      </c>
      <c r="F73" s="143">
        <v>16689</v>
      </c>
      <c r="G73" s="43" t="s">
        <v>1450</v>
      </c>
      <c r="H73" s="43" t="s">
        <v>1399</v>
      </c>
      <c r="I73" s="43"/>
      <c r="J73" s="219">
        <v>0</v>
      </c>
      <c r="K73" s="219">
        <v>34</v>
      </c>
      <c r="L73" s="126" t="s">
        <v>1356</v>
      </c>
      <c r="M73" s="126"/>
      <c r="N73" s="41">
        <f>N72+IF(AND(L73="Pago",OR(E73='PC Receitas'!$O$4,E73='PC Receitas'!$O$5,E73='PC Receitas'!$O$6)),K73,IF(AND(L73="Pago",OR(E73='PC Receitas'!$O$7,E73='PC Receitas'!$O$8,E73='PC Receitas'!$O$9,E73='PC Receitas'!$O$10,E73='PC Receitas'!$O$11,E73='PC Receitas'!$O$12,E73='PC Receitas'!$O$13,E73='PC Receitas'!$O$14)),-K73,0))</f>
        <v>-24914.210000000108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IF(C74&lt;&gt;"",TEXT(C74,"00")&amp;"/02/"&amp;'Configurações Básicas'!$E$5,"")</f>
        <v>10/02/2017</v>
      </c>
      <c r="E74" s="43" t="s">
        <v>150</v>
      </c>
      <c r="F74" s="143" t="s">
        <v>1560</v>
      </c>
      <c r="G74" s="43" t="s">
        <v>1443</v>
      </c>
      <c r="H74" s="43" t="s">
        <v>1398</v>
      </c>
      <c r="I74" s="43"/>
      <c r="J74" s="219">
        <v>0</v>
      </c>
      <c r="K74" s="219">
        <v>31</v>
      </c>
      <c r="L74" s="126" t="s">
        <v>1356</v>
      </c>
      <c r="M74" s="126"/>
      <c r="N74" s="41">
        <f>N73+IF(AND(L74="Pago",OR(E74='PC Receitas'!$O$4,E74='PC Receitas'!$O$5,E74='PC Receitas'!$O$6)),K74,IF(AND(L74="Pago",OR(E74='PC Receitas'!$O$7,E74='PC Receitas'!$O$8,E74='PC Receitas'!$O$9,E74='PC Receitas'!$O$10,E74='PC Receitas'!$O$11,E74='PC Receitas'!$O$12,E74='PC Receitas'!$O$13,E74='PC Receitas'!$O$14)),-K74,0))</f>
        <v>-24945.210000000108</v>
      </c>
      <c r="S74" s="112" t="str">
        <f t="shared" si="4"/>
        <v>Despesa</v>
      </c>
      <c r="T74" s="109" t="str">
        <f t="shared" si="5"/>
        <v/>
      </c>
      <c r="U74" s="109" t="str">
        <f t="shared" si="6"/>
        <v/>
      </c>
      <c r="V74" s="109" t="str">
        <f t="shared" si="7"/>
        <v>Despesa</v>
      </c>
      <c r="W74" s="113" t="str">
        <f>VLOOKUP(E74,'PC Receitas'!$O$4:$P$14,2,FALSE)</f>
        <v>Despesas_com_RH</v>
      </c>
    </row>
    <row r="75" spans="1:23" ht="19.5" customHeight="1" thickTop="1" thickBot="1" x14ac:dyDescent="0.3">
      <c r="A75" s="164"/>
      <c r="C75" s="43">
        <v>10</v>
      </c>
      <c r="D75" s="43" t="str">
        <f>IF(C75&lt;&gt;"",TEXT(C75,"00")&amp;"/02/"&amp;'Configurações Básicas'!$E$5,"")</f>
        <v>10/02/2017</v>
      </c>
      <c r="E75" s="43" t="s">
        <v>1338</v>
      </c>
      <c r="F75" s="143">
        <v>20580</v>
      </c>
      <c r="G75" s="23" t="s">
        <v>1517</v>
      </c>
      <c r="H75" s="23" t="s">
        <v>1399</v>
      </c>
      <c r="I75" s="23"/>
      <c r="J75" s="219">
        <v>0</v>
      </c>
      <c r="K75" s="219">
        <v>119</v>
      </c>
      <c r="L75" s="126" t="s">
        <v>1356</v>
      </c>
      <c r="M75" s="126"/>
      <c r="N75" s="41">
        <f>N74+IF(AND(L75="Pago",OR(E75='PC Receitas'!$O$4,E75='PC Receitas'!$O$5,E75='PC Receitas'!$O$6)),K75,IF(AND(L75="Pago",OR(E75='PC Receitas'!$O$7,E75='PC Receitas'!$O$8,E75='PC Receitas'!$O$9,E75='PC Receitas'!$O$10,E75='PC Receitas'!$O$11,E75='PC Receitas'!$O$12,E75='PC Receitas'!$O$13,E75='PC Receitas'!$O$14)),-K75,0))</f>
        <v>-25064.210000000108</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IF(C76&lt;&gt;"",TEXT(C76,"00")&amp;"/02/"&amp;'Configurações Básicas'!$E$5,"")</f>
        <v>10/02/2017</v>
      </c>
      <c r="E76" s="43" t="s">
        <v>1338</v>
      </c>
      <c r="F76" s="143">
        <v>20371</v>
      </c>
      <c r="G76" s="43" t="s">
        <v>1517</v>
      </c>
      <c r="H76" s="43" t="s">
        <v>1399</v>
      </c>
      <c r="I76" s="43"/>
      <c r="J76" s="219">
        <v>0</v>
      </c>
      <c r="K76" s="219">
        <v>144</v>
      </c>
      <c r="L76" s="126" t="s">
        <v>1356</v>
      </c>
      <c r="M76" s="126"/>
      <c r="N76" s="41">
        <f>N75+IF(AND(L76="Pago",OR(E76='PC Receitas'!$O$4,E76='PC Receitas'!$O$5,E76='PC Receitas'!$O$6)),K76,IF(AND(L76="Pago",OR(E76='PC Receitas'!$O$7,E76='PC Receitas'!$O$8,E76='PC Receitas'!$O$9,E76='PC Receitas'!$O$10,E76='PC Receitas'!$O$11,E76='PC Receitas'!$O$12,E76='PC Receitas'!$O$13,E76='PC Receitas'!$O$14)),-K76,0))</f>
        <v>-25208.210000000108</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IF(C77&lt;&gt;"",TEXT(C77,"00")&amp;"/02/"&amp;'Configurações Básicas'!$E$5,"")</f>
        <v>10/02/2017</v>
      </c>
      <c r="E77" s="43" t="s">
        <v>1338</v>
      </c>
      <c r="F77" s="143">
        <v>1799</v>
      </c>
      <c r="G77" s="43" t="s">
        <v>1450</v>
      </c>
      <c r="H77" s="43" t="s">
        <v>1399</v>
      </c>
      <c r="I77" s="43"/>
      <c r="J77" s="219">
        <v>0</v>
      </c>
      <c r="K77" s="219">
        <v>115.95</v>
      </c>
      <c r="L77" s="126" t="s">
        <v>1356</v>
      </c>
      <c r="M77" s="126"/>
      <c r="N77" s="41">
        <f>N76+IF(AND(L77="Pago",OR(E77='PC Receitas'!$O$4,E77='PC Receitas'!$O$5,E77='PC Receitas'!$O$6)),K77,IF(AND(L77="Pago",OR(E77='PC Receitas'!$O$7,E77='PC Receitas'!$O$8,E77='PC Receitas'!$O$9,E77='PC Receitas'!$O$10,E77='PC Receitas'!$O$11,E77='PC Receitas'!$O$12,E77='PC Receitas'!$O$13,E77='PC Receitas'!$O$14)),-K77,0))</f>
        <v>-25324.160000000109</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IF(C78&lt;&gt;"",TEXT(C78,"00")&amp;"/02/"&amp;'Configurações Básicas'!$E$5,"")</f>
        <v>10/02/2017</v>
      </c>
      <c r="E78" s="43" t="s">
        <v>1338</v>
      </c>
      <c r="F78" s="143">
        <v>8094</v>
      </c>
      <c r="G78" s="23" t="s">
        <v>1450</v>
      </c>
      <c r="H78" s="23" t="s">
        <v>1399</v>
      </c>
      <c r="I78" s="23"/>
      <c r="J78" s="219">
        <v>0</v>
      </c>
      <c r="K78" s="219">
        <v>140</v>
      </c>
      <c r="L78" s="126" t="s">
        <v>1356</v>
      </c>
      <c r="M78" s="126"/>
      <c r="N78" s="41">
        <f>N77+IF(AND(L78="Pago",OR(E78='PC Receitas'!$O$4,E78='PC Receitas'!$O$5,E78='PC Receitas'!$O$6)),K78,IF(AND(L78="Pago",OR(E78='PC Receitas'!$O$7,E78='PC Receitas'!$O$8,E78='PC Receitas'!$O$9,E78='PC Receitas'!$O$10,E78='PC Receitas'!$O$11,E78='PC Receitas'!$O$12,E78='PC Receitas'!$O$13,E78='PC Receitas'!$O$14)),-K78,0))</f>
        <v>-25464.160000000109</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IF(C79&lt;&gt;"",TEXT(C79,"00")&amp;"/02/"&amp;'Configurações Básicas'!$E$5,"")</f>
        <v>10/02/2017</v>
      </c>
      <c r="E79" s="43" t="s">
        <v>1338</v>
      </c>
      <c r="F79" s="143">
        <v>12814</v>
      </c>
      <c r="G79" s="23" t="s">
        <v>1450</v>
      </c>
      <c r="H79" s="23" t="s">
        <v>1399</v>
      </c>
      <c r="I79" s="23"/>
      <c r="J79" s="219">
        <v>0</v>
      </c>
      <c r="K79" s="219">
        <v>131.07</v>
      </c>
      <c r="L79" s="126" t="s">
        <v>1356</v>
      </c>
      <c r="M79" s="126"/>
      <c r="N79" s="41">
        <f>N78+IF(AND(L79="Pago",OR(E79='PC Receitas'!$O$4,E79='PC Receitas'!$O$5,E79='PC Receitas'!$O$6)),K79,IF(AND(L79="Pago",OR(E79='PC Receitas'!$O$7,E79='PC Receitas'!$O$8,E79='PC Receitas'!$O$9,E79='PC Receitas'!$O$10,E79='PC Receitas'!$O$11,E79='PC Receitas'!$O$12,E79='PC Receitas'!$O$13,E79='PC Receitas'!$O$14)),-K79,0))</f>
        <v>-25595.230000000109</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IF(C80&lt;&gt;"",TEXT(C80,"00")&amp;"/02/"&amp;'Configurações Básicas'!$E$5,"")</f>
        <v>10/02/2017</v>
      </c>
      <c r="E80" s="43" t="s">
        <v>1338</v>
      </c>
      <c r="F80" s="143">
        <v>16735</v>
      </c>
      <c r="G80" s="23" t="s">
        <v>1450</v>
      </c>
      <c r="H80" s="23" t="s">
        <v>1399</v>
      </c>
      <c r="I80" s="23"/>
      <c r="J80" s="219">
        <v>0</v>
      </c>
      <c r="K80" s="219">
        <v>138.15</v>
      </c>
      <c r="L80" s="126" t="s">
        <v>1356</v>
      </c>
      <c r="M80" s="126"/>
      <c r="N80" s="41">
        <f>N79+IF(AND(L80="Pago",OR(E80='PC Receitas'!$O$4,E80='PC Receitas'!$O$5,E80='PC Receitas'!$O$6)),K80,IF(AND(L80="Pago",OR(E80='PC Receitas'!$O$7,E80='PC Receitas'!$O$8,E80='PC Receitas'!$O$9,E80='PC Receitas'!$O$10,E80='PC Receitas'!$O$11,E80='PC Receitas'!$O$12,E80='PC Receitas'!$O$13,E80='PC Receitas'!$O$14)),-K80,0))</f>
        <v>-25733.38000000011</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IF(C81&lt;&gt;"",TEXT(C81,"00")&amp;"/02/"&amp;'Configurações Básicas'!$E$5,"")</f>
        <v>10/02/2017</v>
      </c>
      <c r="E81" s="43" t="s">
        <v>1338</v>
      </c>
      <c r="F81" s="143">
        <v>22947</v>
      </c>
      <c r="G81" s="23" t="s">
        <v>1450</v>
      </c>
      <c r="H81" s="23" t="s">
        <v>1399</v>
      </c>
      <c r="I81" s="23"/>
      <c r="J81" s="219">
        <v>0</v>
      </c>
      <c r="K81" s="219">
        <v>137.4</v>
      </c>
      <c r="L81" s="126" t="s">
        <v>1356</v>
      </c>
      <c r="M81" s="126"/>
      <c r="N81" s="41">
        <f>N80+IF(AND(L81="Pago",OR(E81='PC Receitas'!$O$4,E81='PC Receitas'!$O$5,E81='PC Receitas'!$O$6)),K81,IF(AND(L81="Pago",OR(E81='PC Receitas'!$O$7,E81='PC Receitas'!$O$8,E81='PC Receitas'!$O$9,E81='PC Receitas'!$O$10,E81='PC Receitas'!$O$11,E81='PC Receitas'!$O$12,E81='PC Receitas'!$O$13,E81='PC Receitas'!$O$14)),-K81,0))</f>
        <v>-25870.780000000112</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IF(C82&lt;&gt;"",TEXT(C82,"00")&amp;"/02/"&amp;'Configurações Básicas'!$E$5,"")</f>
        <v>10/02/2017</v>
      </c>
      <c r="E82" s="43" t="s">
        <v>150</v>
      </c>
      <c r="F82" s="143">
        <v>67973</v>
      </c>
      <c r="G82" s="23" t="s">
        <v>1509</v>
      </c>
      <c r="H82" s="23" t="s">
        <v>1399</v>
      </c>
      <c r="I82" s="23"/>
      <c r="J82" s="219">
        <v>0</v>
      </c>
      <c r="K82" s="219">
        <v>27.5</v>
      </c>
      <c r="L82" s="126" t="s">
        <v>1356</v>
      </c>
      <c r="M82" s="126"/>
      <c r="N82" s="41">
        <f>N81+IF(AND(L82="Pago",OR(E82='PC Receitas'!$O$4,E82='PC Receitas'!$O$5,E82='PC Receitas'!$O$6)),K82,IF(AND(L82="Pago",OR(E82='PC Receitas'!$O$7,E82='PC Receitas'!$O$8,E82='PC Receitas'!$O$9,E82='PC Receitas'!$O$10,E82='PC Receitas'!$O$11,E82='PC Receitas'!$O$12,E82='PC Receitas'!$O$13,E82='PC Receitas'!$O$14)),-K82,0))</f>
        <v>-25898.280000000112</v>
      </c>
      <c r="S82" s="112" t="str">
        <f t="shared" si="4"/>
        <v>Despesa</v>
      </c>
      <c r="T82" s="109" t="str">
        <f t="shared" si="5"/>
        <v/>
      </c>
      <c r="U82" s="109" t="str">
        <f t="shared" si="6"/>
        <v/>
      </c>
      <c r="V82" s="109" t="str">
        <f t="shared" si="7"/>
        <v>Despesa</v>
      </c>
      <c r="W82" s="113" t="str">
        <f>VLOOKUP(E82,'PC Receitas'!$O$4:$P$14,2,FALSE)</f>
        <v>Despesas_com_RH</v>
      </c>
    </row>
    <row r="83" spans="1:23" ht="19.5" customHeight="1" thickTop="1" thickBot="1" x14ac:dyDescent="0.3">
      <c r="A83" s="164"/>
      <c r="C83" s="43">
        <v>10</v>
      </c>
      <c r="D83" s="43" t="str">
        <f>IF(C83&lt;&gt;"",TEXT(C83,"00")&amp;"/02/"&amp;'Configurações Básicas'!$E$5,"")</f>
        <v>10/02/2017</v>
      </c>
      <c r="E83" s="43" t="s">
        <v>150</v>
      </c>
      <c r="F83" s="143">
        <v>56467</v>
      </c>
      <c r="G83" s="43" t="s">
        <v>1509</v>
      </c>
      <c r="H83" s="43" t="s">
        <v>1399</v>
      </c>
      <c r="I83" s="43"/>
      <c r="J83" s="219">
        <v>0</v>
      </c>
      <c r="K83" s="219">
        <v>26.5</v>
      </c>
      <c r="L83" s="126" t="s">
        <v>1356</v>
      </c>
      <c r="M83" s="126"/>
      <c r="N83" s="41">
        <f>N82+IF(AND(L83="Pago",OR(E83='PC Receitas'!$O$4,E83='PC Receitas'!$O$5,E83='PC Receitas'!$O$6)),K83,IF(AND(L83="Pago",OR(E83='PC Receitas'!$O$7,E83='PC Receitas'!$O$8,E83='PC Receitas'!$O$9,E83='PC Receitas'!$O$10,E83='PC Receitas'!$O$11,E83='PC Receitas'!$O$12,E83='PC Receitas'!$O$13,E83='PC Receitas'!$O$14)),-K83,0))</f>
        <v>-25924.780000000112</v>
      </c>
      <c r="S83" s="112" t="str">
        <f t="shared" si="4"/>
        <v>Despesa</v>
      </c>
      <c r="T83" s="109" t="str">
        <f t="shared" si="5"/>
        <v/>
      </c>
      <c r="U83" s="109" t="str">
        <f t="shared" si="6"/>
        <v/>
      </c>
      <c r="V83" s="109" t="str">
        <f t="shared" si="7"/>
        <v>Despesa</v>
      </c>
      <c r="W83" s="113" t="str">
        <f>VLOOKUP(E83,'PC Receitas'!$O$4:$P$14,2,FALSE)</f>
        <v>Despesas_com_RH</v>
      </c>
    </row>
    <row r="84" spans="1:23" ht="19.5" customHeight="1" thickTop="1" thickBot="1" x14ac:dyDescent="0.3">
      <c r="A84" s="164"/>
      <c r="C84" s="43">
        <v>10</v>
      </c>
      <c r="D84" s="43" t="str">
        <f>IF(C84&lt;&gt;"",TEXT(C84,"00")&amp;"/02/"&amp;'Configurações Básicas'!$E$5,"")</f>
        <v>10/02/2017</v>
      </c>
      <c r="E84" s="43" t="s">
        <v>1338</v>
      </c>
      <c r="F84" s="143">
        <v>30292</v>
      </c>
      <c r="G84" s="43" t="s">
        <v>1517</v>
      </c>
      <c r="H84" s="43" t="s">
        <v>1399</v>
      </c>
      <c r="I84" s="43"/>
      <c r="J84" s="219">
        <v>0</v>
      </c>
      <c r="K84" s="219">
        <v>180</v>
      </c>
      <c r="L84" s="126" t="s">
        <v>1356</v>
      </c>
      <c r="M84" s="126"/>
      <c r="N84" s="41">
        <f>N83+IF(AND(L84="Pago",OR(E84='PC Receitas'!$O$4,E84='PC Receitas'!$O$5,E84='PC Receitas'!$O$6)),K84,IF(AND(L84="Pago",OR(E84='PC Receitas'!$O$7,E84='PC Receitas'!$O$8,E84='PC Receitas'!$O$9,E84='PC Receitas'!$O$10,E84='PC Receitas'!$O$11,E84='PC Receitas'!$O$12,E84='PC Receitas'!$O$13,E84='PC Receitas'!$O$14)),-K84,0))</f>
        <v>-26104.780000000112</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IF(C85&lt;&gt;"",TEXT(C85,"00")&amp;"/02/"&amp;'Configurações Básicas'!$E$5,"")</f>
        <v>10/02/2017</v>
      </c>
      <c r="E85" s="43" t="s">
        <v>1338</v>
      </c>
      <c r="F85" s="143" t="s">
        <v>1561</v>
      </c>
      <c r="G85" s="43" t="s">
        <v>1517</v>
      </c>
      <c r="H85" s="43" t="s">
        <v>1398</v>
      </c>
      <c r="I85" s="43"/>
      <c r="J85" s="219">
        <v>0</v>
      </c>
      <c r="K85" s="219">
        <v>192</v>
      </c>
      <c r="L85" s="126" t="s">
        <v>1356</v>
      </c>
      <c r="M85" s="126"/>
      <c r="N85" s="41">
        <f>N84+IF(AND(L85="Pago",OR(E85='PC Receitas'!$O$4,E85='PC Receitas'!$O$5,E85='PC Receitas'!$O$6)),K85,IF(AND(L85="Pago",OR(E85='PC Receitas'!$O$7,E85='PC Receitas'!$O$8,E85='PC Receitas'!$O$9,E85='PC Receitas'!$O$10,E85='PC Receitas'!$O$11,E85='PC Receitas'!$O$12,E85='PC Receitas'!$O$13,E85='PC Receitas'!$O$14)),-K85,0))</f>
        <v>-26296.780000000112</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IF(C86&lt;&gt;"",TEXT(C86,"00")&amp;"/02/"&amp;'Configurações Básicas'!$E$5,"")</f>
        <v>10/02/2017</v>
      </c>
      <c r="E86" s="43" t="s">
        <v>1338</v>
      </c>
      <c r="F86" s="143">
        <v>67368</v>
      </c>
      <c r="G86" s="43" t="s">
        <v>1517</v>
      </c>
      <c r="H86" s="43" t="s">
        <v>1399</v>
      </c>
      <c r="I86" s="43"/>
      <c r="J86" s="219">
        <v>0</v>
      </c>
      <c r="K86" s="219">
        <v>31.35</v>
      </c>
      <c r="L86" s="126" t="s">
        <v>1356</v>
      </c>
      <c r="M86" s="126"/>
      <c r="N86" s="41">
        <f>N85+IF(AND(L86="Pago",OR(E86='PC Receitas'!$O$4,E86='PC Receitas'!$O$5,E86='PC Receitas'!$O$6)),K86,IF(AND(L86="Pago",OR(E86='PC Receitas'!$O$7,E86='PC Receitas'!$O$8,E86='PC Receitas'!$O$9,E86='PC Receitas'!$O$10,E86='PC Receitas'!$O$11,E86='PC Receitas'!$O$12,E86='PC Receitas'!$O$13,E86='PC Receitas'!$O$14)),-K86,0))</f>
        <v>-26328.13000000011</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IF(C87&lt;&gt;"",TEXT(C87,"00")&amp;"/02/"&amp;'Configurações Básicas'!$E$5,"")</f>
        <v>10/02/2017</v>
      </c>
      <c r="E87" s="43" t="s">
        <v>1338</v>
      </c>
      <c r="F87" s="143">
        <v>368691</v>
      </c>
      <c r="G87" s="23" t="s">
        <v>1508</v>
      </c>
      <c r="H87" s="23" t="s">
        <v>1399</v>
      </c>
      <c r="I87" s="23"/>
      <c r="J87" s="219">
        <v>0</v>
      </c>
      <c r="K87" s="219">
        <v>8.48</v>
      </c>
      <c r="L87" s="126" t="s">
        <v>1356</v>
      </c>
      <c r="M87" s="126"/>
      <c r="N87" s="41">
        <f>N86+IF(AND(L87="Pago",OR(E87='PC Receitas'!$O$4,E87='PC Receitas'!$O$5,E87='PC Receitas'!$O$6)),K87,IF(AND(L87="Pago",OR(E87='PC Receitas'!$O$7,E87='PC Receitas'!$O$8,E87='PC Receitas'!$O$9,E87='PC Receitas'!$O$10,E87='PC Receitas'!$O$11,E87='PC Receitas'!$O$12,E87='PC Receitas'!$O$13,E87='PC Receitas'!$O$14)),-K87,0))</f>
        <v>-26336.61000000011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IF(C88&lt;&gt;"",TEXT(C88,"00")&amp;"/02/"&amp;'Configurações Básicas'!$E$5,"")</f>
        <v>10/02/2017</v>
      </c>
      <c r="E88" s="43" t="s">
        <v>1338</v>
      </c>
      <c r="F88" s="143">
        <v>372308</v>
      </c>
      <c r="G88" s="23" t="s">
        <v>1517</v>
      </c>
      <c r="H88" s="23" t="s">
        <v>1399</v>
      </c>
      <c r="I88" s="23"/>
      <c r="J88" s="219">
        <v>0</v>
      </c>
      <c r="K88" s="219">
        <v>27</v>
      </c>
      <c r="L88" s="126" t="s">
        <v>1356</v>
      </c>
      <c r="M88" s="126"/>
      <c r="N88" s="41">
        <f>N87+IF(AND(L88="Pago",OR(E88='PC Receitas'!$O$4,E88='PC Receitas'!$O$5,E88='PC Receitas'!$O$6)),K88,IF(AND(L88="Pago",OR(E88='PC Receitas'!$O$7,E88='PC Receitas'!$O$8,E88='PC Receitas'!$O$9,E88='PC Receitas'!$O$10,E88='PC Receitas'!$O$11,E88='PC Receitas'!$O$12,E88='PC Receitas'!$O$13,E88='PC Receitas'!$O$14)),-K88,0))</f>
        <v>-26363.61000000011</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IF(C89&lt;&gt;"",TEXT(C89,"00")&amp;"/02/"&amp;'Configurações Básicas'!$E$5,"")</f>
        <v>10/02/2017</v>
      </c>
      <c r="E89" s="43" t="s">
        <v>1338</v>
      </c>
      <c r="F89" s="143">
        <v>115228</v>
      </c>
      <c r="G89" s="43" t="s">
        <v>1517</v>
      </c>
      <c r="H89" s="43" t="s">
        <v>1399</v>
      </c>
      <c r="I89" s="43"/>
      <c r="J89" s="219">
        <v>0</v>
      </c>
      <c r="K89" s="219">
        <v>24</v>
      </c>
      <c r="L89" s="126" t="s">
        <v>1356</v>
      </c>
      <c r="M89" s="126"/>
      <c r="N89" s="41">
        <f>N88+IF(AND(L89="Pago",OR(E89='PC Receitas'!$O$4,E89='PC Receitas'!$O$5,E89='PC Receitas'!$O$6)),K89,IF(AND(L89="Pago",OR(E89='PC Receitas'!$O$7,E89='PC Receitas'!$O$8,E89='PC Receitas'!$O$9,E89='PC Receitas'!$O$10,E89='PC Receitas'!$O$11,E89='PC Receitas'!$O$12,E89='PC Receitas'!$O$13,E89='PC Receitas'!$O$14)),-K89,0))</f>
        <v>-26387.61000000011</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10</v>
      </c>
      <c r="D90" s="43" t="str">
        <f>IF(C90&lt;&gt;"",TEXT(C90,"00")&amp;"/02/"&amp;'Configurações Básicas'!$E$5,"")</f>
        <v>10/02/2017</v>
      </c>
      <c r="E90" s="43" t="s">
        <v>1338</v>
      </c>
      <c r="F90" s="143" t="s">
        <v>1562</v>
      </c>
      <c r="G90" s="43" t="s">
        <v>1442</v>
      </c>
      <c r="H90" s="43" t="s">
        <v>1397</v>
      </c>
      <c r="I90" s="43"/>
      <c r="J90" s="219">
        <v>0</v>
      </c>
      <c r="K90" s="219">
        <v>2.1</v>
      </c>
      <c r="L90" s="126" t="s">
        <v>1356</v>
      </c>
      <c r="M90" s="126"/>
      <c r="N90" s="41">
        <f>N89+IF(AND(L90="Pago",OR(E90='PC Receitas'!$O$4,E90='PC Receitas'!$O$5,E90='PC Receitas'!$O$6)),K90,IF(AND(L90="Pago",OR(E90='PC Receitas'!$O$7,E90='PC Receitas'!$O$8,E90='PC Receitas'!$O$9,E90='PC Receitas'!$O$10,E90='PC Receitas'!$O$11,E90='PC Receitas'!$O$12,E90='PC Receitas'!$O$13,E90='PC Receitas'!$O$14)),-K90,0))</f>
        <v>-26389.710000000108</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IF(C91&lt;&gt;"",TEXT(C91,"00")&amp;"/02/"&amp;'Configurações Básicas'!$E$5,"")</f>
        <v>10/02/2017</v>
      </c>
      <c r="E91" s="43" t="s">
        <v>1338</v>
      </c>
      <c r="F91" s="143" t="s">
        <v>1563</v>
      </c>
      <c r="G91" s="43" t="s">
        <v>1442</v>
      </c>
      <c r="H91" s="43" t="s">
        <v>1397</v>
      </c>
      <c r="I91" s="43"/>
      <c r="J91" s="219">
        <v>0</v>
      </c>
      <c r="K91" s="219">
        <v>2.1</v>
      </c>
      <c r="L91" s="126" t="s">
        <v>1356</v>
      </c>
      <c r="M91" s="126"/>
      <c r="N91" s="41">
        <f>N90+IF(AND(L91="Pago",OR(E91='PC Receitas'!$O$4,E91='PC Receitas'!$O$5,E91='PC Receitas'!$O$6)),K91,IF(AND(L91="Pago",OR(E91='PC Receitas'!$O$7,E91='PC Receitas'!$O$8,E91='PC Receitas'!$O$9,E91='PC Receitas'!$O$10,E91='PC Receitas'!$O$11,E91='PC Receitas'!$O$12,E91='PC Receitas'!$O$13,E91='PC Receitas'!$O$14)),-K91,0))</f>
        <v>-26391.810000000107</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IF(C92&lt;&gt;"",TEXT(C92,"00")&amp;"/02/"&amp;'Configurações Básicas'!$E$5,"")</f>
        <v>10/02/2017</v>
      </c>
      <c r="E92" s="43" t="s">
        <v>1338</v>
      </c>
      <c r="F92" s="143">
        <v>14842</v>
      </c>
      <c r="G92" s="43" t="s">
        <v>1442</v>
      </c>
      <c r="H92" s="43" t="s">
        <v>1397</v>
      </c>
      <c r="I92" s="43"/>
      <c r="J92" s="219">
        <v>0</v>
      </c>
      <c r="K92" s="219">
        <v>2.1</v>
      </c>
      <c r="L92" s="126" t="s">
        <v>1356</v>
      </c>
      <c r="M92" s="126"/>
      <c r="N92" s="41">
        <f>N91+IF(AND(L92="Pago",OR(E92='PC Receitas'!$O$4,E92='PC Receitas'!$O$5,E92='PC Receitas'!$O$6)),K92,IF(AND(L92="Pago",OR(E92='PC Receitas'!$O$7,E92='PC Receitas'!$O$8,E92='PC Receitas'!$O$9,E92='PC Receitas'!$O$10,E92='PC Receitas'!$O$11,E92='PC Receitas'!$O$12,E92='PC Receitas'!$O$13,E92='PC Receitas'!$O$14)),-K92,0))</f>
        <v>-26393.910000000105</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9</v>
      </c>
      <c r="D93" s="43" t="str">
        <f>IF(C93&lt;&gt;"",TEXT(C93,"00")&amp;"/02/"&amp;'Configurações Básicas'!$E$5,"")</f>
        <v>09/02/2017</v>
      </c>
      <c r="E93" s="43" t="s">
        <v>1338</v>
      </c>
      <c r="F93" s="143">
        <v>14895</v>
      </c>
      <c r="G93" s="23" t="s">
        <v>1442</v>
      </c>
      <c r="H93" s="23" t="s">
        <v>1397</v>
      </c>
      <c r="I93" s="23"/>
      <c r="J93" s="219">
        <v>0</v>
      </c>
      <c r="K93" s="219">
        <v>2.1</v>
      </c>
      <c r="L93" s="126" t="s">
        <v>1356</v>
      </c>
      <c r="M93" s="126"/>
      <c r="N93" s="41">
        <f>N92+IF(AND(L93="Pago",OR(E93='PC Receitas'!$O$4,E93='PC Receitas'!$O$5,E93='PC Receitas'!$O$6)),K93,IF(AND(L93="Pago",OR(E93='PC Receitas'!$O$7,E93='PC Receitas'!$O$8,E93='PC Receitas'!$O$9,E93='PC Receitas'!$O$10,E93='PC Receitas'!$O$11,E93='PC Receitas'!$O$12,E93='PC Receitas'!$O$13,E93='PC Receitas'!$O$14)),-K93,0))</f>
        <v>-26396.010000000104</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IF(C94&lt;&gt;"",TEXT(C94,"00")&amp;"/02/"&amp;'Configurações Básicas'!$E$5,"")</f>
        <v>10/02/2017</v>
      </c>
      <c r="E94" s="43" t="s">
        <v>1338</v>
      </c>
      <c r="F94" s="143" t="s">
        <v>1564</v>
      </c>
      <c r="G94" s="23" t="s">
        <v>1442</v>
      </c>
      <c r="H94" s="23" t="s">
        <v>1399</v>
      </c>
      <c r="I94" s="23"/>
      <c r="J94" s="219">
        <v>0</v>
      </c>
      <c r="K94" s="219">
        <v>41</v>
      </c>
      <c r="L94" s="126" t="s">
        <v>1356</v>
      </c>
      <c r="M94" s="126"/>
      <c r="N94" s="41">
        <f>N93+IF(AND(L94="Pago",OR(E94='PC Receitas'!$O$4,E94='PC Receitas'!$O$5,E94='PC Receitas'!$O$6)),K94,IF(AND(L94="Pago",OR(E94='PC Receitas'!$O$7,E94='PC Receitas'!$O$8,E94='PC Receitas'!$O$9,E94='PC Receitas'!$O$10,E94='PC Receitas'!$O$11,E94='PC Receitas'!$O$12,E94='PC Receitas'!$O$13,E94='PC Receitas'!$O$14)),-K94,0))</f>
        <v>-26437.010000000104</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IF(C95&lt;&gt;"",TEXT(C95,"00")&amp;"/02/"&amp;'Configurações Básicas'!$E$5,"")</f>
        <v>11/02/2017</v>
      </c>
      <c r="E95" s="43" t="s">
        <v>1338</v>
      </c>
      <c r="F95" s="143" t="s">
        <v>1565</v>
      </c>
      <c r="G95" s="23" t="s">
        <v>1442</v>
      </c>
      <c r="H95" s="23" t="s">
        <v>1397</v>
      </c>
      <c r="I95" s="23"/>
      <c r="J95" s="219">
        <v>0</v>
      </c>
      <c r="K95" s="219">
        <v>8</v>
      </c>
      <c r="L95" s="126" t="s">
        <v>1356</v>
      </c>
      <c r="M95" s="126"/>
      <c r="N95" s="41">
        <f>N94+IF(AND(L95="Pago",OR(E95='PC Receitas'!$O$4,E95='PC Receitas'!$O$5,E95='PC Receitas'!$O$6)),K95,IF(AND(L95="Pago",OR(E95='PC Receitas'!$O$7,E95='PC Receitas'!$O$8,E95='PC Receitas'!$O$9,E95='PC Receitas'!$O$10,E95='PC Receitas'!$O$11,E95='PC Receitas'!$O$12,E95='PC Receitas'!$O$13,E95='PC Receitas'!$O$14)),-K95,0))</f>
        <v>-26445.010000000104</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IF(C96&lt;&gt;"",TEXT(C96,"00")&amp;"/02/"&amp;'Configurações Básicas'!$E$5,"")</f>
        <v>11/02/2017</v>
      </c>
      <c r="E96" s="43" t="s">
        <v>1338</v>
      </c>
      <c r="F96" s="143">
        <v>424315</v>
      </c>
      <c r="G96" s="43" t="s">
        <v>1450</v>
      </c>
      <c r="H96" s="43" t="s">
        <v>1397</v>
      </c>
      <c r="I96" s="43"/>
      <c r="J96" s="219">
        <v>0</v>
      </c>
      <c r="K96" s="219">
        <v>185.13</v>
      </c>
      <c r="L96" s="126" t="s">
        <v>1356</v>
      </c>
      <c r="M96" s="126"/>
      <c r="N96" s="41">
        <f>N95+IF(AND(L96="Pago",OR(E96='PC Receitas'!$O$4,E96='PC Receitas'!$O$5,E96='PC Receitas'!$O$6)),K96,IF(AND(L96="Pago",OR(E96='PC Receitas'!$O$7,E96='PC Receitas'!$O$8,E96='PC Receitas'!$O$9,E96='PC Receitas'!$O$10,E96='PC Receitas'!$O$11,E96='PC Receitas'!$O$12,E96='PC Receitas'!$O$13,E96='PC Receitas'!$O$14)),-K96,0))</f>
        <v>-26630.140000000105</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IF(C97&lt;&gt;"",TEXT(C97,"00")&amp;"/02/"&amp;'Configurações Básicas'!$E$5,"")</f>
        <v>10/02/2017</v>
      </c>
      <c r="E97" s="43" t="s">
        <v>1338</v>
      </c>
      <c r="F97" s="143">
        <v>8353</v>
      </c>
      <c r="G97" s="43" t="s">
        <v>1450</v>
      </c>
      <c r="H97" s="43" t="s">
        <v>1397</v>
      </c>
      <c r="I97" s="43"/>
      <c r="J97" s="219">
        <v>0</v>
      </c>
      <c r="K97" s="219">
        <v>180.72</v>
      </c>
      <c r="L97" s="126" t="s">
        <v>1356</v>
      </c>
      <c r="M97" s="126"/>
      <c r="N97" s="41">
        <f>N96+IF(AND(L97="Pago",OR(E97='PC Receitas'!$O$4,E97='PC Receitas'!$O$5,E97='PC Receitas'!$O$6)),K97,IF(AND(L97="Pago",OR(E97='PC Receitas'!$O$7,E97='PC Receitas'!$O$8,E97='PC Receitas'!$O$9,E97='PC Receitas'!$O$10,E97='PC Receitas'!$O$11,E97='PC Receitas'!$O$12,E97='PC Receitas'!$O$13,E97='PC Receitas'!$O$14)),-K97,0))</f>
        <v>-26810.860000000106</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IF(C98&lt;&gt;"",TEXT(C98,"00")&amp;"/02/"&amp;'Configurações Básicas'!$E$5,"")</f>
        <v>10/02/2017</v>
      </c>
      <c r="E98" s="43" t="s">
        <v>1338</v>
      </c>
      <c r="F98" s="143" t="s">
        <v>1566</v>
      </c>
      <c r="G98" s="23" t="s">
        <v>1446</v>
      </c>
      <c r="H98" s="23" t="s">
        <v>1397</v>
      </c>
      <c r="I98" s="23"/>
      <c r="J98" s="219">
        <v>0</v>
      </c>
      <c r="K98" s="219">
        <v>1906.12</v>
      </c>
      <c r="L98" s="126" t="s">
        <v>1356</v>
      </c>
      <c r="M98" s="126"/>
      <c r="N98" s="41">
        <f>N97+IF(AND(L98="Pago",OR(E98='PC Receitas'!$O$4,E98='PC Receitas'!$O$5,E98='PC Receitas'!$O$6)),K98,IF(AND(L98="Pago",OR(E98='PC Receitas'!$O$7,E98='PC Receitas'!$O$8,E98='PC Receitas'!$O$9,E98='PC Receitas'!$O$10,E98='PC Receitas'!$O$11,E98='PC Receitas'!$O$12,E98='PC Receitas'!$O$13,E98='PC Receitas'!$O$14)),-K98,0))</f>
        <v>-28716.980000000105</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8</v>
      </c>
      <c r="D99" s="43" t="str">
        <f>IF(C99&lt;&gt;"",TEXT(C99,"00")&amp;"/02/"&amp;'Configurações Básicas'!$E$5,"")</f>
        <v>08/02/2017</v>
      </c>
      <c r="E99" s="43" t="s">
        <v>1337</v>
      </c>
      <c r="F99" s="143">
        <v>5776</v>
      </c>
      <c r="G99" s="23" t="s">
        <v>1447</v>
      </c>
      <c r="H99" s="23" t="s">
        <v>1397</v>
      </c>
      <c r="I99" s="23"/>
      <c r="J99" s="219">
        <v>0</v>
      </c>
      <c r="K99" s="219">
        <v>8212.6200000000008</v>
      </c>
      <c r="L99" s="126" t="s">
        <v>1356</v>
      </c>
      <c r="M99" s="126"/>
      <c r="N99" s="41">
        <f>N98+IF(AND(L99="Pago",OR(E99='PC Receitas'!$O$4,E99='PC Receitas'!$O$5,E99='PC Receitas'!$O$6)),K99,IF(AND(L99="Pago",OR(E99='PC Receitas'!$O$7,E99='PC Receitas'!$O$8,E99='PC Receitas'!$O$9,E99='PC Receitas'!$O$10,E99='PC Receitas'!$O$11,E99='PC Receitas'!$O$12,E99='PC Receitas'!$O$13,E99='PC Receitas'!$O$14)),-K99,0))</f>
        <v>-36929.600000000108</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15</v>
      </c>
      <c r="D100" s="43" t="str">
        <f>IF(C100&lt;&gt;"",TEXT(C100,"00")&amp;"/02/"&amp;'Configurações Básicas'!$E$5,"")</f>
        <v>15/02/2017</v>
      </c>
      <c r="E100" s="43" t="s">
        <v>1338</v>
      </c>
      <c r="F100" s="143">
        <v>14746</v>
      </c>
      <c r="G100" s="23" t="s">
        <v>1442</v>
      </c>
      <c r="H100" s="23" t="s">
        <v>1397</v>
      </c>
      <c r="I100" s="23"/>
      <c r="J100" s="219">
        <v>0</v>
      </c>
      <c r="K100" s="219">
        <v>2.1</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-36931.700000000106</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IF(C101&lt;&gt;"",TEXT(C101,"00")&amp;"/02/"&amp;'Configurações Básicas'!$E$5,"")</f>
        <v>13/02/2017</v>
      </c>
      <c r="E101" s="43" t="s">
        <v>1338</v>
      </c>
      <c r="F101" s="143">
        <v>14731</v>
      </c>
      <c r="G101" s="43" t="s">
        <v>1442</v>
      </c>
      <c r="H101" s="43" t="s">
        <v>1397</v>
      </c>
      <c r="I101" s="43"/>
      <c r="J101" s="219">
        <v>0</v>
      </c>
      <c r="K101" s="219">
        <v>2.1</v>
      </c>
      <c r="L101" s="126" t="s">
        <v>1356</v>
      </c>
      <c r="M101" s="126"/>
      <c r="N101" s="41">
        <f>N100+IF(AND(L101="Pago",OR(E101='PC Receitas'!$O$4,E101='PC Receitas'!$O$5,E101='PC Receitas'!$O$6)),K101,IF(AND(L101="Pago",OR(E101='PC Receitas'!$O$7,E101='PC Receitas'!$O$8,E101='PC Receitas'!$O$9,E101='PC Receitas'!$O$10,E101='PC Receitas'!$O$11,E101='PC Receitas'!$O$12,E101='PC Receitas'!$O$13,E101='PC Receitas'!$O$14)),-K101,0))</f>
        <v>-36933.800000000105</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13</v>
      </c>
      <c r="D102" s="43" t="str">
        <f>IF(C102&lt;&gt;"",TEXT(C102,"00")&amp;"/02/"&amp;'Configurações Básicas'!$E$5,"")</f>
        <v>13/02/2017</v>
      </c>
      <c r="E102" s="43" t="s">
        <v>1338</v>
      </c>
      <c r="F102" s="143">
        <v>14855</v>
      </c>
      <c r="G102" s="43" t="s">
        <v>1442</v>
      </c>
      <c r="H102" s="43" t="s">
        <v>1397</v>
      </c>
      <c r="I102" s="43"/>
      <c r="J102" s="219">
        <v>0</v>
      </c>
      <c r="K102" s="219">
        <v>2.1</v>
      </c>
      <c r="L102" s="126" t="s">
        <v>1356</v>
      </c>
      <c r="M102" s="126"/>
      <c r="N102" s="41">
        <f>N101+IF(AND(L102="Pago",OR(E102='PC Receitas'!$O$4,E102='PC Receitas'!$O$5,E102='PC Receitas'!$O$6)),K102,IF(AND(L102="Pago",OR(E102='PC Receitas'!$O$7,E102='PC Receitas'!$O$8,E102='PC Receitas'!$O$9,E102='PC Receitas'!$O$10,E102='PC Receitas'!$O$11,E102='PC Receitas'!$O$12,E102='PC Receitas'!$O$13,E102='PC Receitas'!$O$14)),-K102,0))</f>
        <v>-36935.900000000103</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IF(C103&lt;&gt;"",TEXT(C103,"00")&amp;"/02/"&amp;'Configurações Básicas'!$E$5,"")</f>
        <v>13/02/2017</v>
      </c>
      <c r="E103" s="43" t="s">
        <v>1338</v>
      </c>
      <c r="F103" s="143">
        <v>14722</v>
      </c>
      <c r="G103" s="43" t="s">
        <v>1442</v>
      </c>
      <c r="H103" s="43" t="s">
        <v>1397</v>
      </c>
      <c r="I103" s="43"/>
      <c r="J103" s="219">
        <v>0</v>
      </c>
      <c r="K103" s="219">
        <v>2.1</v>
      </c>
      <c r="L103" s="126" t="s">
        <v>1356</v>
      </c>
      <c r="M103" s="126"/>
      <c r="N103" s="41">
        <f>N102+IF(AND(L103="Pago",OR(E103='PC Receitas'!$O$4,E103='PC Receitas'!$O$5,E103='PC Receitas'!$O$6)),K103,IF(AND(L103="Pago",OR(E103='PC Receitas'!$O$7,E103='PC Receitas'!$O$8,E103='PC Receitas'!$O$9,E103='PC Receitas'!$O$10,E103='PC Receitas'!$O$11,E103='PC Receitas'!$O$12,E103='PC Receitas'!$O$13,E103='PC Receitas'!$O$14)),-K103,0))</f>
        <v>-36938.000000000102</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IF(C104&lt;&gt;"",TEXT(C104,"00")&amp;"/02/"&amp;'Configurações Básicas'!$E$5,"")</f>
        <v>11/02/2017</v>
      </c>
      <c r="E104" s="43" t="s">
        <v>1338</v>
      </c>
      <c r="F104" s="143">
        <v>14712</v>
      </c>
      <c r="G104" s="43" t="s">
        <v>1442</v>
      </c>
      <c r="H104" s="43" t="s">
        <v>1397</v>
      </c>
      <c r="I104" s="43"/>
      <c r="J104" s="219">
        <v>0</v>
      </c>
      <c r="K104" s="219">
        <v>2.1</v>
      </c>
      <c r="L104" s="126" t="s">
        <v>1356</v>
      </c>
      <c r="M104" s="126"/>
      <c r="N104" s="41">
        <f>N103+IF(AND(L104="Pago",OR(E104='PC Receitas'!$O$4,E104='PC Receitas'!$O$5,E104='PC Receitas'!$O$6)),K104,IF(AND(L104="Pago",OR(E104='PC Receitas'!$O$7,E104='PC Receitas'!$O$8,E104='PC Receitas'!$O$9,E104='PC Receitas'!$O$10,E104='PC Receitas'!$O$11,E104='PC Receitas'!$O$12,E104='PC Receitas'!$O$13,E104='PC Receitas'!$O$14)),-K104,0))</f>
        <v>-36940.1000000001</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7</v>
      </c>
      <c r="D105" s="43" t="str">
        <f>IF(C105&lt;&gt;"",TEXT(C105,"00")&amp;"/02/"&amp;'Configurações Básicas'!$E$5,"")</f>
        <v>07/02/2017</v>
      </c>
      <c r="E105" s="43" t="s">
        <v>1338</v>
      </c>
      <c r="F105" s="143">
        <v>14691</v>
      </c>
      <c r="G105" s="43" t="s">
        <v>1442</v>
      </c>
      <c r="H105" s="43" t="s">
        <v>1397</v>
      </c>
      <c r="I105" s="43"/>
      <c r="J105" s="219">
        <v>0</v>
      </c>
      <c r="K105" s="219">
        <v>2.1</v>
      </c>
      <c r="L105" s="126" t="s">
        <v>1356</v>
      </c>
      <c r="M105" s="126"/>
      <c r="N105" s="41">
        <f>N104+IF(AND(L105="Pago",OR(E105='PC Receitas'!$O$4,E105='PC Receitas'!$O$5,E105='PC Receitas'!$O$6)),K105,IF(AND(L105="Pago",OR(E105='PC Receitas'!$O$7,E105='PC Receitas'!$O$8,E105='PC Receitas'!$O$9,E105='PC Receitas'!$O$10,E105='PC Receitas'!$O$11,E105='PC Receitas'!$O$12,E105='PC Receitas'!$O$13,E105='PC Receitas'!$O$14)),-K105,0))</f>
        <v>-36942.200000000099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8</v>
      </c>
      <c r="D106" s="43" t="str">
        <f>IF(C106&lt;&gt;"",TEXT(C106,"00")&amp;"/02/"&amp;'Configurações Básicas'!$E$5,"")</f>
        <v>08/02/2017</v>
      </c>
      <c r="E106" s="43" t="s">
        <v>1337</v>
      </c>
      <c r="F106" s="143">
        <v>20110</v>
      </c>
      <c r="G106" s="43" t="s">
        <v>1447</v>
      </c>
      <c r="H106" s="43" t="s">
        <v>1397</v>
      </c>
      <c r="I106" s="43"/>
      <c r="J106" s="219">
        <v>0</v>
      </c>
      <c r="K106" s="219">
        <v>6068.71</v>
      </c>
      <c r="L106" s="126" t="s">
        <v>1356</v>
      </c>
      <c r="M106" s="126"/>
      <c r="N106" s="41">
        <f>N105+IF(AND(L106="Pago",OR(E106='PC Receitas'!$O$4,E106='PC Receitas'!$O$5,E106='PC Receitas'!$O$6)),K106,IF(AND(L106="Pago",OR(E106='PC Receitas'!$O$7,E106='PC Receitas'!$O$8,E106='PC Receitas'!$O$9,E106='PC Receitas'!$O$10,E106='PC Receitas'!$O$11,E106='PC Receitas'!$O$12,E106='PC Receitas'!$O$13,E106='PC Receitas'!$O$14)),-K106,0))</f>
        <v>-43010.910000000098</v>
      </c>
      <c r="S106" s="112" t="str">
        <f t="shared" si="4"/>
        <v/>
      </c>
      <c r="T106" s="109" t="str">
        <f t="shared" si="5"/>
        <v>Despesa</v>
      </c>
      <c r="U106" s="109" t="str">
        <f t="shared" si="6"/>
        <v/>
      </c>
      <c r="V106" s="109" t="str">
        <f t="shared" si="7"/>
        <v>Despesa</v>
      </c>
      <c r="W106" s="113" t="str">
        <f>VLOOKUP(E106,'PC Receitas'!$O$4:$P$14,2,FALSE)</f>
        <v>Despesas_com_Produtos</v>
      </c>
    </row>
    <row r="107" spans="1:23" ht="19.5" customHeight="1" thickTop="1" thickBot="1" x14ac:dyDescent="0.3">
      <c r="A107" s="164"/>
      <c r="C107" s="43">
        <v>14</v>
      </c>
      <c r="D107" s="43" t="str">
        <f>IF(C107&lt;&gt;"",TEXT(C107,"00")&amp;"/02/"&amp;'Configurações Básicas'!$E$5,"")</f>
        <v>14/02/2017</v>
      </c>
      <c r="E107" s="43" t="s">
        <v>1338</v>
      </c>
      <c r="F107" s="143" t="s">
        <v>1567</v>
      </c>
      <c r="G107" s="23" t="s">
        <v>1442</v>
      </c>
      <c r="H107" s="23" t="s">
        <v>1397</v>
      </c>
      <c r="I107" s="23"/>
      <c r="J107" s="219">
        <v>0</v>
      </c>
      <c r="K107" s="219">
        <v>2.1</v>
      </c>
      <c r="L107" s="126" t="s">
        <v>1356</v>
      </c>
      <c r="M107" s="126"/>
      <c r="N107" s="41">
        <f>N106+IF(AND(L107="Pago",OR(E107='PC Receitas'!$O$4,E107='PC Receitas'!$O$5,E107='PC Receitas'!$O$6)),K107,IF(AND(L107="Pago",OR(E107='PC Receitas'!$O$7,E107='PC Receitas'!$O$8,E107='PC Receitas'!$O$9,E107='PC Receitas'!$O$10,E107='PC Receitas'!$O$11,E107='PC Receitas'!$O$12,E107='PC Receitas'!$O$13,E107='PC Receitas'!$O$14)),-K107,0))</f>
        <v>-43013.010000000097</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27</v>
      </c>
      <c r="D108" s="43" t="str">
        <f>IF(C108&lt;&gt;"",TEXT(C108,"00")&amp;"/02/"&amp;'Configurações Básicas'!$E$5,"")</f>
        <v>27/02/2017</v>
      </c>
      <c r="E108" s="43" t="s">
        <v>1338</v>
      </c>
      <c r="F108" s="143">
        <v>14816</v>
      </c>
      <c r="G108" s="43" t="s">
        <v>1442</v>
      </c>
      <c r="H108" s="43" t="s">
        <v>1397</v>
      </c>
      <c r="I108" s="43"/>
      <c r="J108" s="219">
        <v>0</v>
      </c>
      <c r="K108" s="219">
        <v>2.1</v>
      </c>
      <c r="L108" s="126" t="s">
        <v>1356</v>
      </c>
      <c r="M108" s="126"/>
      <c r="N108" s="41">
        <f>N107+IF(AND(L108="Pago",OR(E108='PC Receitas'!$O$4,E108='PC Receitas'!$O$5,E108='PC Receitas'!$O$6)),K108,IF(AND(L108="Pago",OR(E108='PC Receitas'!$O$7,E108='PC Receitas'!$O$8,E108='PC Receitas'!$O$9,E108='PC Receitas'!$O$10,E108='PC Receitas'!$O$11,E108='PC Receitas'!$O$12,E108='PC Receitas'!$O$13,E108='PC Receitas'!$O$14)),-K108,0))</f>
        <v>-43015.110000000095</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14</v>
      </c>
      <c r="D109" s="43" t="str">
        <f>IF(C109&lt;&gt;"",TEXT(C109,"00")&amp;"/02/"&amp;'Configurações Básicas'!$E$5,"")</f>
        <v>14/02/2017</v>
      </c>
      <c r="E109" s="43" t="s">
        <v>1338</v>
      </c>
      <c r="F109" s="143" t="s">
        <v>1568</v>
      </c>
      <c r="G109" s="43" t="s">
        <v>1442</v>
      </c>
      <c r="H109" s="43" t="s">
        <v>1397</v>
      </c>
      <c r="I109" s="43"/>
      <c r="J109" s="219">
        <v>0</v>
      </c>
      <c r="K109" s="219">
        <v>2.1</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-43017.210000000094</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IF(C110&lt;&gt;"",TEXT(C110,"00")&amp;"/02/"&amp;'Configurações Básicas'!$E$5,"")</f>
        <v>14/02/2017</v>
      </c>
      <c r="E110" s="43" t="s">
        <v>1338</v>
      </c>
      <c r="F110" s="143" t="s">
        <v>1569</v>
      </c>
      <c r="G110" s="43" t="s">
        <v>1442</v>
      </c>
      <c r="H110" s="43" t="s">
        <v>1397</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-43019.310000000092</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IF(C111&lt;&gt;"",TEXT(C111,"00")&amp;"/02/"&amp;'Configurações Básicas'!$E$5,"")</f>
        <v>14/02/2017</v>
      </c>
      <c r="E111" s="43" t="s">
        <v>1338</v>
      </c>
      <c r="F111" s="143">
        <v>14867</v>
      </c>
      <c r="G111" s="43" t="s">
        <v>1442</v>
      </c>
      <c r="H111" s="43" t="s">
        <v>1397</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-43021.410000000091</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14</v>
      </c>
      <c r="D112" s="43" t="str">
        <f>IF(C112&lt;&gt;"",TEXT(C112,"00")&amp;"/02/"&amp;'Configurações Básicas'!$E$5,"")</f>
        <v>14/02/2017</v>
      </c>
      <c r="E112" s="43" t="s">
        <v>1338</v>
      </c>
      <c r="F112" s="143">
        <v>14724</v>
      </c>
      <c r="G112" s="43" t="s">
        <v>1442</v>
      </c>
      <c r="H112" s="43" t="s">
        <v>1397</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-43023.510000000089</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14</v>
      </c>
      <c r="D113" s="43" t="str">
        <f>IF(C113&lt;&gt;"",TEXT(C113,"00")&amp;"/02/"&amp;'Configurações Básicas'!$E$5,"")</f>
        <v>14/02/2017</v>
      </c>
      <c r="E113" s="43" t="s">
        <v>1338</v>
      </c>
      <c r="F113" s="143">
        <v>14725</v>
      </c>
      <c r="G113" s="43" t="s">
        <v>1442</v>
      </c>
      <c r="H113" s="43" t="s">
        <v>1397</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-43025.610000000088</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14</v>
      </c>
      <c r="D114" s="43" t="str">
        <f>IF(C114&lt;&gt;"",TEXT(C114,"00")&amp;"/02/"&amp;'Configurações Básicas'!$E$5,"")</f>
        <v>14/02/2017</v>
      </c>
      <c r="E114" s="43" t="s">
        <v>1338</v>
      </c>
      <c r="F114" s="143">
        <v>14726</v>
      </c>
      <c r="G114" s="43" t="s">
        <v>1442</v>
      </c>
      <c r="H114" s="43" t="s">
        <v>1397</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-43027.710000000086</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15</v>
      </c>
      <c r="D115" s="43" t="str">
        <f>IF(C115&lt;&gt;"",TEXT(C115,"00")&amp;"/02/"&amp;'Configurações Básicas'!$E$5,"")</f>
        <v>15/02/2017</v>
      </c>
      <c r="E115" s="43" t="s">
        <v>1338</v>
      </c>
      <c r="F115" s="143" t="s">
        <v>1570</v>
      </c>
      <c r="G115" s="43" t="s">
        <v>1448</v>
      </c>
      <c r="H115" s="43" t="s">
        <v>1397</v>
      </c>
      <c r="I115" s="43"/>
      <c r="J115" s="219">
        <v>0</v>
      </c>
      <c r="K115" s="219">
        <v>67</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-43094.710000000086</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IF(C116&lt;&gt;"",TEXT(C116,"00")&amp;"/02/"&amp;'Configurações Básicas'!$E$5,"")</f>
        <v>15/02/2017</v>
      </c>
      <c r="E116" s="43" t="s">
        <v>1338</v>
      </c>
      <c r="F116" s="143" t="s">
        <v>1571</v>
      </c>
      <c r="G116" s="43" t="s">
        <v>1517</v>
      </c>
      <c r="H116" s="43" t="s">
        <v>1399</v>
      </c>
      <c r="I116" s="43"/>
      <c r="J116" s="219">
        <v>0</v>
      </c>
      <c r="K116" s="219">
        <v>614.5</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-43709.210000000086</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29</v>
      </c>
      <c r="D117" s="43" t="str">
        <f>IF(C117&lt;&gt;"",TEXT(C117,"00")&amp;"/02/"&amp;'Configurações Básicas'!$E$5,"")</f>
        <v>29/02/2017</v>
      </c>
      <c r="E117" s="43" t="s">
        <v>1338</v>
      </c>
      <c r="F117" s="143" t="s">
        <v>1572</v>
      </c>
      <c r="G117" s="43" t="s">
        <v>1442</v>
      </c>
      <c r="H117" s="43" t="s">
        <v>1399</v>
      </c>
      <c r="I117" s="43"/>
      <c r="J117" s="219">
        <v>0</v>
      </c>
      <c r="K117" s="219">
        <v>156.12</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-43865.330000000089</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30</v>
      </c>
      <c r="D118" s="43" t="str">
        <f>IF(C118&lt;&gt;"",TEXT(C118,"00")&amp;"/02/"&amp;'Configurações Básicas'!$E$5,"")</f>
        <v>30/02/2017</v>
      </c>
      <c r="E118" s="43" t="s">
        <v>1338</v>
      </c>
      <c r="F118" s="143" t="s">
        <v>1573</v>
      </c>
      <c r="G118" s="43" t="s">
        <v>1442</v>
      </c>
      <c r="H118" s="43" t="s">
        <v>1399</v>
      </c>
      <c r="I118" s="43"/>
      <c r="J118" s="219">
        <v>0</v>
      </c>
      <c r="K118" s="219">
        <v>1355.44</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-45220.770000000091</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15</v>
      </c>
      <c r="D119" s="43" t="str">
        <f>IF(C119&lt;&gt;"",TEXT(C119,"00")&amp;"/02/"&amp;'Configurações Básicas'!$E$5,"")</f>
        <v>15/02/2017</v>
      </c>
      <c r="E119" s="43" t="s">
        <v>150</v>
      </c>
      <c r="F119" s="143" t="s">
        <v>1574</v>
      </c>
      <c r="G119" s="43" t="s">
        <v>1443</v>
      </c>
      <c r="H119" s="43" t="s">
        <v>1398</v>
      </c>
      <c r="I119" s="43"/>
      <c r="J119" s="219">
        <v>0</v>
      </c>
      <c r="K119" s="219">
        <v>19</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-45239.770000000091</v>
      </c>
      <c r="S119" s="112" t="str">
        <f t="shared" si="4"/>
        <v>Despesa</v>
      </c>
      <c r="T119" s="109" t="str">
        <f t="shared" si="5"/>
        <v/>
      </c>
      <c r="U119" s="109" t="str">
        <f t="shared" si="6"/>
        <v/>
      </c>
      <c r="V119" s="109" t="str">
        <f t="shared" si="7"/>
        <v>Despesa</v>
      </c>
      <c r="W119" s="113" t="str">
        <f>VLOOKUP(E119,'PC Receitas'!$O$4:$P$14,2,FALSE)</f>
        <v>Despesas_com_RH</v>
      </c>
    </row>
    <row r="120" spans="1:23" ht="19.5" customHeight="1" thickTop="1" thickBot="1" x14ac:dyDescent="0.3">
      <c r="A120" s="164"/>
      <c r="C120" s="43">
        <v>15</v>
      </c>
      <c r="D120" s="43" t="str">
        <f>IF(C120&lt;&gt;"",TEXT(C120,"00")&amp;"/02/"&amp;'Configurações Básicas'!$E$5,"")</f>
        <v>15/02/2017</v>
      </c>
      <c r="E120" s="43" t="s">
        <v>1334</v>
      </c>
      <c r="F120" s="143" t="s">
        <v>1575</v>
      </c>
      <c r="G120" s="43" t="s">
        <v>1440</v>
      </c>
      <c r="H120" s="43" t="s">
        <v>1397</v>
      </c>
      <c r="I120" s="43"/>
      <c r="J120" s="219">
        <v>0</v>
      </c>
      <c r="K120" s="219">
        <v>2855.64</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-48095.410000000091</v>
      </c>
      <c r="S120" s="112" t="str">
        <f t="shared" si="4"/>
        <v>Despesa</v>
      </c>
      <c r="T120" s="109" t="str">
        <f t="shared" si="5"/>
        <v/>
      </c>
      <c r="U120" s="109" t="str">
        <f t="shared" si="6"/>
        <v/>
      </c>
      <c r="V120" s="109" t="str">
        <f t="shared" si="7"/>
        <v>Despesa</v>
      </c>
      <c r="W120" s="113" t="str">
        <f>VLOOKUP(E120,'PC Receitas'!$O$4:$P$14,2,FALSE)</f>
        <v>Impostos</v>
      </c>
    </row>
    <row r="121" spans="1:23" ht="19.5" customHeight="1" thickTop="1" thickBot="1" x14ac:dyDescent="0.3">
      <c r="A121" s="164"/>
      <c r="C121" s="43">
        <v>15</v>
      </c>
      <c r="D121" s="43" t="str">
        <f>IF(C121&lt;&gt;"",TEXT(C121,"00")&amp;"/02/"&amp;'Configurações Básicas'!$E$5,"")</f>
        <v>15/02/2017</v>
      </c>
      <c r="E121" s="43" t="s">
        <v>150</v>
      </c>
      <c r="F121" s="143">
        <v>2443</v>
      </c>
      <c r="G121" s="43" t="s">
        <v>1496</v>
      </c>
      <c r="H121" s="43" t="s">
        <v>1399</v>
      </c>
      <c r="I121" s="43"/>
      <c r="J121" s="219">
        <v>0</v>
      </c>
      <c r="K121" s="219">
        <v>913.13</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-49008.540000000088</v>
      </c>
      <c r="S121" s="112" t="str">
        <f t="shared" si="4"/>
        <v>Despesa</v>
      </c>
      <c r="T121" s="109" t="str">
        <f t="shared" si="5"/>
        <v/>
      </c>
      <c r="U121" s="109" t="str">
        <f t="shared" si="6"/>
        <v/>
      </c>
      <c r="V121" s="109" t="str">
        <f t="shared" si="7"/>
        <v>Despesa</v>
      </c>
      <c r="W121" s="113" t="str">
        <f>VLOOKUP(E121,'PC Receitas'!$O$4:$P$14,2,FALSE)</f>
        <v>Despesas_com_RH</v>
      </c>
    </row>
    <row r="122" spans="1:23" ht="19.5" customHeight="1" thickTop="1" thickBot="1" x14ac:dyDescent="0.3">
      <c r="A122" s="164"/>
      <c r="C122" s="43">
        <v>15</v>
      </c>
      <c r="D122" s="43" t="str">
        <f>IF(C122&lt;&gt;"",TEXT(C122,"00")&amp;"/02/"&amp;'Configurações Básicas'!$E$5,"")</f>
        <v>15/02/2017</v>
      </c>
      <c r="E122" s="43" t="s">
        <v>150</v>
      </c>
      <c r="F122" s="143" t="s">
        <v>1576</v>
      </c>
      <c r="G122" s="43" t="s">
        <v>1505</v>
      </c>
      <c r="H122" s="43" t="s">
        <v>1399</v>
      </c>
      <c r="I122" s="43"/>
      <c r="J122" s="219">
        <v>0</v>
      </c>
      <c r="K122" s="219">
        <v>84</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-49092.540000000088</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25</v>
      </c>
      <c r="D123" s="43" t="str">
        <f>IF(C123&lt;&gt;"",TEXT(C123,"00")&amp;"/02/"&amp;'Configurações Básicas'!$E$5,"")</f>
        <v>25/02/2017</v>
      </c>
      <c r="E123" s="43" t="s">
        <v>1338</v>
      </c>
      <c r="F123" s="143" t="s">
        <v>1577</v>
      </c>
      <c r="G123" s="43" t="s">
        <v>1473</v>
      </c>
      <c r="H123" s="43" t="s">
        <v>1399</v>
      </c>
      <c r="I123" s="43"/>
      <c r="J123" s="219">
        <v>0</v>
      </c>
      <c r="K123" s="219">
        <v>827.03</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-49919.570000000087</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15</v>
      </c>
      <c r="D124" s="43" t="str">
        <f>IF(C124&lt;&gt;"",TEXT(C124,"00")&amp;"/02/"&amp;'Configurações Básicas'!$E$5,"")</f>
        <v>15/02/2017</v>
      </c>
      <c r="E124" s="43" t="s">
        <v>1337</v>
      </c>
      <c r="F124" s="143" t="s">
        <v>1578</v>
      </c>
      <c r="G124" s="43" t="s">
        <v>1447</v>
      </c>
      <c r="H124" s="43" t="s">
        <v>1397</v>
      </c>
      <c r="I124" s="43"/>
      <c r="J124" s="219">
        <v>0</v>
      </c>
      <c r="K124" s="219">
        <v>910.18</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-50829.750000000087</v>
      </c>
      <c r="S124" s="112" t="str">
        <f t="shared" si="4"/>
        <v/>
      </c>
      <c r="T124" s="109" t="str">
        <f t="shared" si="5"/>
        <v>Despesa</v>
      </c>
      <c r="U124" s="109" t="str">
        <f t="shared" si="6"/>
        <v/>
      </c>
      <c r="V124" s="109" t="str">
        <f t="shared" si="7"/>
        <v>Despesa</v>
      </c>
      <c r="W124" s="113" t="str">
        <f>VLOOKUP(E124,'PC Receitas'!$O$4:$P$14,2,FALSE)</f>
        <v>Despesas_com_Produtos</v>
      </c>
    </row>
    <row r="125" spans="1:23" ht="19.5" customHeight="1" thickTop="1" thickBot="1" x14ac:dyDescent="0.3">
      <c r="A125" s="164"/>
      <c r="C125" s="43">
        <v>15</v>
      </c>
      <c r="D125" s="43" t="str">
        <f>IF(C125&lt;&gt;"",TEXT(C125,"00")&amp;"/02/"&amp;'Configurações Básicas'!$E$5,"")</f>
        <v>15/02/2017</v>
      </c>
      <c r="E125" s="43" t="s">
        <v>1338</v>
      </c>
      <c r="F125" s="143">
        <v>14745</v>
      </c>
      <c r="G125" s="43" t="s">
        <v>1442</v>
      </c>
      <c r="H125" s="43" t="s">
        <v>1397</v>
      </c>
      <c r="I125" s="43"/>
      <c r="J125" s="219">
        <v>0</v>
      </c>
      <c r="K125" s="219">
        <v>2.1</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-50831.850000000086</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15</v>
      </c>
      <c r="D126" s="43" t="str">
        <f>IF(C126&lt;&gt;"",TEXT(C126,"00")&amp;"/02/"&amp;'Configurações Básicas'!$E$5,"")</f>
        <v>15/02/2017</v>
      </c>
      <c r="E126" s="43" t="s">
        <v>1338</v>
      </c>
      <c r="F126" s="143" t="s">
        <v>1579</v>
      </c>
      <c r="G126" s="43" t="s">
        <v>1442</v>
      </c>
      <c r="H126" s="43" t="s">
        <v>1397</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-50833.950000000084</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15</v>
      </c>
      <c r="D127" s="43" t="str">
        <f>IF(C127&lt;&gt;"",TEXT(C127,"00")&amp;"/02/"&amp;'Configurações Básicas'!$E$5,"")</f>
        <v>15/02/2017</v>
      </c>
      <c r="E127" s="43" t="s">
        <v>1338</v>
      </c>
      <c r="F127" s="143">
        <v>14750</v>
      </c>
      <c r="G127" s="43" t="s">
        <v>1442</v>
      </c>
      <c r="H127" s="43" t="s">
        <v>1397</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-50836.050000000083</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IF(C128&lt;&gt;"",TEXT(C128,"00")&amp;"/02/"&amp;'Configurações Básicas'!$E$5,"")</f>
        <v>15/02/2017</v>
      </c>
      <c r="E128" s="43" t="s">
        <v>1338</v>
      </c>
      <c r="F128" s="143">
        <v>14822</v>
      </c>
      <c r="G128" s="43" t="s">
        <v>1442</v>
      </c>
      <c r="H128" s="43" t="s">
        <v>1397</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-50838.150000000081</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15</v>
      </c>
      <c r="D129" s="43" t="str">
        <f>IF(C129&lt;&gt;"",TEXT(C129,"00")&amp;"/02/"&amp;'Configurações Básicas'!$E$5,"")</f>
        <v>15/02/2017</v>
      </c>
      <c r="E129" s="43" t="s">
        <v>1338</v>
      </c>
      <c r="F129" s="143">
        <v>14887</v>
      </c>
      <c r="G129" s="43" t="s">
        <v>1442</v>
      </c>
      <c r="H129" s="43" t="s">
        <v>1397</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-50840.25000000008</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IF(C130&lt;&gt;"",TEXT(C130,"00")&amp;"/02/"&amp;'Configurações Básicas'!$E$5,"")</f>
        <v>16/02/2017</v>
      </c>
      <c r="E130" s="43" t="s">
        <v>1338</v>
      </c>
      <c r="F130" s="143">
        <v>101499</v>
      </c>
      <c r="G130" s="43" t="s">
        <v>1450</v>
      </c>
      <c r="H130" s="43" t="s">
        <v>1399</v>
      </c>
      <c r="I130" s="43"/>
      <c r="J130" s="219">
        <v>0</v>
      </c>
      <c r="K130" s="219">
        <v>370.03</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-51210.280000000079</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12</v>
      </c>
      <c r="D131" s="43" t="str">
        <f>IF(C131&lt;&gt;"",TEXT(C131,"00")&amp;"/02/"&amp;'Configurações Básicas'!$E$5,"")</f>
        <v>12/02/2017</v>
      </c>
      <c r="E131" s="43" t="s">
        <v>1338</v>
      </c>
      <c r="F131" s="143">
        <v>14718</v>
      </c>
      <c r="G131" s="43" t="s">
        <v>1442</v>
      </c>
      <c r="H131" s="43" t="s">
        <v>1397</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-51212.380000000077</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IF(C132&lt;&gt;"",TEXT(C132,"00")&amp;"/02/"&amp;'Configurações Básicas'!$E$5,"")</f>
        <v>17/02/2017</v>
      </c>
      <c r="E132" s="43" t="s">
        <v>150</v>
      </c>
      <c r="F132" s="143" t="s">
        <v>1580</v>
      </c>
      <c r="G132" s="43" t="s">
        <v>1443</v>
      </c>
      <c r="H132" s="43" t="s">
        <v>1398</v>
      </c>
      <c r="I132" s="43"/>
      <c r="J132" s="219">
        <v>0</v>
      </c>
      <c r="K132" s="219">
        <v>57</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-51269.380000000077</v>
      </c>
      <c r="S132" s="112" t="str">
        <f t="shared" si="4"/>
        <v>Despesa</v>
      </c>
      <c r="T132" s="109" t="str">
        <f t="shared" si="5"/>
        <v/>
      </c>
      <c r="U132" s="109" t="str">
        <f t="shared" si="6"/>
        <v/>
      </c>
      <c r="V132" s="109" t="str">
        <f t="shared" si="7"/>
        <v>Despesa</v>
      </c>
      <c r="W132" s="113" t="str">
        <f>VLOOKUP(E132,'PC Receitas'!$O$4:$P$14,2,FALSE)</f>
        <v>Despesas_com_RH</v>
      </c>
    </row>
    <row r="133" spans="1:23" ht="19.5" customHeight="1" thickTop="1" thickBot="1" x14ac:dyDescent="0.3">
      <c r="A133" s="164"/>
      <c r="C133" s="43">
        <v>17</v>
      </c>
      <c r="D133" s="43" t="str">
        <f>IF(C133&lt;&gt;"",TEXT(C133,"00")&amp;"/02/"&amp;'Configurações Básicas'!$E$5,"")</f>
        <v>17/02/2017</v>
      </c>
      <c r="E133" s="43" t="s">
        <v>1338</v>
      </c>
      <c r="F133" s="143">
        <v>147606162</v>
      </c>
      <c r="G133" s="43" t="s">
        <v>1442</v>
      </c>
      <c r="H133" s="43" t="s">
        <v>1397</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-51271.480000000076</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17</v>
      </c>
      <c r="D134" s="43" t="str">
        <f>IF(C134&lt;&gt;"",TEXT(C134,"00")&amp;"/02/"&amp;'Configurações Básicas'!$E$5,"")</f>
        <v>17/02/2017</v>
      </c>
      <c r="E134" s="43" t="s">
        <v>1338</v>
      </c>
      <c r="F134" s="143">
        <v>14751</v>
      </c>
      <c r="G134" s="43" t="s">
        <v>1442</v>
      </c>
      <c r="H134" s="43" t="s">
        <v>1397</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-51273.580000000075</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17</v>
      </c>
      <c r="D135" s="43" t="str">
        <f>IF(C135&lt;&gt;"",TEXT(C135,"00")&amp;"/02/"&amp;'Configurações Básicas'!$E$5,"")</f>
        <v>17/02/2017</v>
      </c>
      <c r="E135" s="43" t="s">
        <v>1338</v>
      </c>
      <c r="F135" s="143">
        <v>14748</v>
      </c>
      <c r="G135" s="43" t="s">
        <v>1442</v>
      </c>
      <c r="H135" s="43" t="s">
        <v>1397</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-51275.680000000073</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IF(C136&lt;&gt;"",TEXT(C136,"00")&amp;"/02/"&amp;'Configurações Básicas'!$E$5,"")</f>
        <v>17/02/2017</v>
      </c>
      <c r="E136" s="43" t="s">
        <v>1338</v>
      </c>
      <c r="F136" s="143" t="s">
        <v>1581</v>
      </c>
      <c r="G136" s="43" t="s">
        <v>1442</v>
      </c>
      <c r="H136" s="43" t="s">
        <v>1397</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-51277.780000000072</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17</v>
      </c>
      <c r="D137" s="43" t="str">
        <f>IF(C137&lt;&gt;"",TEXT(C137,"00")&amp;"/02/"&amp;'Configurações Básicas'!$E$5,"")</f>
        <v>17/02/2017</v>
      </c>
      <c r="E137" s="43" t="s">
        <v>1338</v>
      </c>
      <c r="F137" s="143">
        <v>14742</v>
      </c>
      <c r="G137" s="43" t="s">
        <v>1442</v>
      </c>
      <c r="H137" s="43" t="s">
        <v>1397</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-51279.88000000007</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IF(C138&lt;&gt;"",TEXT(C138,"00")&amp;"/02/"&amp;'Configurações Básicas'!$E$5,"")</f>
        <v>20/02/2017</v>
      </c>
      <c r="E138" s="43" t="s">
        <v>1338</v>
      </c>
      <c r="F138" s="143" t="s">
        <v>1582</v>
      </c>
      <c r="G138" s="43" t="s">
        <v>1437</v>
      </c>
      <c r="H138" s="43" t="s">
        <v>1397</v>
      </c>
      <c r="I138" s="43"/>
      <c r="J138" s="219">
        <v>0</v>
      </c>
      <c r="K138" s="219">
        <v>269.11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-51548.990000000071</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IF(C139&lt;&gt;"",TEXT(C139,"00")&amp;"/02/"&amp;'Configurações Básicas'!$E$5,"")</f>
        <v>20/02/2017</v>
      </c>
      <c r="E139" s="43" t="s">
        <v>1334</v>
      </c>
      <c r="F139" s="143" t="s">
        <v>1583</v>
      </c>
      <c r="G139" s="43" t="s">
        <v>1486</v>
      </c>
      <c r="H139" s="43" t="s">
        <v>1397</v>
      </c>
      <c r="I139" s="43"/>
      <c r="J139" s="219">
        <v>0</v>
      </c>
      <c r="K139" s="219">
        <v>24.08</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-51573.070000000072</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IF(C140&lt;&gt;"",TEXT(C140,"00")&amp;"/02/"&amp;'Configurações Básicas'!$E$5,"")</f>
        <v>20/02/2017</v>
      </c>
      <c r="E140" s="43" t="s">
        <v>150</v>
      </c>
      <c r="F140" s="143" t="s">
        <v>1584</v>
      </c>
      <c r="G140" s="43" t="s">
        <v>1478</v>
      </c>
      <c r="H140" s="43" t="s">
        <v>1399</v>
      </c>
      <c r="I140" s="43"/>
      <c r="J140" s="219">
        <v>0</v>
      </c>
      <c r="K140" s="219">
        <v>1064.31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-52637.38000000007</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IF(C141&lt;&gt;"",TEXT(C141,"00")&amp;"/02/"&amp;'Configurações Básicas'!$E$5,"")</f>
        <v>20/02/2017</v>
      </c>
      <c r="E141" s="43" t="s">
        <v>1338</v>
      </c>
      <c r="F141" s="143">
        <v>14768</v>
      </c>
      <c r="G141" s="43" t="s">
        <v>1442</v>
      </c>
      <c r="H141" s="43" t="s">
        <v>1397</v>
      </c>
      <c r="I141" s="43"/>
      <c r="J141" s="219">
        <v>0</v>
      </c>
      <c r="K141" s="219">
        <v>2.1</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-52639.480000000069</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IF(C142&lt;&gt;"",TEXT(C142,"00")&amp;"/02/"&amp;'Configurações Básicas'!$E$5,"")</f>
        <v>20/02/2017</v>
      </c>
      <c r="E142" s="43" t="s">
        <v>1338</v>
      </c>
      <c r="F142" s="143">
        <v>14769</v>
      </c>
      <c r="G142" s="43" t="s">
        <v>1442</v>
      </c>
      <c r="H142" s="43" t="s">
        <v>1397</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-52641.580000000067</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IF(C143&lt;&gt;"",TEXT(C143,"00")&amp;"/02/"&amp;'Configurações Básicas'!$E$5,"")</f>
        <v>22/02/2017</v>
      </c>
      <c r="E143" s="43" t="s">
        <v>1338</v>
      </c>
      <c r="F143" s="143">
        <v>14777</v>
      </c>
      <c r="G143" s="43" t="s">
        <v>1442</v>
      </c>
      <c r="H143" s="43" t="s">
        <v>1397</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-52643.680000000066</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IF(C144&lt;&gt;"",TEXT(C144,"00")&amp;"/02/"&amp;'Configurações Básicas'!$E$5,"")</f>
        <v>20/02/2017</v>
      </c>
      <c r="E144" s="43" t="s">
        <v>1338</v>
      </c>
      <c r="F144" s="143" t="s">
        <v>1585</v>
      </c>
      <c r="G144" s="43" t="s">
        <v>1442</v>
      </c>
      <c r="H144" s="43" t="s">
        <v>1397</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-52645.780000000064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20</v>
      </c>
      <c r="D145" s="43" t="str">
        <f>IF(C145&lt;&gt;"",TEXT(C145,"00")&amp;"/02/"&amp;'Configurações Básicas'!$E$5,"")</f>
        <v>20/02/2017</v>
      </c>
      <c r="E145" s="43" t="s">
        <v>1338</v>
      </c>
      <c r="F145" s="143" t="s">
        <v>1586</v>
      </c>
      <c r="G145" s="43" t="s">
        <v>1442</v>
      </c>
      <c r="H145" s="43" t="s">
        <v>1397</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-52647.880000000063</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28</v>
      </c>
      <c r="D146" s="43" t="str">
        <f>IF(C146&lt;&gt;"",TEXT(C146,"00")&amp;"/02/"&amp;'Configurações Básicas'!$E$5,"")</f>
        <v>28/02/2017</v>
      </c>
      <c r="E146" s="43" t="s">
        <v>1338</v>
      </c>
      <c r="F146" s="143">
        <v>14820</v>
      </c>
      <c r="G146" s="43" t="s">
        <v>1442</v>
      </c>
      <c r="H146" s="43" t="s">
        <v>1397</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-52649.980000000061</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20</v>
      </c>
      <c r="D147" s="43" t="str">
        <f>IF(C147&lt;&gt;"",TEXT(C147,"00")&amp;"/02/"&amp;'Configurações Básicas'!$E$5,"")</f>
        <v>20/02/2017</v>
      </c>
      <c r="E147" s="43" t="s">
        <v>1338</v>
      </c>
      <c r="F147" s="143" t="s">
        <v>1587</v>
      </c>
      <c r="G147" s="43" t="s">
        <v>1442</v>
      </c>
      <c r="H147" s="43" t="s">
        <v>1397</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-52652.08000000006</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20</v>
      </c>
      <c r="D148" s="43" t="str">
        <f>IF(C148&lt;&gt;"",TEXT(C148,"00")&amp;"/02/"&amp;'Configurações Básicas'!$E$5,"")</f>
        <v>20/02/2017</v>
      </c>
      <c r="E148" s="43" t="s">
        <v>1338</v>
      </c>
      <c r="F148" s="143">
        <v>14805</v>
      </c>
      <c r="G148" s="43" t="s">
        <v>1442</v>
      </c>
      <c r="H148" s="43" t="s">
        <v>1397</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-52654.180000000058</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IF(C149&lt;&gt;"",TEXT(C149,"00")&amp;"/02/"&amp;'Configurações Básicas'!$E$5,"")</f>
        <v>20/02/2017</v>
      </c>
      <c r="E149" s="43" t="s">
        <v>1338</v>
      </c>
      <c r="F149" s="143" t="s">
        <v>1588</v>
      </c>
      <c r="G149" s="43" t="s">
        <v>1442</v>
      </c>
      <c r="H149" s="43" t="s">
        <v>1397</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-52656.280000000057</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20</v>
      </c>
      <c r="D150" s="43" t="str">
        <f>IF(C150&lt;&gt;"",TEXT(C150,"00")&amp;"/02/"&amp;'Configurações Básicas'!$E$5,"")</f>
        <v>20/02/2017</v>
      </c>
      <c r="E150" s="43" t="s">
        <v>1334</v>
      </c>
      <c r="F150" s="143" t="s">
        <v>1589</v>
      </c>
      <c r="G150" s="43" t="s">
        <v>1461</v>
      </c>
      <c r="H150" s="43" t="s">
        <v>1397</v>
      </c>
      <c r="I150" s="43"/>
      <c r="J150" s="219">
        <v>0</v>
      </c>
      <c r="K150" s="219">
        <v>12684.27</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-65340.550000000061</v>
      </c>
      <c r="S150" s="112" t="str">
        <f t="shared" si="8"/>
        <v>Despesa</v>
      </c>
      <c r="T150" s="109" t="str">
        <f t="shared" si="9"/>
        <v/>
      </c>
      <c r="U150" s="109" t="str">
        <f t="shared" si="10"/>
        <v/>
      </c>
      <c r="V150" s="109" t="str">
        <f t="shared" si="11"/>
        <v>Despesa</v>
      </c>
      <c r="W150" s="113" t="str">
        <f>VLOOKUP(E150,'PC Receitas'!$O$4:$P$14,2,FALSE)</f>
        <v>Impostos</v>
      </c>
    </row>
    <row r="151" spans="1:23" ht="19.5" customHeight="1" thickTop="1" thickBot="1" x14ac:dyDescent="0.3">
      <c r="A151" s="164"/>
      <c r="C151" s="43">
        <v>21</v>
      </c>
      <c r="D151" s="43" t="str">
        <f>IF(C151&lt;&gt;"",TEXT(C151,"00")&amp;"/02/"&amp;'Configurações Básicas'!$E$5,"")</f>
        <v>21/02/2017</v>
      </c>
      <c r="E151" s="43" t="s">
        <v>150</v>
      </c>
      <c r="F151" s="143" t="s">
        <v>1590</v>
      </c>
      <c r="G151" s="43" t="s">
        <v>1443</v>
      </c>
      <c r="H151" s="43" t="s">
        <v>1398</v>
      </c>
      <c r="I151" s="43"/>
      <c r="J151" s="219">
        <v>0</v>
      </c>
      <c r="K151" s="219">
        <v>31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-65371.550000000061</v>
      </c>
      <c r="S151" s="112" t="str">
        <f t="shared" si="8"/>
        <v>Despesa</v>
      </c>
      <c r="T151" s="109" t="str">
        <f t="shared" si="9"/>
        <v/>
      </c>
      <c r="U151" s="109" t="str">
        <f t="shared" si="10"/>
        <v/>
      </c>
      <c r="V151" s="109" t="str">
        <f t="shared" si="11"/>
        <v>Despesa</v>
      </c>
      <c r="W151" s="113" t="str">
        <f>VLOOKUP(E151,'PC Receitas'!$O$4:$P$14,2,FALSE)</f>
        <v>Despesas_com_RH</v>
      </c>
    </row>
    <row r="152" spans="1:23" ht="19.5" customHeight="1" thickTop="1" thickBot="1" x14ac:dyDescent="0.3">
      <c r="A152" s="164"/>
      <c r="C152" s="43">
        <v>16</v>
      </c>
      <c r="D152" s="43" t="str">
        <f>IF(C152&lt;&gt;"",TEXT(C152,"00")&amp;"/02/"&amp;'Configurações Básicas'!$E$5,"")</f>
        <v>16/02/2017</v>
      </c>
      <c r="E152" s="43" t="s">
        <v>1338</v>
      </c>
      <c r="F152" s="143">
        <v>14754</v>
      </c>
      <c r="G152" s="43" t="s">
        <v>1442</v>
      </c>
      <c r="H152" s="43" t="s">
        <v>1397</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-65373.65000000006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21</v>
      </c>
      <c r="D153" s="43" t="str">
        <f>IF(C153&lt;&gt;"",TEXT(C153,"00")&amp;"/02/"&amp;'Configurações Básicas'!$E$5,"")</f>
        <v>21/02/2017</v>
      </c>
      <c r="E153" s="43" t="s">
        <v>1338</v>
      </c>
      <c r="F153" s="143">
        <v>14771</v>
      </c>
      <c r="G153" s="43" t="s">
        <v>1442</v>
      </c>
      <c r="H153" s="43" t="s">
        <v>1397</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-65375.750000000058</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21</v>
      </c>
      <c r="D154" s="43" t="str">
        <f>IF(C154&lt;&gt;"",TEXT(C154,"00")&amp;"/02/"&amp;'Configurações Básicas'!$E$5,"")</f>
        <v>21/02/2017</v>
      </c>
      <c r="E154" s="43" t="s">
        <v>1338</v>
      </c>
      <c r="F154" s="143" t="s">
        <v>1591</v>
      </c>
      <c r="G154" s="43" t="s">
        <v>1442</v>
      </c>
      <c r="H154" s="43" t="s">
        <v>1397</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-65377.850000000057</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IF(C155&lt;&gt;"",TEXT(C155,"00")&amp;"/02/"&amp;'Configurações Básicas'!$E$5,"")</f>
        <v>21/02/2017</v>
      </c>
      <c r="E155" s="43" t="s">
        <v>1338</v>
      </c>
      <c r="F155" s="143">
        <v>14850</v>
      </c>
      <c r="G155" s="43" t="s">
        <v>1442</v>
      </c>
      <c r="H155" s="43" t="s">
        <v>1397</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-65379.950000000055</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27</v>
      </c>
      <c r="D156" s="43" t="str">
        <f>IF(C156&lt;&gt;"",TEXT(C156,"00")&amp;"/02/"&amp;'Configurações Básicas'!$E$5,"")</f>
        <v>27/02/2017</v>
      </c>
      <c r="E156" s="43" t="s">
        <v>1338</v>
      </c>
      <c r="F156" s="143">
        <v>14808</v>
      </c>
      <c r="G156" s="43" t="s">
        <v>1442</v>
      </c>
      <c r="H156" s="43" t="s">
        <v>1397</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-65382.050000000054</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6</v>
      </c>
      <c r="D157" s="43" t="str">
        <f>IF(C157&lt;&gt;"",TEXT(C157,"00")&amp;"/02/"&amp;'Configurações Básicas'!$E$5,"")</f>
        <v>06/02/2017</v>
      </c>
      <c r="E157" s="43" t="s">
        <v>1338</v>
      </c>
      <c r="F157" s="143" t="s">
        <v>1592</v>
      </c>
      <c r="G157" s="43" t="s">
        <v>1442</v>
      </c>
      <c r="H157" s="43" t="s">
        <v>1397</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-65384.150000000052</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IF(C158&lt;&gt;"",TEXT(C158,"00")&amp;"/02/"&amp;'Configurações Básicas'!$E$5,"")</f>
        <v>15/02/2017</v>
      </c>
      <c r="E158" s="43" t="s">
        <v>1338</v>
      </c>
      <c r="F158" s="143" t="s">
        <v>1593</v>
      </c>
      <c r="G158" s="43" t="s">
        <v>1442</v>
      </c>
      <c r="H158" s="43" t="s">
        <v>1397</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-65386.250000000051</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8</v>
      </c>
      <c r="D159" s="43" t="str">
        <f>IF(C159&lt;&gt;"",TEXT(C159,"00")&amp;"/02/"&amp;'Configurações Básicas'!$E$5,"")</f>
        <v>08/02/2017</v>
      </c>
      <c r="E159" s="43" t="s">
        <v>1338</v>
      </c>
      <c r="F159" s="143" t="s">
        <v>1594</v>
      </c>
      <c r="G159" s="43" t="s">
        <v>1442</v>
      </c>
      <c r="H159" s="43" t="s">
        <v>1397</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-65388.350000000049</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14</v>
      </c>
      <c r="D160" s="43" t="str">
        <f>IF(C160&lt;&gt;"",TEXT(C160,"00")&amp;"/02/"&amp;'Configurações Básicas'!$E$5,"")</f>
        <v>14/02/2017</v>
      </c>
      <c r="E160" s="43" t="s">
        <v>1338</v>
      </c>
      <c r="F160" s="143">
        <v>14735</v>
      </c>
      <c r="G160" s="43" t="s">
        <v>1442</v>
      </c>
      <c r="H160" s="43" t="s">
        <v>1397</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-65390.450000000048</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19</v>
      </c>
      <c r="D161" s="43" t="str">
        <f>IF(C161&lt;&gt;"",TEXT(C161,"00")&amp;"/02/"&amp;'Configurações Básicas'!$E$5,"")</f>
        <v>19/02/2017</v>
      </c>
      <c r="E161" s="43" t="s">
        <v>1338</v>
      </c>
      <c r="F161" s="143" t="s">
        <v>1595</v>
      </c>
      <c r="G161" s="43" t="s">
        <v>1442</v>
      </c>
      <c r="H161" s="43" t="s">
        <v>1397</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-65392.550000000047</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21</v>
      </c>
      <c r="D162" s="43" t="str">
        <f>IF(C162&lt;&gt;"",TEXT(C162,"00")&amp;"/02/"&amp;'Configurações Básicas'!$E$5,"")</f>
        <v>21/02/2017</v>
      </c>
      <c r="E162" s="43" t="s">
        <v>1338</v>
      </c>
      <c r="F162" s="143">
        <v>14912</v>
      </c>
      <c r="G162" s="43" t="s">
        <v>1442</v>
      </c>
      <c r="H162" s="43" t="s">
        <v>1397</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-65394.650000000045</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14</v>
      </c>
      <c r="D163" s="43" t="str">
        <f>IF(C163&lt;&gt;"",TEXT(C163,"00")&amp;"/02/"&amp;'Configurações Básicas'!$E$5,"")</f>
        <v>14/02/2017</v>
      </c>
      <c r="E163" s="43" t="s">
        <v>1338</v>
      </c>
      <c r="F163" s="143" t="s">
        <v>1596</v>
      </c>
      <c r="G163" s="43" t="s">
        <v>1442</v>
      </c>
      <c r="H163" s="43" t="s">
        <v>1397</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-65396.750000000044</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22</v>
      </c>
      <c r="D164" s="43" t="str">
        <f>IF(C164&lt;&gt;"",TEXT(C164,"00")&amp;"/02/"&amp;'Configurações Básicas'!$E$5,"")</f>
        <v>22/02/2017</v>
      </c>
      <c r="E164" s="43" t="s">
        <v>150</v>
      </c>
      <c r="F164" s="143" t="s">
        <v>1597</v>
      </c>
      <c r="G164" s="43" t="s">
        <v>1443</v>
      </c>
      <c r="H164" s="43" t="s">
        <v>1398</v>
      </c>
      <c r="I164" s="43"/>
      <c r="J164" s="219">
        <v>0</v>
      </c>
      <c r="K164" s="219">
        <v>50</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-65446.750000000044</v>
      </c>
      <c r="S164" s="112" t="str">
        <f t="shared" si="8"/>
        <v>Despesa</v>
      </c>
      <c r="T164" s="109" t="str">
        <f t="shared" si="9"/>
        <v/>
      </c>
      <c r="U164" s="109" t="str">
        <f t="shared" si="10"/>
        <v/>
      </c>
      <c r="V164" s="109" t="str">
        <f t="shared" si="11"/>
        <v>Despesa</v>
      </c>
      <c r="W164" s="113" t="str">
        <f>VLOOKUP(E164,'PC Receitas'!$O$4:$P$14,2,FALSE)</f>
        <v>Despesas_com_RH</v>
      </c>
    </row>
    <row r="165" spans="1:23" ht="19.5" customHeight="1" thickTop="1" thickBot="1" x14ac:dyDescent="0.3">
      <c r="A165" s="164"/>
      <c r="C165" s="43">
        <v>22</v>
      </c>
      <c r="D165" s="43" t="str">
        <f>IF(C165&lt;&gt;"",TEXT(C165,"00")&amp;"/02/"&amp;'Configurações Básicas'!$E$5,"")</f>
        <v>22/02/2017</v>
      </c>
      <c r="E165" s="43" t="s">
        <v>1338</v>
      </c>
      <c r="F165" s="143">
        <v>441328</v>
      </c>
      <c r="G165" s="43" t="s">
        <v>1450</v>
      </c>
      <c r="H165" s="43" t="s">
        <v>1399</v>
      </c>
      <c r="I165" s="43"/>
      <c r="J165" s="219">
        <v>0</v>
      </c>
      <c r="K165" s="219">
        <v>20</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-65466.750000000044</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22</v>
      </c>
      <c r="D166" s="43" t="str">
        <f>IF(C166&lt;&gt;"",TEXT(C166,"00")&amp;"/02/"&amp;'Configurações Básicas'!$E$5,"")</f>
        <v>22/02/2017</v>
      </c>
      <c r="E166" s="43" t="s">
        <v>1338</v>
      </c>
      <c r="F166" s="143">
        <v>125368</v>
      </c>
      <c r="G166" s="43" t="s">
        <v>1450</v>
      </c>
      <c r="H166" s="43" t="s">
        <v>1399</v>
      </c>
      <c r="I166" s="43"/>
      <c r="J166" s="219">
        <v>0</v>
      </c>
      <c r="K166" s="219">
        <v>127.22</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-65593.970000000045</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22</v>
      </c>
      <c r="D167" s="43" t="str">
        <f>IF(C167&lt;&gt;"",TEXT(C167,"00")&amp;"/02/"&amp;'Configurações Básicas'!$E$5,"")</f>
        <v>22/02/2017</v>
      </c>
      <c r="E167" s="43" t="s">
        <v>1338</v>
      </c>
      <c r="F167" s="143" t="s">
        <v>1598</v>
      </c>
      <c r="G167" s="43" t="s">
        <v>1460</v>
      </c>
      <c r="H167" s="43" t="s">
        <v>1397</v>
      </c>
      <c r="I167" s="43"/>
      <c r="J167" s="219">
        <v>0</v>
      </c>
      <c r="K167" s="219">
        <v>60.79</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-65654.760000000038</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22</v>
      </c>
      <c r="D168" s="43" t="str">
        <f>IF(C168&lt;&gt;"",TEXT(C168,"00")&amp;"/02/"&amp;'Configurações Básicas'!$E$5,"")</f>
        <v>22/02/2017</v>
      </c>
      <c r="E168" s="43" t="s">
        <v>1338</v>
      </c>
      <c r="F168" s="143" t="s">
        <v>1599</v>
      </c>
      <c r="G168" s="43" t="s">
        <v>1460</v>
      </c>
      <c r="H168" s="43" t="s">
        <v>1397</v>
      </c>
      <c r="I168" s="43"/>
      <c r="J168" s="219">
        <v>0</v>
      </c>
      <c r="K168" s="219">
        <v>54.43</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-65709.190000000031</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27</v>
      </c>
      <c r="D169" s="43" t="str">
        <f>IF(C169&lt;&gt;"",TEXT(C169,"00")&amp;"/02/"&amp;'Configurações Básicas'!$E$5,"")</f>
        <v>27/02/2017</v>
      </c>
      <c r="E169" s="43" t="s">
        <v>1338</v>
      </c>
      <c r="F169" s="143">
        <v>14809</v>
      </c>
      <c r="G169" s="43" t="s">
        <v>1442</v>
      </c>
      <c r="H169" s="43" t="s">
        <v>1397</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-65711.290000000037</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22</v>
      </c>
      <c r="D170" s="43" t="str">
        <f>IF(C170&lt;&gt;"",TEXT(C170,"00")&amp;"/02/"&amp;'Configurações Básicas'!$E$5,"")</f>
        <v>22/02/2017</v>
      </c>
      <c r="E170" s="43" t="s">
        <v>1338</v>
      </c>
      <c r="F170" s="143" t="s">
        <v>1600</v>
      </c>
      <c r="G170" s="43" t="s">
        <v>1442</v>
      </c>
      <c r="H170" s="43" t="s">
        <v>1397</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-65713.390000000043</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22</v>
      </c>
      <c r="D171" s="43" t="str">
        <f>IF(C171&lt;&gt;"",TEXT(C171,"00")&amp;"/02/"&amp;'Configurações Básicas'!$E$5,"")</f>
        <v>22/02/2017</v>
      </c>
      <c r="E171" s="43" t="s">
        <v>1338</v>
      </c>
      <c r="F171" s="143" t="s">
        <v>1601</v>
      </c>
      <c r="G171" s="43" t="s">
        <v>1442</v>
      </c>
      <c r="H171" s="43" t="s">
        <v>1397</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-65715.490000000049</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22</v>
      </c>
      <c r="D172" s="43" t="str">
        <f>IF(C172&lt;&gt;"",TEXT(C172,"00")&amp;"/02/"&amp;'Configurações Básicas'!$E$5,"")</f>
        <v>22/02/2017</v>
      </c>
      <c r="E172" s="43" t="s">
        <v>1338</v>
      </c>
      <c r="F172" s="143">
        <v>14765</v>
      </c>
      <c r="G172" s="43" t="s">
        <v>1442</v>
      </c>
      <c r="H172" s="43" t="s">
        <v>1397</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-65717.590000000055</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IF(C173&lt;&gt;"",TEXT(C173,"00")&amp;"/02/"&amp;'Configurações Básicas'!$E$5,"")</f>
        <v>22/02/2017</v>
      </c>
      <c r="E173" s="43" t="s">
        <v>1338</v>
      </c>
      <c r="F173" s="143">
        <v>14778</v>
      </c>
      <c r="G173" s="43" t="s">
        <v>1442</v>
      </c>
      <c r="H173" s="43" t="s">
        <v>1397</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-65719.690000000061</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IF(C174&lt;&gt;"",TEXT(C174,"00")&amp;"/02/"&amp;'Configurações Básicas'!$E$5,"")</f>
        <v>22/02/2017</v>
      </c>
      <c r="E174" s="43" t="s">
        <v>1338</v>
      </c>
      <c r="F174" s="143">
        <v>14790</v>
      </c>
      <c r="G174" s="43" t="s">
        <v>1442</v>
      </c>
      <c r="H174" s="43" t="s">
        <v>1397</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-65721.790000000066</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23</v>
      </c>
      <c r="D175" s="43" t="str">
        <f>IF(C175&lt;&gt;"",TEXT(C175,"00")&amp;"/02/"&amp;'Configurações Básicas'!$E$5,"")</f>
        <v>23/02/2017</v>
      </c>
      <c r="E175" s="43" t="s">
        <v>1338</v>
      </c>
      <c r="F175" s="143">
        <v>14797</v>
      </c>
      <c r="G175" s="43" t="s">
        <v>1442</v>
      </c>
      <c r="H175" s="43" t="s">
        <v>1397</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-65723.890000000072</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24</v>
      </c>
      <c r="D176" s="43" t="str">
        <f>IF(C176&lt;&gt;"",TEXT(C176,"00")&amp;"/02/"&amp;'Configurações Básicas'!$E$5,"")</f>
        <v>24/02/2017</v>
      </c>
      <c r="E176" s="43" t="s">
        <v>1338</v>
      </c>
      <c r="F176" s="143">
        <v>14802</v>
      </c>
      <c r="G176" s="43" t="s">
        <v>1442</v>
      </c>
      <c r="H176" s="43" t="s">
        <v>1397</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-65725.990000000078</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23</v>
      </c>
      <c r="D177" s="43" t="str">
        <f>IF(C177&lt;&gt;"",TEXT(C177,"00")&amp;"/02/"&amp;'Configurações Básicas'!$E$5,"")</f>
        <v>23/02/2017</v>
      </c>
      <c r="E177" s="43" t="s">
        <v>1337</v>
      </c>
      <c r="F177" s="143">
        <v>20735</v>
      </c>
      <c r="G177" s="43" t="s">
        <v>1445</v>
      </c>
      <c r="H177" s="43" t="s">
        <v>1397</v>
      </c>
      <c r="I177" s="43"/>
      <c r="J177" s="219">
        <v>0</v>
      </c>
      <c r="K177" s="219">
        <v>1426.78</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-67152.770000000077</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27</v>
      </c>
      <c r="D178" s="43" t="str">
        <f>IF(C178&lt;&gt;"",TEXT(C178,"00")&amp;"/02/"&amp;'Configurações Básicas'!$E$5,"")</f>
        <v>27/02/2017</v>
      </c>
      <c r="E178" s="43" t="s">
        <v>1338</v>
      </c>
      <c r="F178" s="143" t="s">
        <v>1602</v>
      </c>
      <c r="G178" s="43" t="s">
        <v>1485</v>
      </c>
      <c r="H178" s="43" t="s">
        <v>1397</v>
      </c>
      <c r="I178" s="43"/>
      <c r="J178" s="219">
        <v>0</v>
      </c>
      <c r="K178" s="219">
        <v>29.33</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-67182.100000000079</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23</v>
      </c>
      <c r="D179" s="43" t="str">
        <f>IF(C179&lt;&gt;"",TEXT(C179,"00")&amp;"/02/"&amp;'Configurações Básicas'!$E$5,"")</f>
        <v>23/02/2017</v>
      </c>
      <c r="E179" s="43" t="s">
        <v>1337</v>
      </c>
      <c r="F179" s="143">
        <v>5795</v>
      </c>
      <c r="G179" s="43" t="s">
        <v>1447</v>
      </c>
      <c r="H179" s="43" t="s">
        <v>1397</v>
      </c>
      <c r="I179" s="43"/>
      <c r="J179" s="219">
        <v>0</v>
      </c>
      <c r="K179" s="219">
        <v>10151.51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-77333.610000000073</v>
      </c>
      <c r="S179" s="112" t="str">
        <f t="shared" si="8"/>
        <v/>
      </c>
      <c r="T179" s="109" t="str">
        <f t="shared" si="9"/>
        <v>Despesa</v>
      </c>
      <c r="U179" s="109" t="str">
        <f t="shared" si="10"/>
        <v/>
      </c>
      <c r="V179" s="109" t="str">
        <f t="shared" si="11"/>
        <v>Despesa</v>
      </c>
      <c r="W179" s="113" t="str">
        <f>VLOOKUP(E179,'PC Receitas'!$O$4:$P$14,2,FALSE)</f>
        <v>Despesas_com_Produtos</v>
      </c>
    </row>
    <row r="180" spans="1:23" ht="19.5" customHeight="1" thickTop="1" thickBot="1" x14ac:dyDescent="0.3">
      <c r="A180" s="164"/>
      <c r="C180" s="43">
        <v>23</v>
      </c>
      <c r="D180" s="43" t="str">
        <f>IF(C180&lt;&gt;"",TEXT(C180,"00")&amp;"/02/"&amp;'Configurações Básicas'!$E$5,"")</f>
        <v>23/02/2017</v>
      </c>
      <c r="E180" s="43" t="s">
        <v>1338</v>
      </c>
      <c r="F180" s="143">
        <v>14940</v>
      </c>
      <c r="G180" s="43" t="s">
        <v>1442</v>
      </c>
      <c r="H180" s="43" t="s">
        <v>1397</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-77335.710000000079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23</v>
      </c>
      <c r="D181" s="43" t="str">
        <f>IF(C181&lt;&gt;"",TEXT(C181,"00")&amp;"/02/"&amp;'Configurações Básicas'!$E$5,"")</f>
        <v>23/02/2017</v>
      </c>
      <c r="E181" s="43" t="s">
        <v>1338</v>
      </c>
      <c r="F181" s="143">
        <v>14793</v>
      </c>
      <c r="G181" s="43" t="s">
        <v>1442</v>
      </c>
      <c r="H181" s="43" t="s">
        <v>1397</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-77337.810000000085</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23</v>
      </c>
      <c r="D182" s="43" t="str">
        <f>IF(C182&lt;&gt;"",TEXT(C182,"00")&amp;"/02/"&amp;'Configurações Básicas'!$E$5,"")</f>
        <v>23/02/2017</v>
      </c>
      <c r="E182" s="43" t="s">
        <v>1338</v>
      </c>
      <c r="F182" s="143">
        <v>14796</v>
      </c>
      <c r="G182" s="43" t="s">
        <v>1442</v>
      </c>
      <c r="H182" s="43" t="s">
        <v>1397</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-77339.910000000091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IF(C183&lt;&gt;"",TEXT(C183,"00")&amp;"/02/"&amp;'Configurações Básicas'!$E$5,"")</f>
        <v>24/02/2017</v>
      </c>
      <c r="E183" s="43" t="s">
        <v>1338</v>
      </c>
      <c r="F183" s="143">
        <v>14496</v>
      </c>
      <c r="G183" s="43" t="s">
        <v>1442</v>
      </c>
      <c r="H183" s="43" t="s">
        <v>1397</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-77342.010000000097</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23</v>
      </c>
      <c r="D184" s="43" t="str">
        <f>IF(C184&lt;&gt;"",TEXT(C184,"00")&amp;"/02/"&amp;'Configurações Básicas'!$E$5,"")</f>
        <v>23/02/2017</v>
      </c>
      <c r="E184" s="43" t="s">
        <v>1338</v>
      </c>
      <c r="F184" s="143">
        <v>14774</v>
      </c>
      <c r="G184" s="43" t="s">
        <v>1442</v>
      </c>
      <c r="H184" s="43" t="s">
        <v>1397</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-77344.110000000102</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24</v>
      </c>
      <c r="D185" s="43" t="str">
        <f>IF(C185&lt;&gt;"",TEXT(C185,"00")&amp;"/02/"&amp;'Configurações Básicas'!$E$5,"")</f>
        <v>24/02/2017</v>
      </c>
      <c r="E185" s="43" t="s">
        <v>150</v>
      </c>
      <c r="F185" s="143" t="s">
        <v>1603</v>
      </c>
      <c r="G185" s="43" t="s">
        <v>1443</v>
      </c>
      <c r="H185" s="43" t="s">
        <v>1398</v>
      </c>
      <c r="I185" s="43"/>
      <c r="J185" s="219">
        <v>0</v>
      </c>
      <c r="K185" s="219">
        <v>38</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-77382.110000000102</v>
      </c>
      <c r="S185" s="112" t="str">
        <f t="shared" si="8"/>
        <v>Despesa</v>
      </c>
      <c r="T185" s="109" t="str">
        <f t="shared" si="9"/>
        <v/>
      </c>
      <c r="U185" s="109" t="str">
        <f t="shared" si="10"/>
        <v/>
      </c>
      <c r="V185" s="109" t="str">
        <f t="shared" si="11"/>
        <v>Despesa</v>
      </c>
      <c r="W185" s="113" t="str">
        <f>VLOOKUP(E185,'PC Receitas'!$O$4:$P$14,2,FALSE)</f>
        <v>Despesas_com_RH</v>
      </c>
    </row>
    <row r="186" spans="1:23" ht="19.5" customHeight="1" thickTop="1" thickBot="1" x14ac:dyDescent="0.3">
      <c r="A186" s="164"/>
      <c r="C186" s="43">
        <v>24</v>
      </c>
      <c r="D186" s="43" t="str">
        <f>IF(C186&lt;&gt;"",TEXT(C186,"00")&amp;"/02/"&amp;'Configurações Básicas'!$E$5,"")</f>
        <v>24/02/2017</v>
      </c>
      <c r="E186" s="43" t="s">
        <v>1338</v>
      </c>
      <c r="F186" s="143">
        <v>104046</v>
      </c>
      <c r="G186" s="43" t="s">
        <v>1450</v>
      </c>
      <c r="H186" s="43" t="s">
        <v>1399</v>
      </c>
      <c r="I186" s="43"/>
      <c r="J186" s="219">
        <v>0</v>
      </c>
      <c r="K186" s="219">
        <v>370.85</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-77752.960000000108</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23</v>
      </c>
      <c r="D187" s="43" t="str">
        <f>IF(C187&lt;&gt;"",TEXT(C187,"00")&amp;"/02/"&amp;'Configurações Básicas'!$E$5,"")</f>
        <v>23/02/2017</v>
      </c>
      <c r="E187" s="43" t="s">
        <v>1337</v>
      </c>
      <c r="F187" s="143">
        <v>20345</v>
      </c>
      <c r="G187" s="43" t="s">
        <v>1447</v>
      </c>
      <c r="H187" s="43" t="s">
        <v>1399</v>
      </c>
      <c r="I187" s="43"/>
      <c r="J187" s="219">
        <v>0</v>
      </c>
      <c r="K187" s="219">
        <v>5173.5600000000004</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-82926.520000000106</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24</v>
      </c>
      <c r="D188" s="43" t="str">
        <f>IF(C188&lt;&gt;"",TEXT(C188,"00")&amp;"/02/"&amp;'Configurações Básicas'!$E$5,"")</f>
        <v>24/02/2017</v>
      </c>
      <c r="E188" s="43" t="s">
        <v>1338</v>
      </c>
      <c r="F188" s="143" t="s">
        <v>1604</v>
      </c>
      <c r="G188" s="43" t="s">
        <v>1442</v>
      </c>
      <c r="H188" s="43" t="s">
        <v>1397</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-82928.620000000112</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24</v>
      </c>
      <c r="D189" s="43" t="str">
        <f>IF(C189&lt;&gt;"",TEXT(C189,"00")&amp;"/02/"&amp;'Configurações Básicas'!$E$5,"")</f>
        <v>24/02/2017</v>
      </c>
      <c r="E189" s="43" t="s">
        <v>1338</v>
      </c>
      <c r="F189" s="143">
        <v>14786</v>
      </c>
      <c r="G189" s="43" t="s">
        <v>1442</v>
      </c>
      <c r="H189" s="43" t="s">
        <v>1397</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-82930.720000000118</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v>
      </c>
      <c r="D190" s="43" t="str">
        <f>IF(C190&lt;&gt;"",TEXT(C190,"00")&amp;"/02/"&amp;'Configurações Básicas'!$E$5,"")</f>
        <v>02/02/2017</v>
      </c>
      <c r="E190" s="43" t="s">
        <v>1338</v>
      </c>
      <c r="F190" s="143">
        <v>14838</v>
      </c>
      <c r="G190" s="43" t="s">
        <v>1442</v>
      </c>
      <c r="H190" s="43" t="s">
        <v>1397</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-82932.820000000123</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1</v>
      </c>
      <c r="D191" s="43" t="str">
        <f>IF(C191&lt;&gt;"",TEXT(C191,"00")&amp;"/02/"&amp;'Configurações Básicas'!$E$5,"")</f>
        <v>01/02/2017</v>
      </c>
      <c r="E191" s="43" t="s">
        <v>1338</v>
      </c>
      <c r="F191" s="143">
        <v>14831</v>
      </c>
      <c r="G191" s="43" t="s">
        <v>1442</v>
      </c>
      <c r="H191" s="43" t="s">
        <v>1397</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-82934.920000000129</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24</v>
      </c>
      <c r="D192" s="43" t="str">
        <f>IF(C192&lt;&gt;"",TEXT(C192,"00")&amp;"/02/"&amp;'Configurações Básicas'!$E$5,"")</f>
        <v>24/02/2017</v>
      </c>
      <c r="E192" s="43" t="s">
        <v>1338</v>
      </c>
      <c r="F192" s="143">
        <v>14801</v>
      </c>
      <c r="G192" s="43" t="s">
        <v>1442</v>
      </c>
      <c r="H192" s="43" t="s">
        <v>1397</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-82937.020000000135</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24</v>
      </c>
      <c r="D193" s="43" t="str">
        <f>IF(C193&lt;&gt;"",TEXT(C193,"00")&amp;"/02/"&amp;'Configurações Básicas'!$E$5,"")</f>
        <v>24/02/2017</v>
      </c>
      <c r="E193" s="43" t="s">
        <v>1338</v>
      </c>
      <c r="F193" s="143">
        <v>14788</v>
      </c>
      <c r="G193" s="43" t="s">
        <v>1442</v>
      </c>
      <c r="H193" s="43" t="s">
        <v>1397</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-82939.120000000141</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24</v>
      </c>
      <c r="D194" s="43" t="str">
        <f>IF(C194&lt;&gt;"",TEXT(C194,"00")&amp;"/02/"&amp;'Configurações Básicas'!$E$5,"")</f>
        <v>24/02/2017</v>
      </c>
      <c r="E194" s="43" t="s">
        <v>1338</v>
      </c>
      <c r="F194" s="143" t="s">
        <v>1605</v>
      </c>
      <c r="G194" s="43" t="s">
        <v>1442</v>
      </c>
      <c r="H194" s="43" t="s">
        <v>1397</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-82941.220000000147</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24</v>
      </c>
      <c r="D195" s="43" t="str">
        <f>IF(C195&lt;&gt;"",TEXT(C195,"00")&amp;"/02/"&amp;'Configurações Básicas'!$E$5,"")</f>
        <v>24/02/2017</v>
      </c>
      <c r="E195" s="43" t="s">
        <v>1338</v>
      </c>
      <c r="F195" s="143">
        <v>14975</v>
      </c>
      <c r="G195" s="43" t="s">
        <v>1442</v>
      </c>
      <c r="H195" s="43" t="s">
        <v>1397</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-82943.320000000153</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28</v>
      </c>
      <c r="D196" s="43" t="str">
        <f>IF(C196&lt;&gt;"",TEXT(C196,"00")&amp;"/02/"&amp;'Configurações Básicas'!$E$5,"")</f>
        <v>28/02/2017</v>
      </c>
      <c r="E196" s="43" t="s">
        <v>1334</v>
      </c>
      <c r="F196" s="143" t="s">
        <v>1606</v>
      </c>
      <c r="G196" s="43" t="s">
        <v>1461</v>
      </c>
      <c r="H196" s="43" t="s">
        <v>1397</v>
      </c>
      <c r="I196" s="43"/>
      <c r="J196" s="219">
        <v>0</v>
      </c>
      <c r="K196" s="219">
        <v>1503.15</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-84446.470000000147</v>
      </c>
      <c r="S196" s="112" t="str">
        <f t="shared" si="8"/>
        <v>Despesa</v>
      </c>
      <c r="T196" s="109" t="str">
        <f t="shared" si="9"/>
        <v/>
      </c>
      <c r="U196" s="109" t="str">
        <f t="shared" si="10"/>
        <v/>
      </c>
      <c r="V196" s="109" t="str">
        <f t="shared" si="11"/>
        <v>Despesa</v>
      </c>
      <c r="W196" s="113" t="str">
        <f>VLOOKUP(E196,'PC Receitas'!$O$4:$P$14,2,FALSE)</f>
        <v>Impostos</v>
      </c>
    </row>
    <row r="197" spans="1:23" ht="19.5" customHeight="1" thickTop="1" thickBot="1" x14ac:dyDescent="0.3">
      <c r="A197" s="164"/>
      <c r="C197" s="43"/>
      <c r="D197" s="43" t="str">
        <f>IF(C197&lt;&gt;"",TEXT(C197,"00")&amp;"/02/"&amp;'Configurações Básicas'!$E$5,"")</f>
        <v/>
      </c>
      <c r="E197" s="43"/>
      <c r="F197" s="143"/>
      <c r="G197" s="43"/>
      <c r="H197" s="43"/>
      <c r="I197" s="43"/>
      <c r="J197" s="219">
        <v>0</v>
      </c>
      <c r="K197" s="219">
        <v>0</v>
      </c>
      <c r="L197" s="44"/>
      <c r="M197" s="44"/>
      <c r="N197" s="41">
        <f>N196+IF(AND(L197="Pago",OR(E197='PC Receitas'!$O$4,E197='PC Receitas'!$O$5,E197='PC Receitas'!$O$6)),K197,IF(AND(L197="Pago",OR(E197='PC Receitas'!$O$7,E197='PC Receitas'!$O$8,E197='PC Receitas'!$O$9,E197='PC Receitas'!$O$10,E197='PC Receitas'!$O$11,E197='PC Receitas'!$O$12,E197='PC Receitas'!$O$13,E197='PC Receitas'!$O$14)),-K197,0))</f>
        <v>-84446.470000000147</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IF(C198&lt;&gt;"",TEXT(C198,"00")&amp;"/02/"&amp;'Configurações Básicas'!$E$5,"")</f>
        <v/>
      </c>
      <c r="E198" s="43"/>
      <c r="F198" s="143"/>
      <c r="G198" s="43"/>
      <c r="H198" s="43"/>
      <c r="I198" s="43"/>
      <c r="J198" s="219">
        <v>0</v>
      </c>
      <c r="K198" s="219">
        <v>0</v>
      </c>
      <c r="L198" s="44"/>
      <c r="M198" s="44"/>
      <c r="N198" s="41">
        <f>N197+IF(AND(L198="Pago",OR(E198='PC Receitas'!$O$4,E198='PC Receitas'!$O$5,E198='PC Receitas'!$O$6)),K198,IF(AND(L198="Pago",OR(E198='PC Receitas'!$O$7,E198='PC Receitas'!$O$8,E198='PC Receitas'!$O$9,E198='PC Receitas'!$O$10,E198='PC Receitas'!$O$11,E198='PC Receitas'!$O$12,E198='PC Receitas'!$O$13,E198='PC Receitas'!$O$14)),-K198,0))</f>
        <v>-84446.470000000147</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IF(C199&lt;&gt;"",TEXT(C199,"00")&amp;"/02/"&amp;'Configurações Básicas'!$E$5,"")</f>
        <v/>
      </c>
      <c r="E199" s="43"/>
      <c r="F199" s="143"/>
      <c r="G199" s="43"/>
      <c r="H199" s="43"/>
      <c r="I199" s="43"/>
      <c r="J199" s="219">
        <v>0</v>
      </c>
      <c r="K199" s="219">
        <v>0</v>
      </c>
      <c r="L199" s="44"/>
      <c r="M199" s="44"/>
      <c r="N199" s="41">
        <f>N198+IF(AND(L199="Pago",OR(E199='PC Receitas'!$O$4,E199='PC Receitas'!$O$5,E199='PC Receitas'!$O$6)),K199,IF(AND(L199="Pago",OR(E199='PC Receitas'!$O$7,E199='PC Receitas'!$O$8,E199='PC Receitas'!$O$9,E199='PC Receitas'!$O$10,E199='PC Receitas'!$O$11,E199='PC Receitas'!$O$12,E199='PC Receitas'!$O$13,E199='PC Receitas'!$O$14)),-K199,0))</f>
        <v>-84446.470000000147</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IF(C200&lt;&gt;"",TEXT(C200,"00")&amp;"/02/"&amp;'Configurações Básicas'!$E$5,"")</f>
        <v/>
      </c>
      <c r="E200" s="43"/>
      <c r="F200" s="143"/>
      <c r="G200" s="43"/>
      <c r="H200" s="43"/>
      <c r="I200" s="43"/>
      <c r="J200" s="219">
        <v>0</v>
      </c>
      <c r="K200" s="219">
        <v>0</v>
      </c>
      <c r="L200" s="44"/>
      <c r="M200" s="44"/>
      <c r="N200" s="41">
        <f>N199+IF(AND(L200="Pago",OR(E200='PC Receitas'!$O$4,E200='PC Receitas'!$O$5,E200='PC Receitas'!$O$6)),K200,IF(AND(L200="Pago",OR(E200='PC Receitas'!$O$7,E200='PC Receitas'!$O$8,E200='PC Receitas'!$O$9,E200='PC Receitas'!$O$10,E200='PC Receitas'!$O$11,E200='PC Receitas'!$O$12,E200='PC Receitas'!$O$13,E200='PC Receitas'!$O$14)),-K200,0))</f>
        <v>-84446.470000000147</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IF(C201&lt;&gt;"",TEXT(C201,"00")&amp;"/02/"&amp;'Configurações Básicas'!$E$5,"")</f>
        <v/>
      </c>
      <c r="E201" s="43"/>
      <c r="F201" s="143"/>
      <c r="G201" s="43"/>
      <c r="H201" s="43"/>
      <c r="I201" s="43"/>
      <c r="J201" s="219">
        <v>0</v>
      </c>
      <c r="K201" s="219">
        <v>0</v>
      </c>
      <c r="L201" s="44"/>
      <c r="M201" s="44"/>
      <c r="N201" s="41">
        <f>N200+IF(AND(L201="Pago",OR(E201='PC Receitas'!$O$4,E201='PC Receitas'!$O$5,E201='PC Receitas'!$O$6)),K201,IF(AND(L201="Pago",OR(E201='PC Receitas'!$O$7,E201='PC Receitas'!$O$8,E201='PC Receitas'!$O$9,E201='PC Receitas'!$O$10,E201='PC Receitas'!$O$11,E201='PC Receitas'!$O$12,E201='PC Receitas'!$O$13,E201='PC Receitas'!$O$14)),-K201,0))</f>
        <v>-84446.470000000147</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IF(C202&lt;&gt;"",TEXT(C202,"00")&amp;"/02/"&amp;'Configurações Básicas'!$E$5,"")</f>
        <v/>
      </c>
      <c r="E202" s="43"/>
      <c r="F202" s="143"/>
      <c r="G202" s="43"/>
      <c r="H202" s="43"/>
      <c r="I202" s="43"/>
      <c r="J202" s="219">
        <v>0</v>
      </c>
      <c r="K202" s="219">
        <v>0</v>
      </c>
      <c r="L202" s="44"/>
      <c r="M202" s="44"/>
      <c r="N202" s="41">
        <f>N201+IF(AND(L202="Pago",OR(E202='PC Receitas'!$O$4,E202='PC Receitas'!$O$5,E202='PC Receitas'!$O$6)),K202,IF(AND(L202="Pago",OR(E202='PC Receitas'!$O$7,E202='PC Receitas'!$O$8,E202='PC Receitas'!$O$9,E202='PC Receitas'!$O$10,E202='PC Receitas'!$O$11,E202='PC Receitas'!$O$12,E202='PC Receitas'!$O$13,E202='PC Receitas'!$O$14)),-K202,0))</f>
        <v>-84446.470000000147</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IF(C203&lt;&gt;"",TEXT(C203,"00")&amp;"/02/"&amp;'Configurações Básicas'!$E$5,"")</f>
        <v/>
      </c>
      <c r="E203" s="43"/>
      <c r="F203" s="143"/>
      <c r="G203" s="43"/>
      <c r="H203" s="43"/>
      <c r="I203" s="43"/>
      <c r="J203" s="219">
        <v>0</v>
      </c>
      <c r="K203" s="219">
        <v>0</v>
      </c>
      <c r="L203" s="44"/>
      <c r="M203" s="44"/>
      <c r="N203" s="41">
        <f>N202+IF(AND(L203="Pago",OR(E203='PC Receitas'!$O$4,E203='PC Receitas'!$O$5,E203='PC Receitas'!$O$6)),K203,IF(AND(L203="Pago",OR(E203='PC Receitas'!$O$7,E203='PC Receitas'!$O$8,E203='PC Receitas'!$O$9,E203='PC Receitas'!$O$10,E203='PC Receitas'!$O$11,E203='PC Receitas'!$O$12,E203='PC Receitas'!$O$13,E203='PC Receitas'!$O$14)),-K203,0))</f>
        <v>-84446.470000000147</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IF(C204&lt;&gt;"",TEXT(C204,"00")&amp;"/02/"&amp;'Configurações Básicas'!$E$5,"")</f>
        <v/>
      </c>
      <c r="E204" s="43"/>
      <c r="F204" s="143"/>
      <c r="G204" s="43"/>
      <c r="H204" s="43"/>
      <c r="I204" s="43"/>
      <c r="J204" s="219">
        <v>0</v>
      </c>
      <c r="K204" s="219">
        <v>0</v>
      </c>
      <c r="L204" s="44"/>
      <c r="M204" s="44"/>
      <c r="N204" s="41">
        <f>N203+IF(AND(L204="Pago",OR(E204='PC Receitas'!$O$4,E204='PC Receitas'!$O$5,E204='PC Receitas'!$O$6)),K204,IF(AND(L204="Pago",OR(E204='PC Receitas'!$O$7,E204='PC Receitas'!$O$8,E204='PC Receitas'!$O$9,E204='PC Receitas'!$O$10,E204='PC Receitas'!$O$11,E204='PC Receitas'!$O$12,E204='PC Receitas'!$O$13,E204='PC Receitas'!$O$14)),-K204,0))</f>
        <v>-84446.470000000147</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IF(C205&lt;&gt;"",TEXT(C205,"00")&amp;"/02/"&amp;'Configurações Básicas'!$E$5,"")</f>
        <v/>
      </c>
      <c r="E205" s="43"/>
      <c r="F205" s="143"/>
      <c r="G205" s="43"/>
      <c r="H205" s="43"/>
      <c r="I205" s="43"/>
      <c r="J205" s="219">
        <v>0</v>
      </c>
      <c r="K205" s="219">
        <v>0</v>
      </c>
      <c r="L205" s="44"/>
      <c r="M205" s="44"/>
      <c r="N205" s="41">
        <f>N204+IF(AND(L205="Pago",OR(E205='PC Receitas'!$O$4,E205='PC Receitas'!$O$5,E205='PC Receitas'!$O$6)),K205,IF(AND(L205="Pago",OR(E205='PC Receitas'!$O$7,E205='PC Receitas'!$O$8,E205='PC Receitas'!$O$9,E205='PC Receitas'!$O$10,E205='PC Receitas'!$O$11,E205='PC Receitas'!$O$12,E205='PC Receitas'!$O$13,E205='PC Receitas'!$O$14)),-K205,0))</f>
        <v>-84446.470000000147</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IF(C206&lt;&gt;"",TEXT(C206,"00")&amp;"/02/"&amp;'Configurações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-84446.470000000147</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IF(C207&lt;&gt;"",TEXT(C207,"00")&amp;"/02/"&amp;'Configurações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-84446.470000000147</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IF(C208&lt;&gt;"",TEXT(C208,"00")&amp;"/02/"&amp;'Configurações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-84446.470000000147</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IF(C209&lt;&gt;"",TEXT(C209,"00")&amp;"/02/"&amp;'Configurações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-84446.470000000147</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IF(C210&lt;&gt;"",TEXT(C210,"00")&amp;"/02/"&amp;'Configurações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-84446.470000000147</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IF(C211&lt;&gt;"",TEXT(C211,"00")&amp;"/02/"&amp;'Configurações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-84446.470000000147</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IF(C212&lt;&gt;"",TEXT(C212,"00")&amp;"/02/"&amp;'Configurações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-84446.470000000147</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IF(C213&lt;&gt;"",TEXT(C213,"00")&amp;"/02/"&amp;'Configurações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-84446.470000000147</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IF(C214&lt;&gt;"",TEXT(C214,"00")&amp;"/02/"&amp;'Configurações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-84446.470000000147</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IF(C215&lt;&gt;"",TEXT(C215,"00")&amp;"/02/"&amp;'Configurações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-84446.470000000147</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IF(C216&lt;&gt;"",TEXT(C216,"00")&amp;"/02/"&amp;'Configurações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-84446.470000000147</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IF(C217&lt;&gt;"",TEXT(C217,"00")&amp;"/02/"&amp;'Configurações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-84446.470000000147</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IF(C218&lt;&gt;"",TEXT(C218,"00")&amp;"/02/"&amp;'Configurações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-84446.470000000147</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IF(C219&lt;&gt;"",TEXT(C219,"00")&amp;"/02/"&amp;'Configurações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-84446.470000000147</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IF(C220&lt;&gt;"",TEXT(C220,"00")&amp;"/02/"&amp;'Configurações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-84446.470000000147</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IF(C221&lt;&gt;"",TEXT(C221,"00")&amp;"/02/"&amp;'Configurações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-84446.470000000147</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IF(C222&lt;&gt;"",TEXT(C222,"00")&amp;"/02/"&amp;'Configurações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-84446.470000000147</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IF(C223&lt;&gt;"",TEXT(C223,"00")&amp;"/02/"&amp;'Configurações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-84446.470000000147</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IF(C224&lt;&gt;"",TEXT(C224,"00")&amp;"/02/"&amp;'Configurações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-84446.470000000147</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IF(C225&lt;&gt;"",TEXT(C225,"00")&amp;"/02/"&amp;'Configurações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-84446.470000000147</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IF(C226&lt;&gt;"",TEXT(C226,"00")&amp;"/02/"&amp;'Configurações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-84446.470000000147</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IF(C227&lt;&gt;"",TEXT(C227,"00")&amp;"/02/"&amp;'Configurações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-84446.470000000147</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IF(C228&lt;&gt;"",TEXT(C228,"00")&amp;"/02/"&amp;'Configurações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-84446.470000000147</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IF(C229&lt;&gt;"",TEXT(C229,"00")&amp;"/02/"&amp;'Configurações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-84446.470000000147</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IF(C230&lt;&gt;"",TEXT(C230,"00")&amp;"/02/"&amp;'Configurações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-84446.470000000147</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IF(C231&lt;&gt;"",TEXT(C231,"00")&amp;"/02/"&amp;'Configurações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-84446.470000000147</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IF(C232&lt;&gt;"",TEXT(C232,"00")&amp;"/02/"&amp;'Configurações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-84446.470000000147</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IF(C233&lt;&gt;"",TEXT(C233,"00")&amp;"/02/"&amp;'Configurações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-84446.470000000147</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IF(C234&lt;&gt;"",TEXT(C234,"00")&amp;"/02/"&amp;'Configurações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-84446.470000000147</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IF(C235&lt;&gt;"",TEXT(C235,"00")&amp;"/02/"&amp;'Configurações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-84446.470000000147</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IF(C236&lt;&gt;"",TEXT(C236,"00")&amp;"/02/"&amp;'Configurações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-84446.470000000147</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IF(C237&lt;&gt;"",TEXT(C237,"00")&amp;"/02/"&amp;'Configurações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-84446.470000000147</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IF(C238&lt;&gt;"",TEXT(C238,"00")&amp;"/02/"&amp;'Configurações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-84446.470000000147</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IF(C239&lt;&gt;"",TEXT(C239,"00")&amp;"/02/"&amp;'Configurações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-84446.470000000147</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IF(C240&lt;&gt;"",TEXT(C240,"00")&amp;"/02/"&amp;'Configurações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-84446.470000000147</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IF(C241&lt;&gt;"",TEXT(C241,"00")&amp;"/02/"&amp;'Configurações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-84446.470000000147</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IF(C242&lt;&gt;"",TEXT(C242,"00")&amp;"/02/"&amp;'Configurações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-84446.470000000147</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IF(C243&lt;&gt;"",TEXT(C243,"00")&amp;"/02/"&amp;'Configurações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-84446.470000000147</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IF(C244&lt;&gt;"",TEXT(C244,"00")&amp;"/02/"&amp;'Configurações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-84446.470000000147</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IF(C245&lt;&gt;"",TEXT(C245,"00")&amp;"/02/"&amp;'Configurações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-84446.470000000147</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IF(C246&lt;&gt;"",TEXT(C246,"00")&amp;"/02/"&amp;'Configurações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-84446.470000000147</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IF(C247&lt;&gt;"",TEXT(C247,"00")&amp;"/02/"&amp;'Configurações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-84446.470000000147</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IF(C248&lt;&gt;"",TEXT(C248,"00")&amp;"/02/"&amp;'Configurações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-84446.470000000147</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IF(C249&lt;&gt;"",TEXT(C249,"00")&amp;"/02/"&amp;'Configurações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-84446.470000000147</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IF(C250&lt;&gt;"",TEXT(C250,"00")&amp;"/02/"&amp;'Configurações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-84446.470000000147</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IF(C251&lt;&gt;"",TEXT(C251,"00")&amp;"/02/"&amp;'Configurações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-84446.470000000147</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IF(C252&lt;&gt;"",TEXT(C252,"00")&amp;"/02/"&amp;'Configurações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-84446.470000000147</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IF(C253&lt;&gt;"",TEXT(C253,"00")&amp;"/02/"&amp;'Configurações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-84446.470000000147</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IF(C254&lt;&gt;"",TEXT(C254,"00")&amp;"/02/"&amp;'Configurações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-84446.470000000147</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IF(C255&lt;&gt;"",TEXT(C255,"00")&amp;"/02/"&amp;'Configurações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-84446.470000000147</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IF(C256&lt;&gt;"",TEXT(C256,"00")&amp;"/02/"&amp;'Configurações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-84446.470000000147</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IF(C257&lt;&gt;"",TEXT(C257,"00")&amp;"/02/"&amp;'Configurações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-84446.470000000147</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IF(C258&lt;&gt;"",TEXT(C258,"00")&amp;"/02/"&amp;'Configurações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-84446.470000000147</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IF(C259&lt;&gt;"",TEXT(C259,"00")&amp;"/02/"&amp;'Configurações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-84446.470000000147</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IF(C260&lt;&gt;"",TEXT(C260,"00")&amp;"/02/"&amp;'Configurações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-84446.470000000147</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IF(C261&lt;&gt;"",TEXT(C261,"00")&amp;"/02/"&amp;'Configurações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-84446.470000000147</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IF(C262&lt;&gt;"",TEXT(C262,"00")&amp;"/02/"&amp;'Configurações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-84446.470000000147</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IF(C263&lt;&gt;"",TEXT(C263,"00")&amp;"/02/"&amp;'Configurações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-84446.470000000147</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IF(C264&lt;&gt;"",TEXT(C264,"00")&amp;"/02/"&amp;'Configurações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-84446.470000000147</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IF(C265&lt;&gt;"",TEXT(C265,"00")&amp;"/02/"&amp;'Configurações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-84446.470000000147</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IF(C266&lt;&gt;"",TEXT(C266,"00")&amp;"/02/"&amp;'Configurações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-84446.470000000147</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IF(C267&lt;&gt;"",TEXT(C267,"00")&amp;"/02/"&amp;'Configurações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-84446.470000000147</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IF(C268&lt;&gt;"",TEXT(C268,"00")&amp;"/02/"&amp;'Configurações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-84446.470000000147</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IF(C269&lt;&gt;"",TEXT(C269,"00")&amp;"/02/"&amp;'Configurações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-84446.470000000147</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IF(C270&lt;&gt;"",TEXT(C270,"00")&amp;"/02/"&amp;'Configurações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-84446.470000000147</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IF(C271&lt;&gt;"",TEXT(C271,"00")&amp;"/02/"&amp;'Configurações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-84446.470000000147</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IF(C272&lt;&gt;"",TEXT(C272,"00")&amp;"/02/"&amp;'Configurações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-84446.470000000147</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IF(C273&lt;&gt;"",TEXT(C273,"00")&amp;"/02/"&amp;'Configurações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-84446.470000000147</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IF(C274&lt;&gt;"",TEXT(C274,"00")&amp;"/02/"&amp;'Configurações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-84446.470000000147</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IF(C275&lt;&gt;"",TEXT(C275,"00")&amp;"/02/"&amp;'Configurações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-84446.470000000147</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IF(C276&lt;&gt;"",TEXT(C276,"00")&amp;"/02/"&amp;'Configurações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-84446.470000000147</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IF(C277&lt;&gt;"",TEXT(C277,"00")&amp;"/02/"&amp;'Configurações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-84446.470000000147</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IF(C278&lt;&gt;"",TEXT(C278,"00")&amp;"/02/"&amp;'Configurações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-84446.470000000147</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IF(C279&lt;&gt;"",TEXT(C279,"00")&amp;"/02/"&amp;'Configurações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-84446.470000000147</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IF(C280&lt;&gt;"",TEXT(C280,"00")&amp;"/02/"&amp;'Configurações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-84446.470000000147</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IF(C281&lt;&gt;"",TEXT(C281,"00")&amp;"/02/"&amp;'Configurações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-84446.470000000147</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IF(C282&lt;&gt;"",TEXT(C282,"00")&amp;"/02/"&amp;'Configurações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-84446.470000000147</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IF(C283&lt;&gt;"",TEXT(C283,"00")&amp;"/02/"&amp;'Configurações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-84446.470000000147</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IF(C284&lt;&gt;"",TEXT(C284,"00")&amp;"/02/"&amp;'Configurações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-84446.470000000147</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IF(C285&lt;&gt;"",TEXT(C285,"00")&amp;"/02/"&amp;'Configurações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-84446.470000000147</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IF(C286&lt;&gt;"",TEXT(C286,"00")&amp;"/02/"&amp;'Configurações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-84446.470000000147</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IF(C287&lt;&gt;"",TEXT(C287,"00")&amp;"/02/"&amp;'Configurações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-84446.470000000147</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IF(C288&lt;&gt;"",TEXT(C288,"00")&amp;"/02/"&amp;'Configurações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-84446.470000000147</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IF(C289&lt;&gt;"",TEXT(C289,"00")&amp;"/02/"&amp;'Configurações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-84446.470000000147</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IF(C290&lt;&gt;"",TEXT(C290,"00")&amp;"/02/"&amp;'Configurações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-84446.470000000147</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IF(C291&lt;&gt;"",TEXT(C291,"00")&amp;"/02/"&amp;'Configurações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-84446.470000000147</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IF(C292&lt;&gt;"",TEXT(C292,"00")&amp;"/02/"&amp;'Configurações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-84446.470000000147</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IF(C293&lt;&gt;"",TEXT(C293,"00")&amp;"/02/"&amp;'Configurações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-84446.470000000147</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IF(C294&lt;&gt;"",TEXT(C294,"00")&amp;"/02/"&amp;'Configurações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-84446.470000000147</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IF(C295&lt;&gt;"",TEXT(C295,"00")&amp;"/02/"&amp;'Configurações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-84446.470000000147</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IF(C296&lt;&gt;"",TEXT(C296,"00")&amp;"/02/"&amp;'Configurações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-84446.470000000147</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IF(C297&lt;&gt;"",TEXT(C297,"00")&amp;"/02/"&amp;'Configurações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-84446.470000000147</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IF(C298&lt;&gt;"",TEXT(C298,"00")&amp;"/02/"&amp;'Configurações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-84446.470000000147</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IF(C299&lt;&gt;"",TEXT(C299,"00")&amp;"/02/"&amp;'Configurações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-84446.470000000147</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IF(C300&lt;&gt;"",TEXT(C300,"00")&amp;"/02/"&amp;'Configurações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-84446.470000000147</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IF(C301&lt;&gt;"",TEXT(C301,"00")&amp;"/02/"&amp;'Configurações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-84446.470000000147</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IF(C302&lt;&gt;"",TEXT(C302,"00")&amp;"/02/"&amp;'Configurações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-84446.470000000147</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IF(C303&lt;&gt;"",TEXT(C303,"00")&amp;"/02/"&amp;'Configurações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-84446.470000000147</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IF(C304&lt;&gt;"",TEXT(C304,"00")&amp;"/02/"&amp;'Configurações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-84446.470000000147</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IF(C305&lt;&gt;"",TEXT(C305,"00")&amp;"/02/"&amp;'Configurações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-84446.470000000147</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IF(C306&lt;&gt;"",TEXT(C306,"00")&amp;"/02/"&amp;'Configurações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-84446.470000000147</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IF(C307&lt;&gt;"",TEXT(C307,"00")&amp;"/02/"&amp;'Configurações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-84446.470000000147</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IF(C308&lt;&gt;"",TEXT(C308,"00")&amp;"/02/"&amp;'Configurações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-84446.470000000147</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IF(C309&lt;&gt;"",TEXT(C309,"00")&amp;"/02/"&amp;'Configurações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-84446.470000000147</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IF(C310&lt;&gt;"",TEXT(C310,"00")&amp;"/02/"&amp;'Configurações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-84446.470000000147</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IF(C311&lt;&gt;"",TEXT(C311,"00")&amp;"/02/"&amp;'Configurações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-84446.470000000147</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IF(C312&lt;&gt;"",TEXT(C312,"00")&amp;"/02/"&amp;'Configurações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-84446.470000000147</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IF(C313&lt;&gt;"",TEXT(C313,"00")&amp;"/02/"&amp;'Configurações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-84446.470000000147</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IF(C314&lt;&gt;"",TEXT(C314,"00")&amp;"/02/"&amp;'Configurações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-84446.470000000147</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IF(C315&lt;&gt;"",TEXT(C315,"00")&amp;"/02/"&amp;'Configurações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-84446.470000000147</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IF(C316&lt;&gt;"",TEXT(C316,"00")&amp;"/02/"&amp;'Configurações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-84446.470000000147</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IF(C317&lt;&gt;"",TEXT(C317,"00")&amp;"/02/"&amp;'Configurações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-84446.470000000147</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IF(C318&lt;&gt;"",TEXT(C318,"00")&amp;"/02/"&amp;'Configurações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-84446.470000000147</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IF(C319&lt;&gt;"",TEXT(C319,"00")&amp;"/02/"&amp;'Configurações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-84446.470000000147</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IF(C320&lt;&gt;"",TEXT(C320,"00")&amp;"/02/"&amp;'Configurações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-84446.470000000147</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IF(C321&lt;&gt;"",TEXT(C321,"00")&amp;"/02/"&amp;'Configurações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-84446.470000000147</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IF(C322&lt;&gt;"",TEXT(C322,"00")&amp;"/02/"&amp;'Configurações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-84446.470000000147</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IF(C323&lt;&gt;"",TEXT(C323,"00")&amp;"/02/"&amp;'Configurações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-84446.470000000147</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IF(C324&lt;&gt;"",TEXT(C324,"00")&amp;"/02/"&amp;'Configurações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-84446.470000000147</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IF(C325&lt;&gt;"",TEXT(C325,"00")&amp;"/02/"&amp;'Configurações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-84446.470000000147</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IF(C326&lt;&gt;"",TEXT(C326,"00")&amp;"/02/"&amp;'Configurações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-84446.470000000147</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IF(C327&lt;&gt;"",TEXT(C327,"00")&amp;"/02/"&amp;'Configurações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-84446.470000000147</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IF(C328&lt;&gt;"",TEXT(C328,"00")&amp;"/02/"&amp;'Configurações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-84446.470000000147</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IF(C329&lt;&gt;"",TEXT(C329,"00")&amp;"/02/"&amp;'Configurações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-84446.470000000147</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IF(C330&lt;&gt;"",TEXT(C330,"00")&amp;"/02/"&amp;'Configurações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-84446.470000000147</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IF(C331&lt;&gt;"",TEXT(C331,"00")&amp;"/02/"&amp;'Configurações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-84446.470000000147</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IF(C332&lt;&gt;"",TEXT(C332,"00")&amp;"/02/"&amp;'Configurações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-84446.470000000147</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IF(C333&lt;&gt;"",TEXT(C333,"00")&amp;"/02/"&amp;'Configurações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-84446.470000000147</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IF(C334&lt;&gt;"",TEXT(C334,"00")&amp;"/02/"&amp;'Configurações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-84446.470000000147</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IF(C335&lt;&gt;"",TEXT(C335,"00")&amp;"/02/"&amp;'Configurações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-84446.470000000147</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IF(C336&lt;&gt;"",TEXT(C336,"00")&amp;"/02/"&amp;'Configurações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-84446.470000000147</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IF(C337&lt;&gt;"",TEXT(C337,"00")&amp;"/02/"&amp;'Configurações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-84446.470000000147</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IF(C338&lt;&gt;"",TEXT(C338,"00")&amp;"/02/"&amp;'Configurações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-84446.470000000147</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IF(C339&lt;&gt;"",TEXT(C339,"00")&amp;"/02/"&amp;'Configurações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-84446.470000000147</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IF(C340&lt;&gt;"",TEXT(C340,"00")&amp;"/02/"&amp;'Configurações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-84446.470000000147</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IF(C341&lt;&gt;"",TEXT(C341,"00")&amp;"/02/"&amp;'Configurações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-84446.470000000147</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IF(C342&lt;&gt;"",TEXT(C342,"00")&amp;"/02/"&amp;'Configurações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-84446.470000000147</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IF(C343&lt;&gt;"",TEXT(C343,"00")&amp;"/02/"&amp;'Configurações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-84446.470000000147</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IF(C344&lt;&gt;"",TEXT(C344,"00")&amp;"/02/"&amp;'Configurações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-84446.470000000147</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IF(C345&lt;&gt;"",TEXT(C345,"00")&amp;"/02/"&amp;'Configurações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-84446.470000000147</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IF(C346&lt;&gt;"",TEXT(C346,"00")&amp;"/02/"&amp;'Configurações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-84446.470000000147</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IF(C347&lt;&gt;"",TEXT(C347,"00")&amp;"/02/"&amp;'Configurações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-84446.470000000147</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IF(C348&lt;&gt;"",TEXT(C348,"00")&amp;"/02/"&amp;'Configurações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-84446.470000000147</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IF(C349&lt;&gt;"",TEXT(C349,"00")&amp;"/02/"&amp;'Configurações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-84446.470000000147</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IF(C350&lt;&gt;"",TEXT(C350,"00")&amp;"/02/"&amp;'Configurações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-84446.470000000147</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IF(C351&lt;&gt;"",TEXT(C351,"00")&amp;"/02/"&amp;'Configurações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-84446.470000000147</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IF(C352&lt;&gt;"",TEXT(C352,"00")&amp;"/02/"&amp;'Configurações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-84446.470000000147</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IF(C353&lt;&gt;"",TEXT(C353,"00")&amp;"/02/"&amp;'Configurações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-84446.470000000147</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IF(C354&lt;&gt;"",TEXT(C354,"00")&amp;"/02/"&amp;'Configurações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-84446.470000000147</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IF(C355&lt;&gt;"",TEXT(C355,"00")&amp;"/02/"&amp;'Configurações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-84446.470000000147</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IF(C356&lt;&gt;"",TEXT(C356,"00")&amp;"/02/"&amp;'Configurações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-84446.470000000147</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IF(C357&lt;&gt;"",TEXT(C357,"00")&amp;"/02/"&amp;'Configurações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-84446.470000000147</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IF(C358&lt;&gt;"",TEXT(C358,"00")&amp;"/02/"&amp;'Configurações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-84446.470000000147</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IF(C359&lt;&gt;"",TEXT(C359,"00")&amp;"/02/"&amp;'Configurações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-84446.470000000147</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IF(C360&lt;&gt;"",TEXT(C360,"00")&amp;"/02/"&amp;'Configurações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-84446.470000000147</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IF(C361&lt;&gt;"",TEXT(C361,"00")&amp;"/02/"&amp;'Configurações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-84446.470000000147</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IF(C362&lt;&gt;"",TEXT(C362,"00")&amp;"/02/"&amp;'Configurações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-84446.470000000147</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IF(C363&lt;&gt;"",TEXT(C363,"00")&amp;"/02/"&amp;'Configurações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-84446.470000000147</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IF(C364&lt;&gt;"",TEXT(C364,"00")&amp;"/02/"&amp;'Configurações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-84446.470000000147</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IF(C365&lt;&gt;"",TEXT(C365,"00")&amp;"/02/"&amp;'Configurações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-84446.470000000147</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IF(C366&lt;&gt;"",TEXT(C366,"00")&amp;"/02/"&amp;'Configurações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-84446.470000000147</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IF(C367&lt;&gt;"",TEXT(C367,"00")&amp;"/02/"&amp;'Configurações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-84446.470000000147</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IF(C368&lt;&gt;"",TEXT(C368,"00")&amp;"/02/"&amp;'Configurações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-84446.470000000147</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IF(C369&lt;&gt;"",TEXT(C369,"00")&amp;"/02/"&amp;'Configurações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-84446.470000000147</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IF(C370&lt;&gt;"",TEXT(C370,"00")&amp;"/02/"&amp;'Configurações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-84446.470000000147</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IF(C371&lt;&gt;"",TEXT(C371,"00")&amp;"/02/"&amp;'Configurações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-84446.470000000147</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IF(C372&lt;&gt;"",TEXT(C372,"00")&amp;"/02/"&amp;'Configurações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-84446.470000000147</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IF(C373&lt;&gt;"",TEXT(C373,"00")&amp;"/02/"&amp;'Configurações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-84446.470000000147</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IF(C374&lt;&gt;"",TEXT(C374,"00")&amp;"/02/"&amp;'Configurações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-84446.470000000147</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IF(C375&lt;&gt;"",TEXT(C375,"00")&amp;"/02/"&amp;'Configurações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-84446.470000000147</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IF(C376&lt;&gt;"",TEXT(C376,"00")&amp;"/02/"&amp;'Configurações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-84446.470000000147</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IF(C377&lt;&gt;"",TEXT(C377,"00")&amp;"/02/"&amp;'Configurações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-84446.470000000147</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IF(C378&lt;&gt;"",TEXT(C378,"00")&amp;"/02/"&amp;'Configurações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-84446.470000000147</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IF(C379&lt;&gt;"",TEXT(C379,"00")&amp;"/02/"&amp;'Configurações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-84446.470000000147</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IF(C380&lt;&gt;"",TEXT(C380,"00")&amp;"/02/"&amp;'Configurações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-84446.470000000147</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IF(C381&lt;&gt;"",TEXT(C381,"00")&amp;"/02/"&amp;'Configurações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-84446.470000000147</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IF(C382&lt;&gt;"",TEXT(C382,"00")&amp;"/02/"&amp;'Configurações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-84446.470000000147</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IF(C383&lt;&gt;"",TEXT(C383,"00")&amp;"/02/"&amp;'Configurações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-84446.470000000147</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IF(C384&lt;&gt;"",TEXT(C384,"00")&amp;"/02/"&amp;'Configurações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-84446.470000000147</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IF(C385&lt;&gt;"",TEXT(C385,"00")&amp;"/02/"&amp;'Configurações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-84446.470000000147</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IF(C386&lt;&gt;"",TEXT(C386,"00")&amp;"/02/"&amp;'Configurações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-84446.470000000147</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IF(C387&lt;&gt;"",TEXT(C387,"00")&amp;"/02/"&amp;'Configurações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-84446.470000000147</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IF(C388&lt;&gt;"",TEXT(C388,"00")&amp;"/02/"&amp;'Configurações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-84446.470000000147</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IF(C389&lt;&gt;"",TEXT(C389,"00")&amp;"/02/"&amp;'Configurações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-84446.470000000147</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IF(C390&lt;&gt;"",TEXT(C390,"00")&amp;"/02/"&amp;'Configurações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-84446.470000000147</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IF(C391&lt;&gt;"",TEXT(C391,"00")&amp;"/02/"&amp;'Configurações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-84446.470000000147</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IF(C392&lt;&gt;"",TEXT(C392,"00")&amp;"/02/"&amp;'Configurações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-84446.470000000147</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IF(C393&lt;&gt;"",TEXT(C393,"00")&amp;"/02/"&amp;'Configurações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-84446.470000000147</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IF(C394&lt;&gt;"",TEXT(C394,"00")&amp;"/02/"&amp;'Configurações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-84446.470000000147</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IF(C395&lt;&gt;"",TEXT(C395,"00")&amp;"/02/"&amp;'Configurações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-84446.470000000147</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IF(C396&lt;&gt;"",TEXT(C396,"00")&amp;"/02/"&amp;'Configurações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-84446.470000000147</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IF(C397&lt;&gt;"",TEXT(C397,"00")&amp;"/02/"&amp;'Configurações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-84446.470000000147</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IF(C398&lt;&gt;"",TEXT(C398,"00")&amp;"/02/"&amp;'Configurações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-84446.470000000147</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IF(C399&lt;&gt;"",TEXT(C399,"00")&amp;"/02/"&amp;'Configurações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-84446.470000000147</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IF(C400&lt;&gt;"",TEXT(C400,"00")&amp;"/02/"&amp;'Configurações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-84446.470000000147</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IF(C401&lt;&gt;"",TEXT(C401,"00")&amp;"/02/"&amp;'Configurações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-84446.470000000147</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IF(C402&lt;&gt;"",TEXT(C402,"00")&amp;"/02/"&amp;'Configurações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-84446.470000000147</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IF(C403&lt;&gt;"",TEXT(C403,"00")&amp;"/02/"&amp;'Configurações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-84446.470000000147</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IF(C404&lt;&gt;"",TEXT(C404,"00")&amp;"/02/"&amp;'Configurações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-84446.470000000147</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IF(C405&lt;&gt;"",TEXT(C405,"00")&amp;"/02/"&amp;'Configurações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-84446.470000000147</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IF(C406&lt;&gt;"",TEXT(C406,"00")&amp;"/02/"&amp;'Configurações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-84446.470000000147</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IF(C407&lt;&gt;"",TEXT(C407,"00")&amp;"/02/"&amp;'Configurações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-84446.470000000147</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IF(C408&lt;&gt;"",TEXT(C408,"00")&amp;"/02/"&amp;'Configurações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-84446.470000000147</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IF(C409&lt;&gt;"",TEXT(C409,"00")&amp;"/02/"&amp;'Configurações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-84446.470000000147</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IF(C410&lt;&gt;"",TEXT(C410,"00")&amp;"/02/"&amp;'Configurações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-84446.470000000147</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IF(C411&lt;&gt;"",TEXT(C411,"00")&amp;"/02/"&amp;'Configurações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-84446.470000000147</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IF(C412&lt;&gt;"",TEXT(C412,"00")&amp;"/02/"&amp;'Configurações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-84446.470000000147</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IF(C413&lt;&gt;"",TEXT(C413,"00")&amp;"/02/"&amp;'Configurações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-84446.470000000147</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IF(C414&lt;&gt;"",TEXT(C414,"00")&amp;"/02/"&amp;'Configurações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-84446.470000000147</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IF(C415&lt;&gt;"",TEXT(C415,"00")&amp;"/02/"&amp;'Configurações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-84446.470000000147</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IF(C416&lt;&gt;"",TEXT(C416,"00")&amp;"/02/"&amp;'Configurações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-84446.470000000147</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IF(C417&lt;&gt;"",TEXT(C417,"00")&amp;"/02/"&amp;'Configurações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-84446.470000000147</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IF(C418&lt;&gt;"",TEXT(C418,"00")&amp;"/02/"&amp;'Configurações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-84446.470000000147</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IF(C419&lt;&gt;"",TEXT(C419,"00")&amp;"/02/"&amp;'Configurações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-84446.470000000147</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IF(C420&lt;&gt;"",TEXT(C420,"00")&amp;"/02/"&amp;'Configurações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-84446.470000000147</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IF(C421&lt;&gt;"",TEXT(C421,"00")&amp;"/02/"&amp;'Configurações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-84446.470000000147</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IF(C422&lt;&gt;"",TEXT(C422,"00")&amp;"/02/"&amp;'Configurações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-84446.470000000147</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IF(C423&lt;&gt;"",TEXT(C423,"00")&amp;"/02/"&amp;'Configurações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-84446.470000000147</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IF(C424&lt;&gt;"",TEXT(C424,"00")&amp;"/02/"&amp;'Configurações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-84446.470000000147</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IF(C425&lt;&gt;"",TEXT(C425,"00")&amp;"/02/"&amp;'Configurações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-84446.470000000147</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IF(C426&lt;&gt;"",TEXT(C426,"00")&amp;"/02/"&amp;'Configurações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-84446.470000000147</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IF(C427&lt;&gt;"",TEXT(C427,"00")&amp;"/02/"&amp;'Configurações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-84446.470000000147</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IF(C428&lt;&gt;"",TEXT(C428,"00")&amp;"/02/"&amp;'Configurações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-84446.470000000147</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IF(C429&lt;&gt;"",TEXT(C429,"00")&amp;"/02/"&amp;'Configurações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-84446.470000000147</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IF(C430&lt;&gt;"",TEXT(C430,"00")&amp;"/02/"&amp;'Configurações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-84446.470000000147</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IF(C431&lt;&gt;"",TEXT(C431,"00")&amp;"/02/"&amp;'Configurações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-84446.470000000147</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IF(C432&lt;&gt;"",TEXT(C432,"00")&amp;"/02/"&amp;'Configurações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-84446.470000000147</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IF(C433&lt;&gt;"",TEXT(C433,"00")&amp;"/02/"&amp;'Configurações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-84446.470000000147</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IF(C434&lt;&gt;"",TEXT(C434,"00")&amp;"/02/"&amp;'Configurações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-84446.470000000147</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IF(C435&lt;&gt;"",TEXT(C435,"00")&amp;"/02/"&amp;'Configurações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-84446.470000000147</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IF(C436&lt;&gt;"",TEXT(C436,"00")&amp;"/02/"&amp;'Configurações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-84446.470000000147</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IF(C437&lt;&gt;"",TEXT(C437,"00")&amp;"/02/"&amp;'Configurações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-84446.470000000147</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IF(C438&lt;&gt;"",TEXT(C438,"00")&amp;"/02/"&amp;'Configurações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-84446.470000000147</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IF(C439&lt;&gt;"",TEXT(C439,"00")&amp;"/02/"&amp;'Configurações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-84446.470000000147</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IF(C440&lt;&gt;"",TEXT(C440,"00")&amp;"/02/"&amp;'Configurações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-84446.470000000147</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IF(C441&lt;&gt;"",TEXT(C441,"00")&amp;"/02/"&amp;'Configurações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-84446.470000000147</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IF(C442&lt;&gt;"",TEXT(C442,"00")&amp;"/02/"&amp;'Configurações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-84446.470000000147</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IF(C443&lt;&gt;"",TEXT(C443,"00")&amp;"/02/"&amp;'Configurações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-84446.470000000147</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IF(C444&lt;&gt;"",TEXT(C444,"00")&amp;"/02/"&amp;'Configurações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-84446.470000000147</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IF(C445&lt;&gt;"",TEXT(C445,"00")&amp;"/02/"&amp;'Configurações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-84446.470000000147</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IF(C446&lt;&gt;"",TEXT(C446,"00")&amp;"/02/"&amp;'Configurações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-84446.470000000147</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IF(C447&lt;&gt;"",TEXT(C447,"00")&amp;"/02/"&amp;'Configurações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-84446.470000000147</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IF(C448&lt;&gt;"",TEXT(C448,"00")&amp;"/02/"&amp;'Configurações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-84446.470000000147</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IF(C449&lt;&gt;"",TEXT(C449,"00")&amp;"/02/"&amp;'Configurações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-84446.470000000147</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IF(C450&lt;&gt;"",TEXT(C450,"00")&amp;"/02/"&amp;'Configurações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-84446.470000000147</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IF(C451&lt;&gt;"",TEXT(C451,"00")&amp;"/02/"&amp;'Configurações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-84446.470000000147</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IF(C452&lt;&gt;"",TEXT(C452,"00")&amp;"/02/"&amp;'Configurações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-84446.470000000147</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IF(C453&lt;&gt;"",TEXT(C453,"00")&amp;"/02/"&amp;'Configurações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-84446.470000000147</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IF(C454&lt;&gt;"",TEXT(C454,"00")&amp;"/02/"&amp;'Configurações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-84446.470000000147</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IF(C455&lt;&gt;"",TEXT(C455,"00")&amp;"/02/"&amp;'Configurações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-84446.470000000147</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IF(C456&lt;&gt;"",TEXT(C456,"00")&amp;"/02/"&amp;'Configurações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-84446.470000000147</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IF(C457&lt;&gt;"",TEXT(C457,"00")&amp;"/02/"&amp;'Configurações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-84446.470000000147</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IF(C458&lt;&gt;"",TEXT(C458,"00")&amp;"/02/"&amp;'Configurações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-84446.470000000147</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IF(C459&lt;&gt;"",TEXT(C459,"00")&amp;"/02/"&amp;'Configurações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-84446.470000000147</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IF(C460&lt;&gt;"",TEXT(C460,"00")&amp;"/02/"&amp;'Configurações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-84446.470000000147</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IF(C461&lt;&gt;"",TEXT(C461,"00")&amp;"/02/"&amp;'Configurações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-84446.470000000147</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IF(C462&lt;&gt;"",TEXT(C462,"00")&amp;"/02/"&amp;'Configurações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-84446.470000000147</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IF(C463&lt;&gt;"",TEXT(C463,"00")&amp;"/02/"&amp;'Configurações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-84446.470000000147</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IF(C464&lt;&gt;"",TEXT(C464,"00")&amp;"/02/"&amp;'Configurações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-84446.470000000147</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IF(C465&lt;&gt;"",TEXT(C465,"00")&amp;"/02/"&amp;'Configurações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-84446.470000000147</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IF(C466&lt;&gt;"",TEXT(C466,"00")&amp;"/02/"&amp;'Configurações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-84446.470000000147</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IF(C467&lt;&gt;"",TEXT(C467,"00")&amp;"/02/"&amp;'Configurações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-84446.470000000147</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IF(C468&lt;&gt;"",TEXT(C468,"00")&amp;"/02/"&amp;'Configurações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-84446.470000000147</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IF(C469&lt;&gt;"",TEXT(C469,"00")&amp;"/02/"&amp;'Configurações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-84446.470000000147</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IF(C470&lt;&gt;"",TEXT(C470,"00")&amp;"/02/"&amp;'Configurações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-84446.470000000147</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IF(C471&lt;&gt;"",TEXT(C471,"00")&amp;"/02/"&amp;'Configurações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-84446.470000000147</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IF(C472&lt;&gt;"",TEXT(C472,"00")&amp;"/02/"&amp;'Configurações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-84446.470000000147</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IF(C473&lt;&gt;"",TEXT(C473,"00")&amp;"/02/"&amp;'Configurações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-84446.470000000147</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IF(C474&lt;&gt;"",TEXT(C474,"00")&amp;"/02/"&amp;'Configurações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-84446.470000000147</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IF(C475&lt;&gt;"",TEXT(C475,"00")&amp;"/02/"&amp;'Configurações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-84446.470000000147</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IF(C476&lt;&gt;"",TEXT(C476,"00")&amp;"/02/"&amp;'Configurações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-84446.470000000147</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IF(C477&lt;&gt;"",TEXT(C477,"00")&amp;"/02/"&amp;'Configurações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-84446.470000000147</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IF(C478&lt;&gt;"",TEXT(C478,"00")&amp;"/02/"&amp;'Configurações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-84446.470000000147</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IF(C479&lt;&gt;"",TEXT(C479,"00")&amp;"/02/"&amp;'Configurações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-84446.470000000147</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IF(C480&lt;&gt;"",TEXT(C480,"00")&amp;"/02/"&amp;'Configurações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-84446.470000000147</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IF(C481&lt;&gt;"",TEXT(C481,"00")&amp;"/02/"&amp;'Configurações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-84446.470000000147</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IF(C482&lt;&gt;"",TEXT(C482,"00")&amp;"/02/"&amp;'Configurações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-84446.470000000147</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IF(C483&lt;&gt;"",TEXT(C483,"00")&amp;"/02/"&amp;'Configurações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-84446.470000000147</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IF(C484&lt;&gt;"",TEXT(C484,"00")&amp;"/02/"&amp;'Configurações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-84446.470000000147</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IF(C485&lt;&gt;"",TEXT(C485,"00")&amp;"/02/"&amp;'Configurações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-84446.470000000147</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IF(C486&lt;&gt;"",TEXT(C486,"00")&amp;"/02/"&amp;'Configurações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-84446.470000000147</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IF(C487&lt;&gt;"",TEXT(C487,"00")&amp;"/02/"&amp;'Configurações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-84446.470000000147</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IF(C488&lt;&gt;"",TEXT(C488,"00")&amp;"/02/"&amp;'Configurações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-84446.470000000147</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IF(C489&lt;&gt;"",TEXT(C489,"00")&amp;"/02/"&amp;'Configurações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-84446.470000000147</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IF(C490&lt;&gt;"",TEXT(C490,"00")&amp;"/02/"&amp;'Configurações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-84446.470000000147</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IF(C491&lt;&gt;"",TEXT(C491,"00")&amp;"/02/"&amp;'Configurações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-84446.470000000147</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IF(C492&lt;&gt;"",TEXT(C492,"00")&amp;"/02/"&amp;'Configurações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-84446.470000000147</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IF(C493&lt;&gt;"",TEXT(C493,"00")&amp;"/02/"&amp;'Configurações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-84446.470000000147</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IF(C494&lt;&gt;"",TEXT(C494,"00")&amp;"/02/"&amp;'Configurações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-84446.470000000147</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IF(C495&lt;&gt;"",TEXT(C495,"00")&amp;"/02/"&amp;'Configurações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-84446.470000000147</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IF(C496&lt;&gt;"",TEXT(C496,"00")&amp;"/02/"&amp;'Configurações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-84446.470000000147</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IF(C497&lt;&gt;"",TEXT(C497,"00")&amp;"/02/"&amp;'Configurações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-84446.470000000147</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IF(C498&lt;&gt;"",TEXT(C498,"00")&amp;"/02/"&amp;'Configurações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-84446.470000000147</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IF(C499&lt;&gt;"",TEXT(C499,"00")&amp;"/02/"&amp;'Configurações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-84446.470000000147</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IF(C500&lt;&gt;"",TEXT(C500,"00")&amp;"/02/"&amp;'Configurações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-84446.470000000147</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IF(C501&lt;&gt;"",TEXT(C501,"00")&amp;"/02/"&amp;'Configurações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-84446.470000000147</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IF(C502&lt;&gt;"",TEXT(C502,"00")&amp;"/02/"&amp;'Configurações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-84446.470000000147</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IF(C503&lt;&gt;"",TEXT(C503,"00")&amp;"/02/"&amp;'Configurações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-84446.470000000147</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IF(C504&lt;&gt;"",TEXT(C504,"00")&amp;"/02/"&amp;'Configurações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-84446.470000000147</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IF(C505&lt;&gt;"",TEXT(C505,"00")&amp;"/02/"&amp;'Configurações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-84446.470000000147</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IF(C506&lt;&gt;"",TEXT(C506,"00")&amp;"/02/"&amp;'Configurações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-84446.470000000147</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IF(C507&lt;&gt;"",TEXT(C507,"00")&amp;"/02/"&amp;'Configurações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-84446.470000000147</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IF(C508&lt;&gt;"",TEXT(C508,"00")&amp;"/02/"&amp;'Configurações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-84446.470000000147</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IF(C509&lt;&gt;"",TEXT(C509,"00")&amp;"/02/"&amp;'Configurações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-84446.470000000147</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IF(C510&lt;&gt;"",TEXT(C510,"00")&amp;"/02/"&amp;'Configurações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-84446.470000000147</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IF(C511&lt;&gt;"",TEXT(C511,"00")&amp;"/02/"&amp;'Configurações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-84446.470000000147</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IF(C512&lt;&gt;"",TEXT(C512,"00")&amp;"/02/"&amp;'Configurações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-84446.470000000147</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IF(C513&lt;&gt;"",TEXT(C513,"00")&amp;"/02/"&amp;'Configurações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-84446.470000000147</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IF(C514&lt;&gt;"",TEXT(C514,"00")&amp;"/02/"&amp;'Configurações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-84446.470000000147</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IF(C515&lt;&gt;"",TEXT(C515,"00")&amp;"/02/"&amp;'Configurações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-84446.470000000147</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IF(C516&lt;&gt;"",TEXT(C516,"00")&amp;"/02/"&amp;'Configurações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-84446.470000000147</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IF(C517&lt;&gt;"",TEXT(C517,"00")&amp;"/02/"&amp;'Configurações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-84446.470000000147</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IF(C518&lt;&gt;"",TEXT(C518,"00")&amp;"/02/"&amp;'Configurações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-84446.470000000147</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IF(C519&lt;&gt;"",TEXT(C519,"00")&amp;"/02/"&amp;'Configurações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-84446.470000000147</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IF(C520&lt;&gt;"",TEXT(C520,"00")&amp;"/02/"&amp;'Configurações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-84446.470000000147</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IF(C521&lt;&gt;"",TEXT(C521,"00")&amp;"/02/"&amp;'Configurações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-84446.470000000147</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IF(C522&lt;&gt;"",TEXT(C522,"00")&amp;"/02/"&amp;'Configurações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-84446.470000000147</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IF(C523&lt;&gt;"",TEXT(C523,"00")&amp;"/02/"&amp;'Configurações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-84446.470000000147</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IF(C524&lt;&gt;"",TEXT(C524,"00")&amp;"/02/"&amp;'Configurações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-84446.470000000147</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IF(C525&lt;&gt;"",TEXT(C525,"00")&amp;"/02/"&amp;'Configurações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-84446.470000000147</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IF(C526&lt;&gt;"",TEXT(C526,"00")&amp;"/02/"&amp;'Configurações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-84446.470000000147</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IF(C527&lt;&gt;"",TEXT(C527,"00")&amp;"/02/"&amp;'Configurações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-84446.470000000147</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IF(C528&lt;&gt;"",TEXT(C528,"00")&amp;"/02/"&amp;'Configurações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-84446.470000000147</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IF(C529&lt;&gt;"",TEXT(C529,"00")&amp;"/02/"&amp;'Configurações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-84446.470000000147</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IF(C530&lt;&gt;"",TEXT(C530,"00")&amp;"/02/"&amp;'Configurações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-84446.470000000147</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IF(C531&lt;&gt;"",TEXT(C531,"00")&amp;"/02/"&amp;'Configurações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-84446.470000000147</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IF(C532&lt;&gt;"",TEXT(C532,"00")&amp;"/02/"&amp;'Configurações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-84446.470000000147</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IF(C533&lt;&gt;"",TEXT(C533,"00")&amp;"/02/"&amp;'Configurações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-84446.470000000147</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IF(C534&lt;&gt;"",TEXT(C534,"00")&amp;"/02/"&amp;'Configurações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-84446.470000000147</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IF(C535&lt;&gt;"",TEXT(C535,"00")&amp;"/02/"&amp;'Configurações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-84446.470000000147</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IF(C536&lt;&gt;"",TEXT(C536,"00")&amp;"/02/"&amp;'Configurações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-84446.470000000147</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IF(C537&lt;&gt;"",TEXT(C537,"00")&amp;"/02/"&amp;'Configurações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-84446.470000000147</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IF(C538&lt;&gt;"",TEXT(C538,"00")&amp;"/02/"&amp;'Configurações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-84446.470000000147</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IF(C539&lt;&gt;"",TEXT(C539,"00")&amp;"/02/"&amp;'Configurações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-84446.470000000147</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IF(C540&lt;&gt;"",TEXT(C540,"00")&amp;"/02/"&amp;'Configurações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-84446.470000000147</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IF(C541&lt;&gt;"",TEXT(C541,"00")&amp;"/02/"&amp;'Configurações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-84446.470000000147</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IF(C542&lt;&gt;"",TEXT(C542,"00")&amp;"/02/"&amp;'Configurações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-84446.470000000147</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IF(C543&lt;&gt;"",TEXT(C543,"00")&amp;"/02/"&amp;'Configurações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-84446.470000000147</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IF(C544&lt;&gt;"",TEXT(C544,"00")&amp;"/02/"&amp;'Configurações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-84446.470000000147</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IF(C545&lt;&gt;"",TEXT(C545,"00")&amp;"/02/"&amp;'Configurações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-84446.470000000147</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IF(C546&lt;&gt;"",TEXT(C546,"00")&amp;"/02/"&amp;'Configurações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-84446.470000000147</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IF(C547&lt;&gt;"",TEXT(C547,"00")&amp;"/02/"&amp;'Configurações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-84446.470000000147</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IF(C548&lt;&gt;"",TEXT(C548,"00")&amp;"/02/"&amp;'Configurações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-84446.470000000147</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IF(C549&lt;&gt;"",TEXT(C549,"00")&amp;"/02/"&amp;'Configurações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-84446.470000000147</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IF(C550&lt;&gt;"",TEXT(C550,"00")&amp;"/02/"&amp;'Configurações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-84446.470000000147</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IF(C551&lt;&gt;"",TEXT(C551,"00")&amp;"/02/"&amp;'Configurações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-84446.470000000147</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IF(C552&lt;&gt;"",TEXT(C552,"00")&amp;"/02/"&amp;'Configurações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-84446.470000000147</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IF(C553&lt;&gt;"",TEXT(C553,"00")&amp;"/02/"&amp;'Configurações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-84446.470000000147</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IF(C554&lt;&gt;"",TEXT(C554,"00")&amp;"/02/"&amp;'Configurações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-84446.470000000147</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IF(C555&lt;&gt;"",TEXT(C555,"00")&amp;"/02/"&amp;'Configurações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-84446.470000000147</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IF(C556&lt;&gt;"",TEXT(C556,"00")&amp;"/02/"&amp;'Configurações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-84446.470000000147</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IF(C557&lt;&gt;"",TEXT(C557,"00")&amp;"/02/"&amp;'Configurações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-84446.470000000147</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IF(C558&lt;&gt;"",TEXT(C558,"00")&amp;"/02/"&amp;'Configurações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-84446.470000000147</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IF(C559&lt;&gt;"",TEXT(C559,"00")&amp;"/02/"&amp;'Configurações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-84446.470000000147</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IF(C560&lt;&gt;"",TEXT(C560,"00")&amp;"/02/"&amp;'Configurações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-84446.470000000147</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IF(C561&lt;&gt;"",TEXT(C561,"00")&amp;"/02/"&amp;'Configurações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-84446.470000000147</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IF(C562&lt;&gt;"",TEXT(C562,"00")&amp;"/02/"&amp;'Configurações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-84446.470000000147</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IF(C563&lt;&gt;"",TEXT(C563,"00")&amp;"/02/"&amp;'Configurações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-84446.470000000147</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IF(C564&lt;&gt;"",TEXT(C564,"00")&amp;"/02/"&amp;'Configurações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-84446.470000000147</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IF(C565&lt;&gt;"",TEXT(C565,"00")&amp;"/02/"&amp;'Configurações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-84446.470000000147</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IF(C566&lt;&gt;"",TEXT(C566,"00")&amp;"/02/"&amp;'Configurações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-84446.470000000147</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IF(C567&lt;&gt;"",TEXT(C567,"00")&amp;"/02/"&amp;'Configurações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-84446.470000000147</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IF(C568&lt;&gt;"",TEXT(C568,"00")&amp;"/02/"&amp;'Configurações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-84446.470000000147</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IF(C569&lt;&gt;"",TEXT(C569,"00")&amp;"/02/"&amp;'Configurações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-84446.470000000147</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IF(C570&lt;&gt;"",TEXT(C570,"00")&amp;"/02/"&amp;'Configurações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-84446.470000000147</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IF(C571&lt;&gt;"",TEXT(C571,"00")&amp;"/02/"&amp;'Configurações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-84446.470000000147</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IF(C572&lt;&gt;"",TEXT(C572,"00")&amp;"/02/"&amp;'Configurações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-84446.470000000147</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IF(C573&lt;&gt;"",TEXT(C573,"00")&amp;"/02/"&amp;'Configurações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-84446.470000000147</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IF(C574&lt;&gt;"",TEXT(C574,"00")&amp;"/02/"&amp;'Configurações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-84446.470000000147</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IF(C575&lt;&gt;"",TEXT(C575,"00")&amp;"/02/"&amp;'Configurações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-84446.470000000147</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IF(C576&lt;&gt;"",TEXT(C576,"00")&amp;"/02/"&amp;'Configurações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-84446.470000000147</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IF(C577&lt;&gt;"",TEXT(C577,"00")&amp;"/02/"&amp;'Configurações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-84446.470000000147</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IF(C578&lt;&gt;"",TEXT(C578,"00")&amp;"/02/"&amp;'Configurações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-84446.470000000147</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IF(C579&lt;&gt;"",TEXT(C579,"00")&amp;"/02/"&amp;'Configurações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-84446.470000000147</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IF(C580&lt;&gt;"",TEXT(C580,"00")&amp;"/02/"&amp;'Configurações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-84446.470000000147</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IF(C581&lt;&gt;"",TEXT(C581,"00")&amp;"/02/"&amp;'Configurações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-84446.470000000147</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IF(C582&lt;&gt;"",TEXT(C582,"00")&amp;"/02/"&amp;'Configurações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-84446.470000000147</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IF(C583&lt;&gt;"",TEXT(C583,"00")&amp;"/02/"&amp;'Configurações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-84446.470000000147</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IF(C584&lt;&gt;"",TEXT(C584,"00")&amp;"/02/"&amp;'Configurações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-84446.470000000147</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IF(C585&lt;&gt;"",TEXT(C585,"00")&amp;"/02/"&amp;'Configurações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-84446.470000000147</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IF(C586&lt;&gt;"",TEXT(C586,"00")&amp;"/02/"&amp;'Configurações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-84446.470000000147</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IF(C587&lt;&gt;"",TEXT(C587,"00")&amp;"/02/"&amp;'Configurações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-84446.470000000147</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IF(C588&lt;&gt;"",TEXT(C588,"00")&amp;"/02/"&amp;'Configurações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-84446.470000000147</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IF(C589&lt;&gt;"",TEXT(C589,"00")&amp;"/02/"&amp;'Configurações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-84446.470000000147</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IF(C590&lt;&gt;"",TEXT(C590,"00")&amp;"/02/"&amp;'Configurações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-84446.470000000147</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IF(C591&lt;&gt;"",TEXT(C591,"00")&amp;"/02/"&amp;'Configurações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-84446.470000000147</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IF(C592&lt;&gt;"",TEXT(C592,"00")&amp;"/02/"&amp;'Configurações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-84446.470000000147</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IF(C593&lt;&gt;"",TEXT(C593,"00")&amp;"/02/"&amp;'Configurações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-84446.470000000147</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IF(C594&lt;&gt;"",TEXT(C594,"00")&amp;"/02/"&amp;'Configurações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-84446.470000000147</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IF(C595&lt;&gt;"",TEXT(C595,"00")&amp;"/02/"&amp;'Configurações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-84446.470000000147</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IF(C596&lt;&gt;"",TEXT(C596,"00")&amp;"/02/"&amp;'Configurações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-84446.470000000147</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IF(C597&lt;&gt;"",TEXT(C597,"00")&amp;"/02/"&amp;'Configurações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-84446.470000000147</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IF(C598&lt;&gt;"",TEXT(C598,"00")&amp;"/02/"&amp;'Configurações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-84446.470000000147</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IF(C599&lt;&gt;"",TEXT(C599,"00")&amp;"/02/"&amp;'Configurações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-84446.470000000147</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IF(C600&lt;&gt;"",TEXT(C600,"00")&amp;"/02/"&amp;'Configurações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-84446.470000000147</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IF(C601&lt;&gt;"",TEXT(C601,"00")&amp;"/02/"&amp;'Configurações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-84446.470000000147</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IF(C602&lt;&gt;"",TEXT(C602,"00")&amp;"/02/"&amp;'Configurações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-84446.470000000147</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IF(C603&lt;&gt;"",TEXT(C603,"00")&amp;"/02/"&amp;'Configurações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-84446.470000000147</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IF(C604&lt;&gt;"",TEXT(C604,"00")&amp;"/02/"&amp;'Configurações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-84446.470000000147</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IF(C605&lt;&gt;"",TEXT(C605,"00")&amp;"/02/"&amp;'Configurações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-84446.470000000147</v>
      </c>
      <c r="S605" s="112" t="e">
        <f t="shared" si="36"/>
        <v>#N/A</v>
      </c>
      <c r="T605" s="109" t="e">
        <f t="shared" si="37"/>
        <v>#N/A</v>
      </c>
      <c r="U605" s="109" t="e">
        <f t="shared" si="38"/>
        <v>#N/A</v>
      </c>
      <c r="V605" s="109" t="e">
        <f t="shared" si="39"/>
        <v>#N/A</v>
      </c>
      <c r="W605" s="113"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83" priority="164" operator="lessThan">
      <formula>0</formula>
    </cfRule>
    <cfRule type="cellIs" dxfId="582" priority="165" operator="greaterThan">
      <formula>0</formula>
    </cfRule>
    <cfRule type="cellIs" dxfId="581" priority="176" operator="greaterThan">
      <formula>0</formula>
    </cfRule>
  </conditionalFormatting>
  <conditionalFormatting sqref="Q13:Q14">
    <cfRule type="cellIs" dxfId="580" priority="170" operator="lessThan">
      <formula>0</formula>
    </cfRule>
    <cfRule type="cellIs" dxfId="579" priority="171" operator="greaterThan">
      <formula>0</formula>
    </cfRule>
  </conditionalFormatting>
  <conditionalFormatting sqref="Q11:Q12">
    <cfRule type="cellIs" dxfId="578" priority="144" operator="greaterThan">
      <formula>0</formula>
    </cfRule>
    <cfRule type="cellIs" dxfId="577" priority="145" operator="lessThan">
      <formula>0</formula>
    </cfRule>
  </conditionalFormatting>
  <conditionalFormatting sqref="N5:N605">
    <cfRule type="cellIs" dxfId="576" priority="62" operator="greaterThan">
      <formula>0</formula>
    </cfRule>
    <cfRule type="cellIs" dxfId="575" priority="63" operator="lessThan">
      <formula>0</formula>
    </cfRule>
  </conditionalFormatting>
  <conditionalFormatting sqref="Q7:Q8">
    <cfRule type="cellIs" dxfId="574" priority="55" operator="greaterThan">
      <formula>0</formula>
    </cfRule>
  </conditionalFormatting>
  <conditionalFormatting sqref="Q9:Q10">
    <cfRule type="cellIs" dxfId="573" priority="54" operator="greaterThan">
      <formula>0</formula>
    </cfRule>
  </conditionalFormatting>
  <conditionalFormatting sqref="F100:F605">
    <cfRule type="containsText" dxfId="572" priority="52" operator="containsText" text="Despesa">
      <formula>NOT(ISERROR(SEARCH("Despesa",F100)))</formula>
    </cfRule>
    <cfRule type="containsText" dxfId="571" priority="53" operator="containsText" text="Receita">
      <formula>NOT(ISERROR(SEARCH("Receita",F100)))</formula>
    </cfRule>
  </conditionalFormatting>
  <conditionalFormatting sqref="F100:F605">
    <cfRule type="expression" dxfId="570" priority="200" stopIfTrue="1">
      <formula>NOT(ISERROR(SEARCH("Investimentos",F100)))</formula>
    </cfRule>
  </conditionalFormatting>
  <conditionalFormatting sqref="F41:F99">
    <cfRule type="containsText" dxfId="569" priority="48" operator="containsText" text="Despesa">
      <formula>NOT(ISERROR(SEARCH("Despesa",F41)))</formula>
    </cfRule>
    <cfRule type="containsText" dxfId="568" priority="49" operator="containsText" text="Receita">
      <formula>NOT(ISERROR(SEARCH("Receita",F41)))</formula>
    </cfRule>
  </conditionalFormatting>
  <conditionalFormatting sqref="F41:F99">
    <cfRule type="expression" dxfId="567" priority="203" stopIfTrue="1">
      <formula>NOT(ISERROR(SEARCH("Investimentos",F41)))</formula>
    </cfRule>
  </conditionalFormatting>
  <conditionalFormatting sqref="F41:F605">
    <cfRule type="containsText" dxfId="566" priority="44" operator="containsText" text="Despesa">
      <formula>NOT(ISERROR(SEARCH("Despesa",F41)))</formula>
    </cfRule>
    <cfRule type="containsText" dxfId="565" priority="45" operator="containsText" text="Receita">
      <formula>NOT(ISERROR(SEARCH("Receita",F41)))</formula>
    </cfRule>
  </conditionalFormatting>
  <conditionalFormatting sqref="F41:F605">
    <cfRule type="expression" dxfId="564" priority="206" stopIfTrue="1">
      <formula>NOT(ISERROR(SEARCH("Investimentos",F41)))</formula>
    </cfRule>
  </conditionalFormatting>
  <conditionalFormatting sqref="M109:M605">
    <cfRule type="containsText" dxfId="563" priority="40" operator="containsText" text="Não Pago">
      <formula>NOT(ISERROR(SEARCH("Não Pago",M109)))</formula>
    </cfRule>
    <cfRule type="containsText" dxfId="562" priority="41" operator="containsText" text="Pago">
      <formula>NOT(ISERROR(SEARCH("Pago",M109)))</formula>
    </cfRule>
  </conditionalFormatting>
  <conditionalFormatting sqref="M21:M108">
    <cfRule type="containsText" dxfId="561" priority="38" operator="containsText" text="Não Pago">
      <formula>NOT(ISERROR(SEARCH("Não Pago",M21)))</formula>
    </cfRule>
    <cfRule type="containsText" dxfId="560" priority="39" operator="containsText" text="Pago">
      <formula>NOT(ISERROR(SEARCH("Pago",M21)))</formula>
    </cfRule>
  </conditionalFormatting>
  <conditionalFormatting sqref="M10:M19">
    <cfRule type="containsText" dxfId="559" priority="36" operator="containsText" text="Não Pago">
      <formula>NOT(ISERROR(SEARCH("Não Pago",M10)))</formula>
    </cfRule>
    <cfRule type="containsText" dxfId="558" priority="37" operator="containsText" text="Pago">
      <formula>NOT(ISERROR(SEARCH("Pago",M10)))</formula>
    </cfRule>
  </conditionalFormatting>
  <conditionalFormatting sqref="M20">
    <cfRule type="containsText" dxfId="557" priority="34" operator="containsText" text="Não Pago">
      <formula>NOT(ISERROR(SEARCH("Não Pago",M20)))</formula>
    </cfRule>
    <cfRule type="containsText" dxfId="556" priority="35" operator="containsText" text="Pago">
      <formula>NOT(ISERROR(SEARCH("Pago",M20)))</formula>
    </cfRule>
  </conditionalFormatting>
  <conditionalFormatting sqref="M5:M9">
    <cfRule type="containsText" dxfId="555" priority="32" operator="containsText" text="Não Pago">
      <formula>NOT(ISERROR(SEARCH("Não Pago",M5)))</formula>
    </cfRule>
    <cfRule type="containsText" dxfId="554" priority="33" operator="containsText" text="Pago">
      <formula>NOT(ISERROR(SEARCH("Pago",M5)))</formula>
    </cfRule>
  </conditionalFormatting>
  <conditionalFormatting sqref="L122:L605">
    <cfRule type="containsText" dxfId="553" priority="30" operator="containsText" text="Não Pago">
      <formula>NOT(ISERROR(SEARCH("Não Pago",L122)))</formula>
    </cfRule>
    <cfRule type="containsText" dxfId="552" priority="31" operator="containsText" text="Pago">
      <formula>NOT(ISERROR(SEARCH("Pago",L122)))</formula>
    </cfRule>
  </conditionalFormatting>
  <conditionalFormatting sqref="L21:L121">
    <cfRule type="containsText" dxfId="551" priority="28" operator="containsText" text="Não Pago">
      <formula>NOT(ISERROR(SEARCH("Não Pago",L21)))</formula>
    </cfRule>
    <cfRule type="containsText" dxfId="550" priority="29" operator="containsText" text="Pago">
      <formula>NOT(ISERROR(SEARCH("Pago",L21)))</formula>
    </cfRule>
  </conditionalFormatting>
  <conditionalFormatting sqref="L5:L19">
    <cfRule type="containsText" dxfId="549" priority="26" operator="containsText" text="Não Pago">
      <formula>NOT(ISERROR(SEARCH("Não Pago",L5)))</formula>
    </cfRule>
    <cfRule type="containsText" dxfId="548" priority="27" operator="containsText" text="Pago">
      <formula>NOT(ISERROR(SEARCH("Pago",L5)))</formula>
    </cfRule>
  </conditionalFormatting>
  <conditionalFormatting sqref="L20">
    <cfRule type="containsText" dxfId="547" priority="24" operator="containsText" text="Não Pago">
      <formula>NOT(ISERROR(SEARCH("Não Pago",L20)))</formula>
    </cfRule>
    <cfRule type="containsText" dxfId="546" priority="25" operator="containsText" text="Pago">
      <formula>NOT(ISERROR(SEARCH("Pago",L20)))</formula>
    </cfRule>
  </conditionalFormatting>
  <conditionalFormatting sqref="L5:L187">
    <cfRule type="cellIs" dxfId="545" priority="23" operator="equal">
      <formula>"Realizado"</formula>
    </cfRule>
  </conditionalFormatting>
  <conditionalFormatting sqref="L22">
    <cfRule type="containsText" dxfId="544" priority="21" operator="containsText" text="Não Pago">
      <formula>NOT(ISERROR(SEARCH("Não Pago",L22)))</formula>
    </cfRule>
    <cfRule type="containsText" dxfId="543" priority="22" operator="containsText" text="Pago">
      <formula>NOT(ISERROR(SEARCH("Pago",L22)))</formula>
    </cfRule>
  </conditionalFormatting>
  <conditionalFormatting sqref="L27">
    <cfRule type="containsText" dxfId="542" priority="19" operator="containsText" text="Não Pago">
      <formula>NOT(ISERROR(SEARCH("Não Pago",L27)))</formula>
    </cfRule>
    <cfRule type="containsText" dxfId="541" priority="20" operator="containsText" text="Pago">
      <formula>NOT(ISERROR(SEARCH("Pago",L27)))</formula>
    </cfRule>
  </conditionalFormatting>
  <conditionalFormatting sqref="L34">
    <cfRule type="containsText" dxfId="540" priority="17" operator="containsText" text="Não Pago">
      <formula>NOT(ISERROR(SEARCH("Não Pago",L34)))</formula>
    </cfRule>
    <cfRule type="containsText" dxfId="539" priority="18" operator="containsText" text="Pago">
      <formula>NOT(ISERROR(SEARCH("Pago",L34)))</formula>
    </cfRule>
  </conditionalFormatting>
  <conditionalFormatting sqref="E21:E586 E603:E605">
    <cfRule type="containsText" dxfId="538" priority="12" operator="containsText" text="Despesa">
      <formula>NOT(ISERROR(SEARCH("Despesa",E21)))</formula>
    </cfRule>
    <cfRule type="containsText" dxfId="537" priority="13" operator="containsText" text="Receita">
      <formula>NOT(ISERROR(SEARCH("Receita",E21)))</formula>
    </cfRule>
  </conditionalFormatting>
  <conditionalFormatting sqref="E21:E586 E603:E605">
    <cfRule type="expression" dxfId="536" priority="14" stopIfTrue="1">
      <formula>NOT(ISERROR(SEARCH("Investimentos",E21)))</formula>
    </cfRule>
  </conditionalFormatting>
  <conditionalFormatting sqref="E5:E605">
    <cfRule type="containsText" dxfId="535" priority="1" operator="containsText" text="INVESTIMENTOS">
      <formula>NOT(ISERROR(SEARCH("INVESTIMENTOS",E5)))</formula>
    </cfRule>
    <cfRule type="containsText" dxfId="534" priority="2" operator="containsText" text="DESPESAS DE MARKETING">
      <formula>NOT(ISERROR(SEARCH("DESPESAS DE MARKETING",E5)))</formula>
    </cfRule>
    <cfRule type="containsText" dxfId="533" priority="3" operator="containsText" text="DESPESAS NÃO OPERACIONAIS">
      <formula>NOT(ISERROR(SEARCH("DESPESAS NÃO OPERACIONAIS",E5)))</formula>
    </cfRule>
    <cfRule type="containsText" dxfId="532" priority="4" operator="containsText" text="DESPESAS COM RH">
      <formula>NOT(ISERROR(SEARCH("DESPESAS COM RH",E5)))</formula>
    </cfRule>
    <cfRule type="containsText" dxfId="531" priority="5" operator="containsText" text="DESPESAS COM SERVIÇOS">
      <formula>NOT(ISERROR(SEARCH("DESPESAS COM SERVIÇOS",E5)))</formula>
    </cfRule>
    <cfRule type="containsText" dxfId="530" priority="6" operator="containsText" text="DESPESAS COM PRODUTOS">
      <formula>NOT(ISERROR(SEARCH("DESPESAS COM PRODUTOS",E5)))</formula>
    </cfRule>
    <cfRule type="containsText" dxfId="529" priority="7" operator="containsText" text="IMPOSTOS">
      <formula>NOT(ISERROR(SEARCH("IMPOSTOS",E5)))</formula>
    </cfRule>
    <cfRule type="containsText" dxfId="528" priority="10" operator="containsText" text="Despesa">
      <formula>NOT(ISERROR(SEARCH("Despesa",E5)))</formula>
    </cfRule>
    <cfRule type="containsText" dxfId="527" priority="11" operator="containsText" text="Receita">
      <formula>NOT(ISERROR(SEARCH("Receita",E5)))</formula>
    </cfRule>
  </conditionalFormatting>
  <conditionalFormatting sqref="E5:E605">
    <cfRule type="expression" dxfId="526" priority="15" stopIfTrue="1">
      <formula>NOT(ISERROR(SEARCH("Investimentos",E5)))</formula>
    </cfRule>
  </conditionalFormatting>
  <conditionalFormatting sqref="E20 E602">
    <cfRule type="containsText" dxfId="525" priority="8" operator="containsText" text="Despesa">
      <formula>NOT(ISERROR(SEARCH("Despesa",E20)))</formula>
    </cfRule>
    <cfRule type="containsText" dxfId="524" priority="9" operator="containsText" text="Receita">
      <formula>NOT(ISERROR(SEARCH("Receita",E20)))</formula>
    </cfRule>
  </conditionalFormatting>
  <conditionalFormatting sqref="E20 E602">
    <cfRule type="expression" dxfId="523"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3" customWidth="1"/>
    <col min="2" max="2" width="2"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282</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IF(C5&lt;&gt;"",TEXT(C5,"00")&amp;"/03/"&amp;'Configurações Básicas'!$E$5,"")</f>
        <v>01/03/2017</v>
      </c>
      <c r="E5" s="43" t="s">
        <v>1338</v>
      </c>
      <c r="F5" s="212" t="s">
        <v>1711</v>
      </c>
      <c r="G5" s="23" t="s">
        <v>1437</v>
      </c>
      <c r="H5" s="23" t="s">
        <v>1397</v>
      </c>
      <c r="I5" s="23"/>
      <c r="J5" s="219">
        <v>0</v>
      </c>
      <c r="K5" s="219">
        <v>139.53</v>
      </c>
      <c r="L5" s="44" t="s">
        <v>1356</v>
      </c>
      <c r="M5" s="44"/>
      <c r="N5" s="41">
        <f>Q5+IF(AND(L5="Pago",OR(E5='PC Receitas'!O4,E5='PC Receitas'!O5,E5='PC Receitas'!O6)),J5,IF(AND(L5="Pago",OR(E5='PC Receitas'!O7,E5='PC Receitas'!O8,E5='PC Receitas'!O9,E5='PC Receitas'!O10,E5='PC Receitas'!O11,E5='PC Receitas'!O12,E5='PC Receitas'!O13,E5='PC Receitas'!O14)),-J5,0))</f>
        <v>-84446.470000000147</v>
      </c>
      <c r="P5" s="242" t="s">
        <v>226</v>
      </c>
      <c r="Q5" s="243">
        <f>Fev!Q13</f>
        <v>-84446.470000000147</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IF(C6&lt;&gt;"",TEXT(C6,"00")&amp;"/03/"&amp;'Configurações Básicas'!$E$5,"")</f>
        <v>02/03/2017</v>
      </c>
      <c r="E6" s="43" t="s">
        <v>1334</v>
      </c>
      <c r="F6" s="212" t="s">
        <v>1607</v>
      </c>
      <c r="G6" s="43" t="s">
        <v>1469</v>
      </c>
      <c r="H6" s="43" t="s">
        <v>1397</v>
      </c>
      <c r="I6" s="43"/>
      <c r="J6" s="219">
        <v>0</v>
      </c>
      <c r="K6" s="219">
        <v>2731.1</v>
      </c>
      <c r="L6" s="126" t="s">
        <v>1356</v>
      </c>
      <c r="M6" s="126"/>
      <c r="N6" s="41">
        <f>N5+IF(AND(L6="Pago",OR(E6='PC Receitas'!$O$4,E6='PC Receitas'!$O$5,E6='PC Receitas'!$O$6)),K6,IF(AND(L6="Pago",OR(E6='PC Receitas'!$O$7,E6='PC Receitas'!$O$8,E6='PC Receitas'!$O$9,E6='PC Receitas'!$O$10,E6='PC Receitas'!$O$11,E6='PC Receitas'!$O$12,E6='PC Receitas'!$O$13,E6='PC Receitas'!$O$14)),-K6,0))</f>
        <v>-87177.570000000153</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Impostos</v>
      </c>
    </row>
    <row r="7" spans="1:24" ht="19.5" customHeight="1" thickTop="1" thickBot="1" x14ac:dyDescent="0.3">
      <c r="A7" s="164"/>
      <c r="C7" s="43">
        <v>22</v>
      </c>
      <c r="D7" s="43" t="str">
        <f>IF(C7&lt;&gt;"",TEXT(C7,"00")&amp;"/03/"&amp;'Configurações Básicas'!$E$5,"")</f>
        <v>22/03/2017</v>
      </c>
      <c r="E7" s="43" t="s">
        <v>1338</v>
      </c>
      <c r="F7" s="212">
        <v>14785</v>
      </c>
      <c r="G7" s="43" t="s">
        <v>1442</v>
      </c>
      <c r="H7" s="43" t="s">
        <v>1397</v>
      </c>
      <c r="I7" s="43"/>
      <c r="J7" s="219">
        <v>0</v>
      </c>
      <c r="K7" s="219">
        <v>2.1</v>
      </c>
      <c r="L7" s="126" t="s">
        <v>1356</v>
      </c>
      <c r="M7" s="126"/>
      <c r="N7" s="41">
        <f>N6+IF(AND(L7="Pago",OR(E7='PC Receitas'!$O$4,E7='PC Receitas'!$O$5,E7='PC Receitas'!$O$6)),K7,IF(AND(L7="Pago",OR(E7='PC Receitas'!$O$7,E7='PC Receitas'!$O$8,E7='PC Receitas'!$O$9,E7='PC Receitas'!$O$10,E7='PC Receitas'!$O$11,E7='PC Receitas'!$O$12,E7='PC Receitas'!$O$13,E7='PC Receitas'!$O$14)),-K7,0))</f>
        <v>-87179.670000000158</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IF(C8&lt;&gt;"",TEXT(C8,"00")&amp;"/03/"&amp;'Configurações Básicas'!$E$5,"")</f>
        <v>01/03/2017</v>
      </c>
      <c r="E8" s="43" t="s">
        <v>1338</v>
      </c>
      <c r="F8" s="212" t="s">
        <v>1608</v>
      </c>
      <c r="G8" s="43" t="s">
        <v>1442</v>
      </c>
      <c r="H8" s="43" t="s">
        <v>1397</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-87181.770000000164</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27</v>
      </c>
      <c r="D9" s="43" t="str">
        <f>IF(C9&lt;&gt;"",TEXT(C9,"00")&amp;"/03/"&amp;'Configurações Básicas'!$E$5,"")</f>
        <v>27/03/2017</v>
      </c>
      <c r="E9" s="43" t="s">
        <v>1338</v>
      </c>
      <c r="F9" s="212" t="s">
        <v>1609</v>
      </c>
      <c r="G9" s="23" t="s">
        <v>1442</v>
      </c>
      <c r="H9" s="23" t="s">
        <v>1397</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-87183.87000000017</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102940.11000000002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28</v>
      </c>
      <c r="D10" s="43" t="str">
        <f>IF(C10&lt;&gt;"",TEXT(C10,"00")&amp;"/03/"&amp;'Configurações Básicas'!$E$5,"")</f>
        <v>28/03/2017</v>
      </c>
      <c r="E10" s="43" t="s">
        <v>1338</v>
      </c>
      <c r="F10" s="212">
        <v>14821</v>
      </c>
      <c r="G10" s="43" t="s">
        <v>1442</v>
      </c>
      <c r="H10" s="43" t="s">
        <v>1397</v>
      </c>
      <c r="I10" s="4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-87185.970000000176</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IF(C11&lt;&gt;"",TEXT(C11,"00")&amp;"/03/"&amp;'Configurações Básicas'!$E$5,"")</f>
        <v>01/03/2017</v>
      </c>
      <c r="E11" s="43" t="s">
        <v>1338</v>
      </c>
      <c r="F11" s="212">
        <v>14825</v>
      </c>
      <c r="G11" s="43" t="s">
        <v>1442</v>
      </c>
      <c r="H11" s="43" t="s">
        <v>1397</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-87188.070000000182</v>
      </c>
      <c r="P11" s="232" t="s">
        <v>28</v>
      </c>
      <c r="Q11" s="233">
        <f>Q7-Q9</f>
        <v>-102940.11000000002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IF(C12&lt;&gt;"",TEXT(C12,"00")&amp;"/03/"&amp;'Configurações Básicas'!$E$5,"")</f>
        <v>01/03/2017</v>
      </c>
      <c r="E12" s="43" t="s">
        <v>1338</v>
      </c>
      <c r="F12" s="212">
        <v>14830</v>
      </c>
      <c r="G12" s="43" t="s">
        <v>1442</v>
      </c>
      <c r="H12" s="43" t="s">
        <v>1397</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-87190.170000000187</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28</v>
      </c>
      <c r="D13" s="43" t="str">
        <f>IF(C13&lt;&gt;"",TEXT(C13,"00")&amp;"/03/"&amp;'Configurações Básicas'!$E$5,"")</f>
        <v>28/03/2017</v>
      </c>
      <c r="E13" s="43" t="s">
        <v>1338</v>
      </c>
      <c r="F13" s="212" t="s">
        <v>1610</v>
      </c>
      <c r="G13" s="43" t="s">
        <v>1442</v>
      </c>
      <c r="H13" s="43" t="s">
        <v>1397</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-87192.270000000193</v>
      </c>
      <c r="P13" s="232" t="s">
        <v>64</v>
      </c>
      <c r="Q13" s="233">
        <f>N605</f>
        <v>-187247.05000000089</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8</v>
      </c>
      <c r="D14" s="43" t="str">
        <f>IF(C14&lt;&gt;"",TEXT(C14,"00")&amp;"/03/"&amp;'Configurações Básicas'!$E$5,"")</f>
        <v>08/03/2017</v>
      </c>
      <c r="E14" s="43" t="s">
        <v>1338</v>
      </c>
      <c r="F14" s="212">
        <v>14878</v>
      </c>
      <c r="G14" s="23" t="s">
        <v>1442</v>
      </c>
      <c r="H14" s="23" t="s">
        <v>1397</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-87194.370000000199</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8</v>
      </c>
      <c r="D15" s="43" t="str">
        <f>IF(C15&lt;&gt;"",TEXT(C15,"00")&amp;"/03/"&amp;'Configurações Básicas'!$E$5,"")</f>
        <v>08/03/2017</v>
      </c>
      <c r="E15" s="43" t="s">
        <v>1338</v>
      </c>
      <c r="F15" s="212">
        <v>14879</v>
      </c>
      <c r="G15" s="43" t="s">
        <v>1442</v>
      </c>
      <c r="H15" s="43" t="s">
        <v>1397</v>
      </c>
      <c r="I15" s="4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-87196.470000000205</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28</v>
      </c>
      <c r="D16" s="43" t="str">
        <f>IF(C16&lt;&gt;"",TEXT(C16,"00")&amp;"/03/"&amp;'Configurações Básicas'!$E$5,"")</f>
        <v>28/03/2017</v>
      </c>
      <c r="E16" s="43" t="s">
        <v>1338</v>
      </c>
      <c r="F16" s="212" t="s">
        <v>1611</v>
      </c>
      <c r="G16" s="23" t="s">
        <v>1442</v>
      </c>
      <c r="H16" s="23" t="s">
        <v>1397</v>
      </c>
      <c r="I16" s="23"/>
      <c r="J16" s="219">
        <v>0</v>
      </c>
      <c r="K16" s="219">
        <v>2.1</v>
      </c>
      <c r="L16" s="44" t="s">
        <v>1356</v>
      </c>
      <c r="M16" s="126"/>
      <c r="N16" s="41">
        <f>N15+IF(AND(L16="Pago",OR(E16='PC Receitas'!$O$4,E16='PC Receitas'!$O$5,E16='PC Receitas'!$O$6)),K16,IF(AND(L16="Pago",OR(E16='PC Receitas'!$O$7,E16='PC Receitas'!$O$8,E16='PC Receitas'!$O$9,E16='PC Receitas'!$O$10,E16='PC Receitas'!$O$11,E16='PC Receitas'!$O$12,E16='PC Receitas'!$O$13,E16='PC Receitas'!$O$14)),-K16,0))</f>
        <v>-87198.570000000211</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IF(C17&lt;&gt;"",TEXT(C17,"00")&amp;"/03/"&amp;'Configurações Básicas'!$E$5,"")</f>
        <v>01/03/2017</v>
      </c>
      <c r="E17" s="43" t="s">
        <v>1338</v>
      </c>
      <c r="F17" s="212" t="s">
        <v>1612</v>
      </c>
      <c r="G17" s="43" t="s">
        <v>1442</v>
      </c>
      <c r="H17" s="43" t="s">
        <v>1397</v>
      </c>
      <c r="I17" s="43"/>
      <c r="J17" s="219">
        <v>0</v>
      </c>
      <c r="K17" s="219">
        <v>2.1</v>
      </c>
      <c r="L17" s="126" t="s">
        <v>1356</v>
      </c>
      <c r="M17" s="126"/>
      <c r="N17" s="41">
        <f>N16+IF(AND(L17="Pago",OR(E17='PC Receitas'!$O$4,E17='PC Receitas'!$O$5,E17='PC Receitas'!$O$6)),K17,IF(AND(L17="Pago",OR(E17='PC Receitas'!$O$7,E17='PC Receitas'!$O$8,E17='PC Receitas'!$O$9,E17='PC Receitas'!$O$10,E17='PC Receitas'!$O$11,E17='PC Receitas'!$O$12,E17='PC Receitas'!$O$13,E17='PC Receitas'!$O$14)),-K17,0))</f>
        <v>-87200.670000000217</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IF(C18&lt;&gt;"",TEXT(C18,"00")&amp;"/03/"&amp;'Configurações Básicas'!$E$5,"")</f>
        <v>25/03/2017</v>
      </c>
      <c r="E18" s="43" t="s">
        <v>1338</v>
      </c>
      <c r="F18" s="212">
        <v>14791</v>
      </c>
      <c r="G18" s="23" t="s">
        <v>1442</v>
      </c>
      <c r="H18" s="23" t="s">
        <v>1397</v>
      </c>
      <c r="I18" s="2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-87202.770000000222</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2</v>
      </c>
      <c r="D19" s="43" t="str">
        <f>IF(C19&lt;&gt;"",TEXT(C19,"00")&amp;"/03/"&amp;'Configurações Básicas'!$E$5,"")</f>
        <v>02/03/2017</v>
      </c>
      <c r="E19" s="43" t="s">
        <v>1338</v>
      </c>
      <c r="F19" s="212" t="s">
        <v>1613</v>
      </c>
      <c r="G19" s="43" t="s">
        <v>1438</v>
      </c>
      <c r="H19" s="43" t="s">
        <v>1397</v>
      </c>
      <c r="I19" s="43"/>
      <c r="J19" s="219">
        <v>0</v>
      </c>
      <c r="K19" s="219">
        <v>290.77999999999997</v>
      </c>
      <c r="L19" s="126" t="s">
        <v>1356</v>
      </c>
      <c r="M19" s="126"/>
      <c r="N19" s="41">
        <f>N18+IF(AND(L19="Pago",OR(E19='PC Receitas'!$O$4,E19='PC Receitas'!$O$5,E19='PC Receitas'!$O$6)),K19,IF(AND(L19="Pago",OR(E19='PC Receitas'!$O$7,E19='PC Receitas'!$O$8,E19='PC Receitas'!$O$9,E19='PC Receitas'!$O$10,E19='PC Receitas'!$O$11,E19='PC Receitas'!$O$12,E19='PC Receitas'!$O$13,E19='PC Receitas'!$O$14)),-K19,0))</f>
        <v>-87493.550000000221</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IF(C20&lt;&gt;"",TEXT(C20,"00")&amp;"/03/"&amp;'Configurações Básicas'!$E$5,"")</f>
        <v>02/03/2017</v>
      </c>
      <c r="E20" s="43" t="s">
        <v>1338</v>
      </c>
      <c r="F20" s="212" t="s">
        <v>1614</v>
      </c>
      <c r="G20" s="23" t="s">
        <v>1438</v>
      </c>
      <c r="H20" s="23" t="s">
        <v>1397</v>
      </c>
      <c r="I20" s="23"/>
      <c r="J20" s="219">
        <v>0</v>
      </c>
      <c r="K20" s="219">
        <v>384.45</v>
      </c>
      <c r="L20" s="126" t="s">
        <v>1356</v>
      </c>
      <c r="M20" s="126"/>
      <c r="N20" s="41">
        <f>N19+IF(AND(L20="Pago",OR(E20='PC Receitas'!$O$4,E20='PC Receitas'!$O$5,E20='PC Receitas'!$O$6)),K20,IF(AND(L20="Pago",OR(E20='PC Receitas'!$O$7,E20='PC Receitas'!$O$8,E20='PC Receitas'!$O$9,E20='PC Receitas'!$O$10,E20='PC Receitas'!$O$11,E20='PC Receitas'!$O$12,E20='PC Receitas'!$O$13,E20='PC Receitas'!$O$14)),-K20,0))</f>
        <v>-87878.000000000218</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27</v>
      </c>
      <c r="D21" s="43" t="str">
        <f>IF(C21&lt;&gt;"",TEXT(C21,"00")&amp;"/03/"&amp;'Configurações Básicas'!$E$5,"")</f>
        <v>27/03/2017</v>
      </c>
      <c r="E21" s="43" t="s">
        <v>1337</v>
      </c>
      <c r="F21" s="212">
        <v>751</v>
      </c>
      <c r="G21" s="43" t="s">
        <v>1447</v>
      </c>
      <c r="H21" s="43" t="s">
        <v>1398</v>
      </c>
      <c r="I21" s="43"/>
      <c r="J21" s="219">
        <v>0</v>
      </c>
      <c r="K21" s="219">
        <v>1649.2</v>
      </c>
      <c r="L21" s="126" t="s">
        <v>1356</v>
      </c>
      <c r="M21" s="126"/>
      <c r="N21" s="41">
        <f>N20+IF(AND(L21="Pago",OR(E21='PC Receitas'!$O$4,E21='PC Receitas'!$O$5,E21='PC Receitas'!$O$6)),K21,IF(AND(L21="Pago",OR(E21='PC Receitas'!$O$7,E21='PC Receitas'!$O$8,E21='PC Receitas'!$O$9,E21='PC Receitas'!$O$10,E21='PC Receitas'!$O$11,E21='PC Receitas'!$O$12,E21='PC Receitas'!$O$13,E21='PC Receitas'!$O$14)),-K21,0))</f>
        <v>-89527.200000000215</v>
      </c>
      <c r="P21" s="109" t="str">
        <f>'PC Receitas'!O9</f>
        <v>DESPESAS NÃO OPERACIONAIS</v>
      </c>
      <c r="S21" s="112" t="str">
        <f t="shared" si="0"/>
        <v/>
      </c>
      <c r="T21" s="109" t="str">
        <f t="shared" si="1"/>
        <v>Despesa</v>
      </c>
      <c r="U21" s="109" t="str">
        <f t="shared" si="2"/>
        <v/>
      </c>
      <c r="V21" s="109" t="str">
        <f t="shared" si="3"/>
        <v>Despesa</v>
      </c>
      <c r="W21" s="113" t="str">
        <f>VLOOKUP(E21,'PC Receitas'!$O$4:$P$14,2,FALSE)</f>
        <v>Despesas_com_Produtos</v>
      </c>
    </row>
    <row r="22" spans="1:23" ht="19.5" customHeight="1" thickTop="1" thickBot="1" x14ac:dyDescent="0.3">
      <c r="A22" s="164"/>
      <c r="C22" s="43">
        <v>1</v>
      </c>
      <c r="D22" s="43" t="str">
        <f>IF(C22&lt;&gt;"",TEXT(C22,"00")&amp;"/03/"&amp;'Configurações Básicas'!$E$5,"")</f>
        <v>01/03/2017</v>
      </c>
      <c r="E22" s="43" t="s">
        <v>1338</v>
      </c>
      <c r="F22" s="212">
        <v>14876</v>
      </c>
      <c r="G22" s="23" t="s">
        <v>1442</v>
      </c>
      <c r="H22" s="23" t="s">
        <v>1397</v>
      </c>
      <c r="I22" s="23"/>
      <c r="J22" s="219">
        <v>0</v>
      </c>
      <c r="K22" s="219">
        <v>2.1</v>
      </c>
      <c r="L22" s="44" t="s">
        <v>1356</v>
      </c>
      <c r="M22" s="126"/>
      <c r="N22" s="41">
        <f>N21+IF(AND(L22="Pago",OR(E22='PC Receitas'!$O$4,E22='PC Receitas'!$O$5,E22='PC Receitas'!$O$6)),K22,IF(AND(L22="Pago",OR(E22='PC Receitas'!$O$7,E22='PC Receitas'!$O$8,E22='PC Receitas'!$O$9,E22='PC Receitas'!$O$10,E22='PC Receitas'!$O$11,E22='PC Receitas'!$O$12,E22='PC Receitas'!$O$13,E22='PC Receitas'!$O$14)),-K22,0))</f>
        <v>-89529.300000000221</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6</v>
      </c>
      <c r="D23" s="43" t="str">
        <f>IF(C23&lt;&gt;"",TEXT(C23,"00")&amp;"/03/"&amp;'Configurações Básicas'!$E$5,"")</f>
        <v>06/03/2017</v>
      </c>
      <c r="E23" s="43" t="s">
        <v>1338</v>
      </c>
      <c r="F23" s="212">
        <v>14854</v>
      </c>
      <c r="G23" s="23" t="s">
        <v>1442</v>
      </c>
      <c r="H23" s="23" t="s">
        <v>1397</v>
      </c>
      <c r="I23" s="23"/>
      <c r="J23" s="219">
        <v>0</v>
      </c>
      <c r="K23" s="219">
        <v>2.1</v>
      </c>
      <c r="L23" s="126" t="s">
        <v>1356</v>
      </c>
      <c r="M23" s="126"/>
      <c r="N23" s="41">
        <f>N22+IF(AND(L23="Pago",OR(E23='PC Receitas'!$O$4,E23='PC Receitas'!$O$5,E23='PC Receitas'!$O$6)),K23,IF(AND(L23="Pago",OR(E23='PC Receitas'!$O$7,E23='PC Receitas'!$O$8,E23='PC Receitas'!$O$9,E23='PC Receitas'!$O$10,E23='PC Receitas'!$O$11,E23='PC Receitas'!$O$12,E23='PC Receitas'!$O$13,E23='PC Receitas'!$O$14)),-K23,0))</f>
        <v>-89531.400000000227</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IF(C24&lt;&gt;"",TEXT(C24,"00")&amp;"/03/"&amp;'Configurações Básicas'!$E$5,"")</f>
        <v>06/03/2017</v>
      </c>
      <c r="E24" s="43" t="s">
        <v>1338</v>
      </c>
      <c r="F24" s="212">
        <v>14858</v>
      </c>
      <c r="G24" s="43" t="s">
        <v>1442</v>
      </c>
      <c r="H24" s="43" t="s">
        <v>1397</v>
      </c>
      <c r="I24" s="43"/>
      <c r="J24" s="219">
        <v>0</v>
      </c>
      <c r="K24" s="219">
        <v>2.1</v>
      </c>
      <c r="L24" s="126" t="s">
        <v>1356</v>
      </c>
      <c r="M24" s="126"/>
      <c r="N24" s="41">
        <f>N23+IF(AND(L24="Pago",OR(E24='PC Receitas'!$O$4,E24='PC Receitas'!$O$5,E24='PC Receitas'!$O$6)),K24,IF(AND(L24="Pago",OR(E24='PC Receitas'!$O$7,E24='PC Receitas'!$O$8,E24='PC Receitas'!$O$9,E24='PC Receitas'!$O$10,E24='PC Receitas'!$O$11,E24='PC Receitas'!$O$12,E24='PC Receitas'!$O$13,E24='PC Receitas'!$O$14)),-K24,0))</f>
        <v>-89533.500000000233</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2</v>
      </c>
      <c r="D25" s="43" t="str">
        <f>IF(C25&lt;&gt;"",TEXT(C25,"00")&amp;"/03/"&amp;'Configurações Básicas'!$E$5,"")</f>
        <v>02/03/2017</v>
      </c>
      <c r="E25" s="43" t="s">
        <v>1338</v>
      </c>
      <c r="F25" s="212">
        <v>14835</v>
      </c>
      <c r="G25" s="43" t="s">
        <v>1442</v>
      </c>
      <c r="H25" s="43" t="s">
        <v>1397</v>
      </c>
      <c r="I25" s="4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-89535.600000000239</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IF(C26&lt;&gt;"",TEXT(C26,"00")&amp;"/03/"&amp;'Configurações Básicas'!$E$5,"")</f>
        <v>02/03/2017</v>
      </c>
      <c r="E26" s="43" t="s">
        <v>1338</v>
      </c>
      <c r="F26" s="212" t="s">
        <v>1615</v>
      </c>
      <c r="G26" s="43" t="s">
        <v>1442</v>
      </c>
      <c r="H26" s="43" t="s">
        <v>1397</v>
      </c>
      <c r="I26" s="4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-89537.700000000244</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3</v>
      </c>
      <c r="D27" s="43" t="str">
        <f>IF(C27&lt;&gt;"",TEXT(C27,"00")&amp;"/03/"&amp;'Configurações Básicas'!$E$5,"")</f>
        <v>03/03/2017</v>
      </c>
      <c r="E27" s="43" t="s">
        <v>1338</v>
      </c>
      <c r="F27" s="212" t="s">
        <v>1616</v>
      </c>
      <c r="G27" s="43" t="s">
        <v>1442</v>
      </c>
      <c r="H27" s="43" t="s">
        <v>1397</v>
      </c>
      <c r="I27" s="4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-89539.80000000025</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18</v>
      </c>
      <c r="D28" s="43" t="str">
        <f>IF(C28&lt;&gt;"",TEXT(C28,"00")&amp;"/03/"&amp;'Configurações Básicas'!$E$5,"")</f>
        <v>18/03/2017</v>
      </c>
      <c r="E28" s="43" t="s">
        <v>1338</v>
      </c>
      <c r="F28" s="212" t="s">
        <v>1617</v>
      </c>
      <c r="G28" s="43" t="s">
        <v>1442</v>
      </c>
      <c r="H28" s="43" t="s">
        <v>1397</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-89541.900000000256</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8</v>
      </c>
      <c r="D29" s="43" t="str">
        <f>IF(C29&lt;&gt;"",TEXT(C29,"00")&amp;"/03/"&amp;'Configurações Básicas'!$E$5,"")</f>
        <v>08/03/2017</v>
      </c>
      <c r="E29" s="43" t="s">
        <v>1338</v>
      </c>
      <c r="F29" s="212">
        <v>14889</v>
      </c>
      <c r="G29" s="23" t="s">
        <v>1442</v>
      </c>
      <c r="H29" s="23" t="s">
        <v>1397</v>
      </c>
      <c r="I29" s="23"/>
      <c r="J29" s="219">
        <v>0</v>
      </c>
      <c r="K29" s="219">
        <v>122.1</v>
      </c>
      <c r="L29" s="126" t="s">
        <v>1356</v>
      </c>
      <c r="M29" s="126"/>
      <c r="N29" s="41">
        <f>N28+IF(AND(L29="Pago",OR(E29='PC Receitas'!$O$4,E29='PC Receitas'!$O$5,E29='PC Receitas'!$O$6)),K29,IF(AND(L29="Pago",OR(E29='PC Receitas'!$O$7,E29='PC Receitas'!$O$8,E29='PC Receitas'!$O$9,E29='PC Receitas'!$O$10,E29='PC Receitas'!$O$11,E29='PC Receitas'!$O$12,E29='PC Receitas'!$O$13,E29='PC Receitas'!$O$14)),-K29,0))</f>
        <v>-89664.000000000262</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v>
      </c>
      <c r="D30" s="43" t="str">
        <f>IF(C30&lt;&gt;"",TEXT(C30,"00")&amp;"/03/"&amp;'Configurações Básicas'!$E$5,"")</f>
        <v>02/03/2017</v>
      </c>
      <c r="E30" s="43" t="s">
        <v>1338</v>
      </c>
      <c r="F30" s="212" t="s">
        <v>1618</v>
      </c>
      <c r="G30" s="43" t="s">
        <v>1442</v>
      </c>
      <c r="H30" s="43" t="s">
        <v>1397</v>
      </c>
      <c r="I30" s="43"/>
      <c r="J30" s="219">
        <v>0</v>
      </c>
      <c r="K30" s="219">
        <v>2.1</v>
      </c>
      <c r="L30" s="126" t="s">
        <v>1356</v>
      </c>
      <c r="M30" s="126"/>
      <c r="N30" s="41">
        <f>N29+IF(AND(L30="Pago",OR(E30='PC Receitas'!$O$4,E30='PC Receitas'!$O$5,E30='PC Receitas'!$O$6)),K30,IF(AND(L30="Pago",OR(E30='PC Receitas'!$O$7,E30='PC Receitas'!$O$8,E30='PC Receitas'!$O$9,E30='PC Receitas'!$O$10,E30='PC Receitas'!$O$11,E30='PC Receitas'!$O$12,E30='PC Receitas'!$O$13,E30='PC Receitas'!$O$14)),-K30,0))</f>
        <v>-89666.100000000268</v>
      </c>
      <c r="S30" s="112" t="str">
        <f t="shared" si="0"/>
        <v>Despesa</v>
      </c>
      <c r="T30" s="109" t="str">
        <f t="shared" si="1"/>
        <v/>
      </c>
      <c r="U30" s="109" t="str">
        <f t="shared" si="2"/>
        <v/>
      </c>
      <c r="V30" s="109" t="str">
        <f t="shared" si="3"/>
        <v>Despesa</v>
      </c>
      <c r="W30" s="113" t="str">
        <f>VLOOKUP(E30,'PC Receitas'!$O$4:$P$14,2,FALSE)</f>
        <v>Despesas_Operacionais</v>
      </c>
    </row>
    <row r="31" spans="1:23" ht="19.5" customHeight="1" thickTop="1" thickBot="1" x14ac:dyDescent="0.3">
      <c r="A31" s="164"/>
      <c r="C31" s="43">
        <v>5</v>
      </c>
      <c r="D31" s="43" t="str">
        <f>IF(C31&lt;&gt;"",TEXT(C31,"00")&amp;"/03/"&amp;'Configurações Básicas'!$E$5,"")</f>
        <v>05/03/2017</v>
      </c>
      <c r="E31" s="43" t="s">
        <v>150</v>
      </c>
      <c r="F31" s="212" t="s">
        <v>1619</v>
      </c>
      <c r="G31" s="43" t="s">
        <v>1443</v>
      </c>
      <c r="H31" s="43" t="s">
        <v>1398</v>
      </c>
      <c r="I31" s="43"/>
      <c r="J31" s="219">
        <v>0</v>
      </c>
      <c r="K31" s="219">
        <v>1900.3</v>
      </c>
      <c r="L31" s="126" t="s">
        <v>1356</v>
      </c>
      <c r="M31" s="126"/>
      <c r="N31" s="41">
        <f>N30+IF(AND(L31="Pago",OR(E31='PC Receitas'!$O$4,E31='PC Receitas'!$O$5,E31='PC Receitas'!$O$6)),K31,IF(AND(L31="Pago",OR(E31='PC Receitas'!$O$7,E31='PC Receitas'!$O$8,E31='PC Receitas'!$O$9,E31='PC Receitas'!$O$10,E31='PC Receitas'!$O$11,E31='PC Receitas'!$O$12,E31='PC Receitas'!$O$13,E31='PC Receitas'!$O$14)),-K31,0))</f>
        <v>-91566.400000000271</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3</v>
      </c>
      <c r="D32" s="43" t="str">
        <f>IF(C32&lt;&gt;"",TEXT(C32,"00")&amp;"/03/"&amp;'Configurações Básicas'!$E$5,"")</f>
        <v>03/03/2017</v>
      </c>
      <c r="E32" s="43" t="s">
        <v>150</v>
      </c>
      <c r="F32" s="212" t="s">
        <v>1620</v>
      </c>
      <c r="G32" s="43" t="s">
        <v>1443</v>
      </c>
      <c r="H32" s="43" t="s">
        <v>1398</v>
      </c>
      <c r="I32" s="43"/>
      <c r="J32" s="219">
        <v>0</v>
      </c>
      <c r="K32" s="219">
        <v>19</v>
      </c>
      <c r="L32" s="126" t="s">
        <v>1356</v>
      </c>
      <c r="M32" s="126"/>
      <c r="N32" s="41">
        <f>N31+IF(AND(L32="Pago",OR(E32='PC Receitas'!$O$4,E32='PC Receitas'!$O$5,E32='PC Receitas'!$O$6)),K32,IF(AND(L32="Pago",OR(E32='PC Receitas'!$O$7,E32='PC Receitas'!$O$8,E32='PC Receitas'!$O$9,E32='PC Receitas'!$O$10,E32='PC Receitas'!$O$11,E32='PC Receitas'!$O$12,E32='PC Receitas'!$O$13,E32='PC Receitas'!$O$14)),-K32,0))</f>
        <v>-91585.400000000271</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5</v>
      </c>
      <c r="D33" s="43" t="str">
        <f>IF(C33&lt;&gt;"",TEXT(C33,"00")&amp;"/03/"&amp;'Configurações Básicas'!$E$5,"")</f>
        <v>05/03/2017</v>
      </c>
      <c r="E33" s="43" t="s">
        <v>150</v>
      </c>
      <c r="F33" s="212" t="s">
        <v>1621</v>
      </c>
      <c r="G33" s="43" t="s">
        <v>1443</v>
      </c>
      <c r="H33" s="43" t="s">
        <v>1398</v>
      </c>
      <c r="I33" s="43"/>
      <c r="J33" s="219">
        <v>0</v>
      </c>
      <c r="K33" s="219">
        <v>1605.65</v>
      </c>
      <c r="L33" s="126" t="s">
        <v>1356</v>
      </c>
      <c r="M33" s="126"/>
      <c r="N33" s="41">
        <f>N32+IF(AND(L33="Pago",OR(E33='PC Receitas'!$O$4,E33='PC Receitas'!$O$5,E33='PC Receitas'!$O$6)),K33,IF(AND(L33="Pago",OR(E33='PC Receitas'!$O$7,E33='PC Receitas'!$O$8,E33='PC Receitas'!$O$9,E33='PC Receitas'!$O$10,E33='PC Receitas'!$O$11,E33='PC Receitas'!$O$12,E33='PC Receitas'!$O$13,E33='PC Receitas'!$O$14)),-K33,0))</f>
        <v>-93191.050000000265</v>
      </c>
      <c r="S33" s="112" t="str">
        <f t="shared" si="0"/>
        <v>Despesa</v>
      </c>
      <c r="T33" s="109" t="str">
        <f t="shared" si="1"/>
        <v/>
      </c>
      <c r="U33" s="109" t="str">
        <f t="shared" si="2"/>
        <v/>
      </c>
      <c r="V33" s="109" t="str">
        <f t="shared" si="3"/>
        <v>Despesa</v>
      </c>
      <c r="W33" s="113" t="str">
        <f>VLOOKUP(E33,'PC Receitas'!$O$4:$P$14,2,FALSE)</f>
        <v>Despesas_com_RH</v>
      </c>
    </row>
    <row r="34" spans="1:23" ht="19.5" customHeight="1" thickTop="1" thickBot="1" x14ac:dyDescent="0.3">
      <c r="A34" s="164"/>
      <c r="C34" s="43">
        <v>5</v>
      </c>
      <c r="D34" s="43" t="str">
        <f>IF(C34&lt;&gt;"",TEXT(C34,"00")&amp;"/03/"&amp;'Configurações Básicas'!$E$5,"")</f>
        <v>05/03/2017</v>
      </c>
      <c r="E34" s="43" t="s">
        <v>150</v>
      </c>
      <c r="F34" s="212" t="s">
        <v>1622</v>
      </c>
      <c r="G34" s="43" t="s">
        <v>1443</v>
      </c>
      <c r="H34" s="43" t="s">
        <v>1398</v>
      </c>
      <c r="I34" s="43"/>
      <c r="J34" s="219">
        <v>0</v>
      </c>
      <c r="K34" s="219">
        <v>1732.15</v>
      </c>
      <c r="L34" s="44" t="s">
        <v>1356</v>
      </c>
      <c r="M34" s="126"/>
      <c r="N34" s="41">
        <f>N33+IF(AND(L34="Pago",OR(E34='PC Receitas'!$O$4,E34='PC Receitas'!$O$5,E34='PC Receitas'!$O$6)),K34,IF(AND(L34="Pago",OR(E34='PC Receitas'!$O$7,E34='PC Receitas'!$O$8,E34='PC Receitas'!$O$9,E34='PC Receitas'!$O$10,E34='PC Receitas'!$O$11,E34='PC Receitas'!$O$12,E34='PC Receitas'!$O$13,E34='PC Receitas'!$O$14)),-K34,0))</f>
        <v>-94923.200000000259</v>
      </c>
      <c r="S34" s="112" t="str">
        <f t="shared" si="0"/>
        <v>Despesa</v>
      </c>
      <c r="T34" s="109" t="str">
        <f t="shared" si="1"/>
        <v/>
      </c>
      <c r="U34" s="109" t="str">
        <f t="shared" si="2"/>
        <v/>
      </c>
      <c r="V34" s="109" t="str">
        <f t="shared" si="3"/>
        <v>Despesa</v>
      </c>
      <c r="W34" s="113" t="str">
        <f>VLOOKUP(E34,'PC Receitas'!$O$4:$P$14,2,FALSE)</f>
        <v>Despesas_com_RH</v>
      </c>
    </row>
    <row r="35" spans="1:23" ht="19.5" customHeight="1" thickTop="1" thickBot="1" x14ac:dyDescent="0.3">
      <c r="A35" s="164"/>
      <c r="C35" s="43">
        <v>5</v>
      </c>
      <c r="D35" s="43" t="str">
        <f>IF(C35&lt;&gt;"",TEXT(C35,"00")&amp;"/03/"&amp;'Configurações Básicas'!$E$5,"")</f>
        <v>05/03/2017</v>
      </c>
      <c r="E35" s="43" t="s">
        <v>150</v>
      </c>
      <c r="F35" s="212" t="s">
        <v>1623</v>
      </c>
      <c r="G35" s="43" t="s">
        <v>1443</v>
      </c>
      <c r="H35" s="43" t="s">
        <v>1398</v>
      </c>
      <c r="I35" s="43"/>
      <c r="J35" s="219">
        <v>0</v>
      </c>
      <c r="K35" s="219">
        <v>862.05</v>
      </c>
      <c r="L35" s="126" t="s">
        <v>1356</v>
      </c>
      <c r="M35" s="126"/>
      <c r="N35" s="41">
        <f>N34+IF(AND(L35="Pago",OR(E35='PC Receitas'!$O$4,E35='PC Receitas'!$O$5,E35='PC Receitas'!$O$6)),K35,IF(AND(L35="Pago",OR(E35='PC Receitas'!$O$7,E35='PC Receitas'!$O$8,E35='PC Receitas'!$O$9,E35='PC Receitas'!$O$10,E35='PC Receitas'!$O$11,E35='PC Receitas'!$O$12,E35='PC Receitas'!$O$13,E35='PC Receitas'!$O$14)),-K35,0))</f>
        <v>-95785.250000000262</v>
      </c>
      <c r="S35" s="112" t="str">
        <f t="shared" si="0"/>
        <v>Despesa</v>
      </c>
      <c r="T35" s="109" t="str">
        <f t="shared" si="1"/>
        <v/>
      </c>
      <c r="U35" s="109" t="str">
        <f t="shared" si="2"/>
        <v/>
      </c>
      <c r="V35" s="109" t="str">
        <f t="shared" si="3"/>
        <v>Despesa</v>
      </c>
      <c r="W35" s="113" t="str">
        <f>VLOOKUP(E35,'PC Receitas'!$O$4:$P$14,2,FALSE)</f>
        <v>Despesas_com_RH</v>
      </c>
    </row>
    <row r="36" spans="1:23" ht="19.5" customHeight="1" thickTop="1" thickBot="1" x14ac:dyDescent="0.3">
      <c r="A36" s="164"/>
      <c r="C36" s="43">
        <v>3</v>
      </c>
      <c r="D36" s="43" t="str">
        <f>IF(C36&lt;&gt;"",TEXT(C36,"00")&amp;"/03/"&amp;'Configurações Básicas'!$E$5,"")</f>
        <v>03/03/2017</v>
      </c>
      <c r="E36" s="43" t="s">
        <v>150</v>
      </c>
      <c r="F36" s="212" t="s">
        <v>1624</v>
      </c>
      <c r="G36" s="43" t="s">
        <v>1443</v>
      </c>
      <c r="H36" s="43" t="s">
        <v>1398</v>
      </c>
      <c r="I36" s="43"/>
      <c r="J36" s="219">
        <v>0</v>
      </c>
      <c r="K36" s="219">
        <v>1073.5999999999999</v>
      </c>
      <c r="L36" s="126" t="s">
        <v>1356</v>
      </c>
      <c r="M36" s="126"/>
      <c r="N36" s="41">
        <f>N35+IF(AND(L36="Pago",OR(E36='PC Receitas'!$O$4,E36='PC Receitas'!$O$5,E36='PC Receitas'!$O$6)),K36,IF(AND(L36="Pago",OR(E36='PC Receitas'!$O$7,E36='PC Receitas'!$O$8,E36='PC Receitas'!$O$9,E36='PC Receitas'!$O$10,E36='PC Receitas'!$O$11,E36='PC Receitas'!$O$12,E36='PC Receitas'!$O$13,E36='PC Receitas'!$O$14)),-K36,0))</f>
        <v>-96858.850000000268</v>
      </c>
      <c r="S36" s="112" t="str">
        <f t="shared" si="0"/>
        <v>Despesa</v>
      </c>
      <c r="T36" s="109" t="str">
        <f t="shared" si="1"/>
        <v/>
      </c>
      <c r="U36" s="109" t="str">
        <f t="shared" si="2"/>
        <v/>
      </c>
      <c r="V36" s="109" t="str">
        <f t="shared" si="3"/>
        <v>Despesa</v>
      </c>
      <c r="W36" s="113" t="str">
        <f>VLOOKUP(E36,'PC Receitas'!$O$4:$P$14,2,FALSE)</f>
        <v>Despesas_com_RH</v>
      </c>
    </row>
    <row r="37" spans="1:23" ht="19.5" customHeight="1" thickTop="1" thickBot="1" x14ac:dyDescent="0.3">
      <c r="A37" s="164"/>
      <c r="C37" s="43">
        <v>3</v>
      </c>
      <c r="D37" s="43" t="str">
        <f>IF(C37&lt;&gt;"",TEXT(C37,"00")&amp;"/03/"&amp;'Configurações Básicas'!$E$5,"")</f>
        <v>03/03/2017</v>
      </c>
      <c r="E37" s="43" t="s">
        <v>150</v>
      </c>
      <c r="F37" s="212" t="s">
        <v>1625</v>
      </c>
      <c r="G37" s="23" t="s">
        <v>1443</v>
      </c>
      <c r="H37" s="23" t="s">
        <v>1398</v>
      </c>
      <c r="I37" s="23"/>
      <c r="J37" s="219">
        <v>0</v>
      </c>
      <c r="K37" s="219">
        <v>1259.95</v>
      </c>
      <c r="L37" s="126" t="s">
        <v>1356</v>
      </c>
      <c r="M37" s="126"/>
      <c r="N37" s="41">
        <f>N36+IF(AND(L37="Pago",OR(E37='PC Receitas'!$O$4,E37='PC Receitas'!$O$5,E37='PC Receitas'!$O$6)),K37,IF(AND(L37="Pago",OR(E37='PC Receitas'!$O$7,E37='PC Receitas'!$O$8,E37='PC Receitas'!$O$9,E37='PC Receitas'!$O$10,E37='PC Receitas'!$O$11,E37='PC Receitas'!$O$12,E37='PC Receitas'!$O$13,E37='PC Receitas'!$O$14)),-K37,0))</f>
        <v>-98118.800000000265</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IF(C38&lt;&gt;"",TEXT(C38,"00")&amp;"/03/"&amp;'Configurações Básicas'!$E$5,"")</f>
        <v>05/03/2017</v>
      </c>
      <c r="E38" s="43" t="s">
        <v>150</v>
      </c>
      <c r="F38" s="212" t="s">
        <v>1626</v>
      </c>
      <c r="G38" s="23" t="s">
        <v>1443</v>
      </c>
      <c r="H38" s="23" t="s">
        <v>1398</v>
      </c>
      <c r="I38" s="23"/>
      <c r="J38" s="219">
        <v>0</v>
      </c>
      <c r="K38" s="219">
        <v>449.9</v>
      </c>
      <c r="L38" s="126" t="s">
        <v>1356</v>
      </c>
      <c r="M38" s="126"/>
      <c r="N38" s="41">
        <f>N37+IF(AND(L38="Pago",OR(E38='PC Receitas'!$O$4,E38='PC Receitas'!$O$5,E38='PC Receitas'!$O$6)),K38,IF(AND(L38="Pago",OR(E38='PC Receitas'!$O$7,E38='PC Receitas'!$O$8,E38='PC Receitas'!$O$9,E38='PC Receitas'!$O$10,E38='PC Receitas'!$O$11,E38='PC Receitas'!$O$12,E38='PC Receitas'!$O$13,E38='PC Receitas'!$O$14)),-K38,0))</f>
        <v>-98568.700000000259</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IF(C39&lt;&gt;"",TEXT(C39,"00")&amp;"/03/"&amp;'Configurações Básicas'!$E$5,"")</f>
        <v>03/03/2017</v>
      </c>
      <c r="E39" s="43" t="s">
        <v>1338</v>
      </c>
      <c r="F39" s="212">
        <v>14833</v>
      </c>
      <c r="G39" s="43" t="s">
        <v>1442</v>
      </c>
      <c r="H39" s="43" t="s">
        <v>1397</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-98570.800000000265</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IF(C40&lt;&gt;"",TEXT(C40,"00")&amp;"/03/"&amp;'Configurações Básicas'!$E$5,"")</f>
        <v>05/03/2017</v>
      </c>
      <c r="E40" s="43" t="s">
        <v>150</v>
      </c>
      <c r="F40" s="212" t="s">
        <v>1627</v>
      </c>
      <c r="G40" s="23" t="s">
        <v>1443</v>
      </c>
      <c r="H40" s="23" t="s">
        <v>1398</v>
      </c>
      <c r="I40" s="23"/>
      <c r="J40" s="219">
        <v>0</v>
      </c>
      <c r="K40" s="219">
        <v>1443.8</v>
      </c>
      <c r="L40" s="126" t="s">
        <v>1356</v>
      </c>
      <c r="M40" s="126"/>
      <c r="N40" s="41">
        <f>N39+IF(AND(L40="Pago",OR(E40='PC Receitas'!$O$4,E40='PC Receitas'!$O$5,E40='PC Receitas'!$O$6)),K40,IF(AND(L40="Pago",OR(E40='PC Receitas'!$O$7,E40='PC Receitas'!$O$8,E40='PC Receitas'!$O$9,E40='PC Receitas'!$O$10,E40='PC Receitas'!$O$11,E40='PC Receitas'!$O$12,E40='PC Receitas'!$O$13,E40='PC Receitas'!$O$14)),-K40,0))</f>
        <v>-100014.60000000027</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3</v>
      </c>
      <c r="D41" s="43" t="str">
        <f>IF(C41&lt;&gt;"",TEXT(C41,"00")&amp;"/03/"&amp;'Configurações Básicas'!$E$5,"")</f>
        <v>03/03/2017</v>
      </c>
      <c r="E41" s="43" t="s">
        <v>1338</v>
      </c>
      <c r="F41" s="212" t="s">
        <v>1628</v>
      </c>
      <c r="G41" s="23" t="s">
        <v>1448</v>
      </c>
      <c r="H41" s="23" t="s">
        <v>1397</v>
      </c>
      <c r="I41" s="23"/>
      <c r="J41" s="219">
        <v>0</v>
      </c>
      <c r="K41" s="219">
        <v>30</v>
      </c>
      <c r="L41" s="126" t="s">
        <v>1356</v>
      </c>
      <c r="M41" s="126"/>
      <c r="N41" s="41">
        <f>N40+IF(AND(L41="Pago",OR(E41='PC Receitas'!$O$4,E41='PC Receitas'!$O$5,E41='PC Receitas'!$O$6)),K41,IF(AND(L41="Pago",OR(E41='PC Receitas'!$O$7,E41='PC Receitas'!$O$8,E41='PC Receitas'!$O$9,E41='PC Receitas'!$O$10,E41='PC Receitas'!$O$11,E41='PC Receitas'!$O$12,E41='PC Receitas'!$O$13,E41='PC Receitas'!$O$14)),-K41,0))</f>
        <v>-100044.60000000027</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6</v>
      </c>
      <c r="D42" s="43" t="str">
        <f>IF(C42&lt;&gt;"",TEXT(C42,"00")&amp;"/03/"&amp;'Configurações Básicas'!$E$5,"")</f>
        <v>06/03/2017</v>
      </c>
      <c r="E42" s="43" t="s">
        <v>150</v>
      </c>
      <c r="F42" s="212" t="s">
        <v>1629</v>
      </c>
      <c r="G42" s="43" t="s">
        <v>1443</v>
      </c>
      <c r="H42" s="43" t="s">
        <v>1398</v>
      </c>
      <c r="I42" s="43"/>
      <c r="J42" s="219">
        <v>0</v>
      </c>
      <c r="K42" s="219">
        <v>37</v>
      </c>
      <c r="L42" s="126" t="s">
        <v>1356</v>
      </c>
      <c r="M42" s="126"/>
      <c r="N42" s="41">
        <f>N41+IF(AND(L42="Pago",OR(E42='PC Receitas'!$O$4,E42='PC Receitas'!$O$5,E42='PC Receitas'!$O$6)),K42,IF(AND(L42="Pago",OR(E42='PC Receitas'!$O$7,E42='PC Receitas'!$O$8,E42='PC Receitas'!$O$9,E42='PC Receitas'!$O$10,E42='PC Receitas'!$O$11,E42='PC Receitas'!$O$12,E42='PC Receitas'!$O$13,E42='PC Receitas'!$O$14)),-K42,0))</f>
        <v>-100081.60000000027</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7</v>
      </c>
      <c r="D43" s="43" t="str">
        <f>IF(C43&lt;&gt;"",TEXT(C43,"00")&amp;"/03/"&amp;'Configurações Básicas'!$E$5,"")</f>
        <v>07/03/2017</v>
      </c>
      <c r="E43" s="43" t="s">
        <v>150</v>
      </c>
      <c r="F43" s="212" t="s">
        <v>1630</v>
      </c>
      <c r="G43" s="23" t="s">
        <v>1351</v>
      </c>
      <c r="H43" s="23" t="s">
        <v>1397</v>
      </c>
      <c r="I43" s="23"/>
      <c r="J43" s="219">
        <v>0</v>
      </c>
      <c r="K43" s="219">
        <v>843.2</v>
      </c>
      <c r="L43" s="126" t="s">
        <v>1356</v>
      </c>
      <c r="M43" s="126"/>
      <c r="N43" s="41">
        <f>N42+IF(AND(L43="Pago",OR(E43='PC Receitas'!$O$4,E43='PC Receitas'!$O$5,E43='PC Receitas'!$O$6)),K43,IF(AND(L43="Pago",OR(E43='PC Receitas'!$O$7,E43='PC Receitas'!$O$8,E43='PC Receitas'!$O$9,E43='PC Receitas'!$O$10,E43='PC Receitas'!$O$11,E43='PC Receitas'!$O$12,E43='PC Receitas'!$O$13,E43='PC Receitas'!$O$14)),-K43,0))</f>
        <v>-100924.80000000026</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6</v>
      </c>
      <c r="D44" s="43" t="str">
        <f>IF(C44&lt;&gt;"",TEXT(C44,"00")&amp;"/03/"&amp;'Configurações Básicas'!$E$5,"")</f>
        <v>06/03/2017</v>
      </c>
      <c r="E44" s="43" t="s">
        <v>1338</v>
      </c>
      <c r="F44" s="212">
        <v>14859</v>
      </c>
      <c r="G44" s="23" t="s">
        <v>1442</v>
      </c>
      <c r="H44" s="23" t="s">
        <v>1397</v>
      </c>
      <c r="I44" s="23"/>
      <c r="J44" s="219">
        <v>0</v>
      </c>
      <c r="K44" s="219">
        <v>2.1</v>
      </c>
      <c r="L44" s="126" t="s">
        <v>1356</v>
      </c>
      <c r="M44" s="126"/>
      <c r="N44" s="41">
        <f>N43+IF(AND(L44="Pago",OR(E44='PC Receitas'!$O$4,E44='PC Receitas'!$O$5,E44='PC Receitas'!$O$6)),K44,IF(AND(L44="Pago",OR(E44='PC Receitas'!$O$7,E44='PC Receitas'!$O$8,E44='PC Receitas'!$O$9,E44='PC Receitas'!$O$10,E44='PC Receitas'!$O$11,E44='PC Receitas'!$O$12,E44='PC Receitas'!$O$13,E44='PC Receitas'!$O$14)),-K44,0))</f>
        <v>-100926.90000000027</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IF(C45&lt;&gt;"",TEXT(C45,"00")&amp;"/03/"&amp;'Configurações Básicas'!$E$5,"")</f>
        <v>06/03/2017</v>
      </c>
      <c r="E45" s="43" t="s">
        <v>1338</v>
      </c>
      <c r="F45" s="212">
        <v>14860</v>
      </c>
      <c r="G45" s="23" t="s">
        <v>1442</v>
      </c>
      <c r="H45" s="23" t="s">
        <v>1397</v>
      </c>
      <c r="I45" s="23"/>
      <c r="J45" s="219">
        <v>0</v>
      </c>
      <c r="K45" s="219">
        <v>2.1</v>
      </c>
      <c r="L45" s="126" t="s">
        <v>1356</v>
      </c>
      <c r="M45" s="126"/>
      <c r="N45" s="41">
        <f>N44+IF(AND(L45="Pago",OR(E45='PC Receitas'!$O$4,E45='PC Receitas'!$O$5,E45='PC Receitas'!$O$6)),K45,IF(AND(L45="Pago",OR(E45='PC Receitas'!$O$7,E45='PC Receitas'!$O$8,E45='PC Receitas'!$O$9,E45='PC Receitas'!$O$10,E45='PC Receitas'!$O$11,E45='PC Receitas'!$O$12,E45='PC Receitas'!$O$13,E45='PC Receitas'!$O$14)),-K45,0))</f>
        <v>-100929.00000000028</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IF(C46&lt;&gt;"",TEXT(C46,"00")&amp;"/03/"&amp;'Configurações Básicas'!$E$5,"")</f>
        <v>06/03/2017</v>
      </c>
      <c r="E46" s="43" t="s">
        <v>1338</v>
      </c>
      <c r="F46" s="212">
        <v>14862</v>
      </c>
      <c r="G46" s="43" t="s">
        <v>1442</v>
      </c>
      <c r="H46" s="43" t="s">
        <v>1397</v>
      </c>
      <c r="I46" s="43"/>
      <c r="J46" s="219">
        <v>0</v>
      </c>
      <c r="K46" s="219">
        <v>2.1</v>
      </c>
      <c r="L46" s="126" t="s">
        <v>1356</v>
      </c>
      <c r="M46" s="126"/>
      <c r="N46" s="41">
        <f>N45+IF(AND(L46="Pago",OR(E46='PC Receitas'!$O$4,E46='PC Receitas'!$O$5,E46='PC Receitas'!$O$6)),K46,IF(AND(L46="Pago",OR(E46='PC Receitas'!$O$7,E46='PC Receitas'!$O$8,E46='PC Receitas'!$O$9,E46='PC Receitas'!$O$10,E46='PC Receitas'!$O$11,E46='PC Receitas'!$O$12,E46='PC Receitas'!$O$13,E46='PC Receitas'!$O$14)),-K46,0))</f>
        <v>-100931.10000000028</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3</v>
      </c>
      <c r="D47" s="43" t="str">
        <f>IF(C47&lt;&gt;"",TEXT(C47,"00")&amp;"/03/"&amp;'Configurações Básicas'!$E$5,"")</f>
        <v>03/03/2017</v>
      </c>
      <c r="E47" s="43" t="s">
        <v>1338</v>
      </c>
      <c r="F47" s="212">
        <v>14847</v>
      </c>
      <c r="G47" s="23" t="s">
        <v>1442</v>
      </c>
      <c r="H47" s="23" t="s">
        <v>1397</v>
      </c>
      <c r="I47" s="2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-100933.20000000029</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5</v>
      </c>
      <c r="D48" s="43" t="str">
        <f>IF(C48&lt;&gt;"",TEXT(C48,"00")&amp;"/03/"&amp;'Configurações Básicas'!$E$5,"")</f>
        <v>05/03/2017</v>
      </c>
      <c r="E48" s="43" t="s">
        <v>1338</v>
      </c>
      <c r="F48" s="212">
        <v>14843</v>
      </c>
      <c r="G48" s="23" t="s">
        <v>1442</v>
      </c>
      <c r="H48" s="23" t="s">
        <v>1397</v>
      </c>
      <c r="I48" s="23"/>
      <c r="J48" s="219">
        <v>0</v>
      </c>
      <c r="K48" s="219">
        <v>2.1</v>
      </c>
      <c r="L48" s="126" t="s">
        <v>1356</v>
      </c>
      <c r="M48" s="126"/>
      <c r="N48" s="41">
        <f>N47+IF(AND(L48="Pago",OR(E48='PC Receitas'!$O$4,E48='PC Receitas'!$O$5,E48='PC Receitas'!$O$6)),K48,IF(AND(L48="Pago",OR(E48='PC Receitas'!$O$7,E48='PC Receitas'!$O$8,E48='PC Receitas'!$O$9,E48='PC Receitas'!$O$10,E48='PC Receitas'!$O$11,E48='PC Receitas'!$O$12,E48='PC Receitas'!$O$13,E48='PC Receitas'!$O$14)),-K48,0))</f>
        <v>-100935.30000000029</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IF(C49&lt;&gt;"",TEXT(C49,"00")&amp;"/03/"&amp;'Configurações Básicas'!$E$5,"")</f>
        <v>05/03/2017</v>
      </c>
      <c r="E49" s="43" t="s">
        <v>1338</v>
      </c>
      <c r="F49" s="212">
        <v>14844</v>
      </c>
      <c r="G49" s="43" t="s">
        <v>1442</v>
      </c>
      <c r="H49" s="43" t="s">
        <v>1397</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-100937.4000000003</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5</v>
      </c>
      <c r="D50" s="43" t="str">
        <f>IF(C50&lt;&gt;"",TEXT(C50,"00")&amp;"/03/"&amp;'Configurações Básicas'!$E$5,"")</f>
        <v>05/03/2017</v>
      </c>
      <c r="E50" s="43" t="s">
        <v>1338</v>
      </c>
      <c r="F50" s="212">
        <v>14845</v>
      </c>
      <c r="G50" s="43" t="s">
        <v>1442</v>
      </c>
      <c r="H50" s="43" t="s">
        <v>1397</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-100939.50000000031</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7</v>
      </c>
      <c r="D51" s="43" t="str">
        <f>IF(C51&lt;&gt;"",TEXT(C51,"00")&amp;"/03/"&amp;'Configurações Básicas'!$E$5,"")</f>
        <v>07/03/2017</v>
      </c>
      <c r="E51" s="43" t="s">
        <v>1338</v>
      </c>
      <c r="F51" s="212">
        <v>14990</v>
      </c>
      <c r="G51" s="43" t="s">
        <v>1442</v>
      </c>
      <c r="H51" s="43" t="s">
        <v>1397</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-100941.60000000031</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IF(C52&lt;&gt;"",TEXT(C52,"00")&amp;"/03/"&amp;'Configurações Básicas'!$E$5,"")</f>
        <v>06/03/2017</v>
      </c>
      <c r="E52" s="43" t="s">
        <v>1338</v>
      </c>
      <c r="F52" s="212" t="s">
        <v>1631</v>
      </c>
      <c r="G52" s="43" t="s">
        <v>1442</v>
      </c>
      <c r="H52" s="43" t="s">
        <v>1397</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-100943.70000000032</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9</v>
      </c>
      <c r="D53" s="43" t="str">
        <f>IF(C53&lt;&gt;"",TEXT(C53,"00")&amp;"/03/"&amp;'Configurações Básicas'!$E$5,"")</f>
        <v>09/03/2017</v>
      </c>
      <c r="E53" s="43" t="s">
        <v>1338</v>
      </c>
      <c r="F53" s="212">
        <v>14894</v>
      </c>
      <c r="G53" s="23" t="s">
        <v>1442</v>
      </c>
      <c r="H53" s="23" t="s">
        <v>1397</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-100945.80000000032</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7</v>
      </c>
      <c r="D54" s="43" t="str">
        <f>IF(C54&lt;&gt;"",TEXT(C54,"00")&amp;"/03/"&amp;'Configurações Básicas'!$E$5,"")</f>
        <v>07/03/2017</v>
      </c>
      <c r="E54" s="43" t="s">
        <v>1338</v>
      </c>
      <c r="F54" s="212">
        <v>14989</v>
      </c>
      <c r="G54" s="23" t="s">
        <v>1442</v>
      </c>
      <c r="H54" s="23" t="s">
        <v>1397</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-100947.90000000033</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IF(C55&lt;&gt;"",TEXT(C55,"00")&amp;"/03/"&amp;'Configurações Básicas'!$E$5,"")</f>
        <v>07/03/2017</v>
      </c>
      <c r="E55" s="43" t="s">
        <v>1338</v>
      </c>
      <c r="F55" s="212">
        <v>14870</v>
      </c>
      <c r="G55" s="23" t="s">
        <v>1442</v>
      </c>
      <c r="H55" s="23" t="s">
        <v>1397</v>
      </c>
      <c r="I55" s="2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-100950.00000000033</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10</v>
      </c>
      <c r="D56" s="43" t="str">
        <f>IF(C56&lt;&gt;"",TEXT(C56,"00")&amp;"/03/"&amp;'Configurações Básicas'!$E$5,"")</f>
        <v>10/03/2017</v>
      </c>
      <c r="E56" s="43" t="s">
        <v>1338</v>
      </c>
      <c r="F56" s="212">
        <v>14767</v>
      </c>
      <c r="G56" s="43" t="s">
        <v>1442</v>
      </c>
      <c r="H56" s="43" t="s">
        <v>1397</v>
      </c>
      <c r="I56" s="4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-100952.10000000034</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IF(C57&lt;&gt;"",TEXT(C57,"00")&amp;"/03/"&amp;'Configurações Básicas'!$E$5,"")</f>
        <v>07/03/2017</v>
      </c>
      <c r="E57" s="43" t="s">
        <v>1338</v>
      </c>
      <c r="F57" s="212" t="s">
        <v>1632</v>
      </c>
      <c r="G57" s="43" t="s">
        <v>1442</v>
      </c>
      <c r="H57" s="43" t="s">
        <v>1397</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-100954.20000000035</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22</v>
      </c>
      <c r="D58" s="43" t="str">
        <f>IF(C58&lt;&gt;"",TEXT(C58,"00")&amp;"/03/"&amp;'Configurações Básicas'!$E$5,"")</f>
        <v>22/03/2017</v>
      </c>
      <c r="E58" s="43" t="s">
        <v>1338</v>
      </c>
      <c r="F58" s="212">
        <v>14776</v>
      </c>
      <c r="G58" s="43" t="s">
        <v>1442</v>
      </c>
      <c r="H58" s="43" t="s">
        <v>1397</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-100956.30000000035</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9</v>
      </c>
      <c r="D59" s="43" t="str">
        <f>IF(C59&lt;&gt;"",TEXT(C59,"00")&amp;"/03/"&amp;'Configurações Básicas'!$E$5,"")</f>
        <v>09/03/2017</v>
      </c>
      <c r="E59" s="43" t="s">
        <v>1337</v>
      </c>
      <c r="F59" s="212">
        <v>753</v>
      </c>
      <c r="G59" s="43" t="s">
        <v>1447</v>
      </c>
      <c r="H59" s="43" t="s">
        <v>1398</v>
      </c>
      <c r="I59" s="43"/>
      <c r="J59" s="219">
        <v>0</v>
      </c>
      <c r="K59" s="219">
        <v>1867.6</v>
      </c>
      <c r="L59" s="126" t="s">
        <v>1356</v>
      </c>
      <c r="M59" s="126"/>
      <c r="N59" s="41">
        <f>N58+IF(AND(L59="Pago",OR(E59='PC Receitas'!$O$4,E59='PC Receitas'!$O$5,E59='PC Receitas'!$O$6)),K59,IF(AND(L59="Pago",OR(E59='PC Receitas'!$O$7,E59='PC Receitas'!$O$8,E59='PC Receitas'!$O$9,E59='PC Receitas'!$O$10,E59='PC Receitas'!$O$11,E59='PC Receitas'!$O$12,E59='PC Receitas'!$O$13,E59='PC Receitas'!$O$14)),-K59,0))</f>
        <v>-102823.90000000036</v>
      </c>
      <c r="S59" s="112" t="str">
        <f t="shared" si="0"/>
        <v/>
      </c>
      <c r="T59" s="109" t="str">
        <f t="shared" si="1"/>
        <v>Despesa</v>
      </c>
      <c r="U59" s="109" t="str">
        <f t="shared" si="2"/>
        <v/>
      </c>
      <c r="V59" s="109" t="str">
        <f t="shared" si="3"/>
        <v>Despesa</v>
      </c>
      <c r="W59" s="113" t="str">
        <f>VLOOKUP(E59,'PC Receitas'!$O$4:$P$14,2,FALSE)</f>
        <v>Despesas_com_Produtos</v>
      </c>
    </row>
    <row r="60" spans="1:23" ht="19.5" customHeight="1" thickTop="1" thickBot="1" x14ac:dyDescent="0.3">
      <c r="A60" s="164"/>
      <c r="C60" s="43">
        <v>8</v>
      </c>
      <c r="D60" s="43" t="str">
        <f>IF(C60&lt;&gt;"",TEXT(C60,"00")&amp;"/03/"&amp;'Configurações Básicas'!$E$5,"")</f>
        <v>08/03/2017</v>
      </c>
      <c r="E60" s="43" t="s">
        <v>1338</v>
      </c>
      <c r="F60" s="212">
        <v>14863</v>
      </c>
      <c r="G60" s="23" t="s">
        <v>1442</v>
      </c>
      <c r="H60" s="23" t="s">
        <v>1397</v>
      </c>
      <c r="I60" s="2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-102826.00000000036</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8</v>
      </c>
      <c r="D61" s="43" t="str">
        <f>IF(C61&lt;&gt;"",TEXT(C61,"00")&amp;"/03/"&amp;'Configurações Básicas'!$E$5,"")</f>
        <v>08/03/2017</v>
      </c>
      <c r="E61" s="43" t="s">
        <v>1338</v>
      </c>
      <c r="F61" s="212">
        <v>14883</v>
      </c>
      <c r="G61" s="23" t="s">
        <v>1442</v>
      </c>
      <c r="H61" s="23" t="s">
        <v>1397</v>
      </c>
      <c r="I61" s="2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-102828.10000000037</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8</v>
      </c>
      <c r="D62" s="43" t="str">
        <f>IF(C62&lt;&gt;"",TEXT(C62,"00")&amp;"/03/"&amp;'Configurações Básicas'!$E$5,"")</f>
        <v>08/03/2017</v>
      </c>
      <c r="E62" s="43" t="s">
        <v>1338</v>
      </c>
      <c r="F62" s="212">
        <v>14885</v>
      </c>
      <c r="G62" s="43" t="s">
        <v>1442</v>
      </c>
      <c r="H62" s="43" t="s">
        <v>1397</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-102830.20000000038</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8</v>
      </c>
      <c r="D63" s="43" t="str">
        <f>IF(C63&lt;&gt;"",TEXT(C63,"00")&amp;"/03/"&amp;'Configurações Básicas'!$E$5,"")</f>
        <v>08/03/2017</v>
      </c>
      <c r="E63" s="43" t="s">
        <v>1338</v>
      </c>
      <c r="F63" s="212">
        <v>14886</v>
      </c>
      <c r="G63" s="23" t="s">
        <v>1442</v>
      </c>
      <c r="H63" s="23" t="s">
        <v>1397</v>
      </c>
      <c r="I63" s="2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-102832.30000000038</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8</v>
      </c>
      <c r="D64" s="43" t="str">
        <f>IF(C64&lt;&gt;"",TEXT(C64,"00")&amp;"/03/"&amp;'Configurações Básicas'!$E$5,"")</f>
        <v>08/03/2017</v>
      </c>
      <c r="E64" s="43" t="s">
        <v>1338</v>
      </c>
      <c r="F64" s="212">
        <v>14888</v>
      </c>
      <c r="G64" s="23" t="s">
        <v>1442</v>
      </c>
      <c r="H64" s="23" t="s">
        <v>1397</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-102834.40000000039</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15</v>
      </c>
      <c r="D65" s="43" t="str">
        <f>IF(C65&lt;&gt;"",TEXT(C65,"00")&amp;"/03/"&amp;'Configurações Básicas'!$E$5,"")</f>
        <v>15/03/2017</v>
      </c>
      <c r="E65" s="43" t="s">
        <v>1338</v>
      </c>
      <c r="F65" s="212">
        <v>14921</v>
      </c>
      <c r="G65" s="23" t="s">
        <v>1442</v>
      </c>
      <c r="H65" s="23" t="s">
        <v>1397</v>
      </c>
      <c r="I65" s="2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-102836.50000000039</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8</v>
      </c>
      <c r="D66" s="43" t="str">
        <f>IF(C66&lt;&gt;"",TEXT(C66,"00")&amp;"/03/"&amp;'Configurações Básicas'!$E$5,"")</f>
        <v>08/03/2017</v>
      </c>
      <c r="E66" s="43" t="s">
        <v>1338</v>
      </c>
      <c r="F66" s="212">
        <v>14849</v>
      </c>
      <c r="G66" s="23" t="s">
        <v>1442</v>
      </c>
      <c r="H66" s="23" t="s">
        <v>1397</v>
      </c>
      <c r="I66" s="2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-102838.6000000004</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IF(C67&lt;&gt;"",TEXT(C67,"00")&amp;"/03/"&amp;'Configurações Básicas'!$E$5,"")</f>
        <v>08/03/2017</v>
      </c>
      <c r="E67" s="43" t="s">
        <v>1338</v>
      </c>
      <c r="F67" s="212">
        <v>14891</v>
      </c>
      <c r="G67" s="43" t="s">
        <v>1442</v>
      </c>
      <c r="H67" s="43" t="s">
        <v>1397</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-102840.7000000004</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3</v>
      </c>
      <c r="D68" s="43" t="str">
        <f>IF(C68&lt;&gt;"",TEXT(C68,"00")&amp;"/03/"&amp;'Configurações Básicas'!$E$5,"")</f>
        <v>03/03/2017</v>
      </c>
      <c r="E68" s="43" t="s">
        <v>1337</v>
      </c>
      <c r="F68" s="212">
        <v>20445</v>
      </c>
      <c r="G68" s="43" t="s">
        <v>1447</v>
      </c>
      <c r="H68" s="43" t="s">
        <v>1399</v>
      </c>
      <c r="I68" s="43"/>
      <c r="J68" s="219">
        <v>0</v>
      </c>
      <c r="K68" s="219">
        <v>6800.09</v>
      </c>
      <c r="L68" s="126" t="s">
        <v>1356</v>
      </c>
      <c r="M68" s="126"/>
      <c r="N68" s="41">
        <f>N67+IF(AND(L68="Pago",OR(E68='PC Receitas'!$O$4,E68='PC Receitas'!$O$5,E68='PC Receitas'!$O$6)),K68,IF(AND(L68="Pago",OR(E68='PC Receitas'!$O$7,E68='PC Receitas'!$O$8,E68='PC Receitas'!$O$9,E68='PC Receitas'!$O$10,E68='PC Receitas'!$O$11,E68='PC Receitas'!$O$12,E68='PC Receitas'!$O$13,E68='PC Receitas'!$O$14)),-K68,0))</f>
        <v>-109640.7900000004</v>
      </c>
      <c r="S68" s="112" t="str">
        <f t="shared" si="0"/>
        <v/>
      </c>
      <c r="T68" s="109" t="str">
        <f t="shared" si="1"/>
        <v>Despesa</v>
      </c>
      <c r="U68" s="109" t="str">
        <f t="shared" si="2"/>
        <v/>
      </c>
      <c r="V68" s="109" t="str">
        <f t="shared" si="3"/>
        <v>Despesa</v>
      </c>
      <c r="W68" s="113" t="str">
        <f>VLOOKUP(E68,'PC Receitas'!$O$4:$P$14,2,FALSE)</f>
        <v>Despesas_com_Produtos</v>
      </c>
    </row>
    <row r="69" spans="1:23" ht="19.5" customHeight="1" thickTop="1" thickBot="1" x14ac:dyDescent="0.3">
      <c r="A69" s="164"/>
      <c r="C69" s="43">
        <v>9</v>
      </c>
      <c r="D69" s="43" t="str">
        <f>IF(C69&lt;&gt;"",TEXT(C69,"00")&amp;"/03/"&amp;'Configurações Básicas'!$E$5,"")</f>
        <v>09/03/2017</v>
      </c>
      <c r="E69" s="43" t="s">
        <v>1338</v>
      </c>
      <c r="F69" s="212" t="s">
        <v>1961</v>
      </c>
      <c r="G69" s="43" t="s">
        <v>1442</v>
      </c>
      <c r="H69" s="43" t="s">
        <v>1397</v>
      </c>
      <c r="I69" s="4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-109642.89000000041</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9</v>
      </c>
      <c r="D70" s="43" t="str">
        <f>IF(C70&lt;&gt;"",TEXT(C70,"00")&amp;"/03/"&amp;'Configurações Básicas'!$E$5,"")</f>
        <v>09/03/2017</v>
      </c>
      <c r="E70" s="43" t="s">
        <v>1338</v>
      </c>
      <c r="F70" s="212">
        <v>14872</v>
      </c>
      <c r="G70" s="23" t="s">
        <v>1442</v>
      </c>
      <c r="H70" s="23" t="s">
        <v>1397</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-109644.99000000041</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9</v>
      </c>
      <c r="D71" s="43" t="str">
        <f>IF(C71&lt;&gt;"",TEXT(C71,"00")&amp;"/03/"&amp;'Configurações Básicas'!$E$5,"")</f>
        <v>09/03/2017</v>
      </c>
      <c r="E71" s="43" t="s">
        <v>1338</v>
      </c>
      <c r="F71" s="212">
        <v>14873</v>
      </c>
      <c r="G71" s="23" t="s">
        <v>1442</v>
      </c>
      <c r="H71" s="23" t="s">
        <v>1397</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-109647.09000000042</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9</v>
      </c>
      <c r="D72" s="43" t="str">
        <f>IF(C72&lt;&gt;"",TEXT(C72,"00")&amp;"/03/"&amp;'Configurações Básicas'!$E$5,"")</f>
        <v>09/03/2017</v>
      </c>
      <c r="E72" s="43" t="s">
        <v>1338</v>
      </c>
      <c r="F72" s="212">
        <v>14896</v>
      </c>
      <c r="G72" s="43" t="s">
        <v>1442</v>
      </c>
      <c r="H72" s="43" t="s">
        <v>1397</v>
      </c>
      <c r="I72" s="4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-109649.19000000042</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9</v>
      </c>
      <c r="D73" s="43" t="str">
        <f>IF(C73&lt;&gt;"",TEXT(C73,"00")&amp;"/03/"&amp;'Configurações Básicas'!$E$5,"")</f>
        <v>09/03/2017</v>
      </c>
      <c r="E73" s="43" t="s">
        <v>1338</v>
      </c>
      <c r="F73" s="212">
        <v>14898</v>
      </c>
      <c r="G73" s="43" t="s">
        <v>1442</v>
      </c>
      <c r="H73" s="43" t="s">
        <v>1397</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-109651.29000000043</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9</v>
      </c>
      <c r="D74" s="43" t="str">
        <f>IF(C74&lt;&gt;"",TEXT(C74,"00")&amp;"/03/"&amp;'Configurações Básicas'!$E$5,"")</f>
        <v>09/03/2017</v>
      </c>
      <c r="E74" s="43" t="s">
        <v>1338</v>
      </c>
      <c r="F74" s="212">
        <v>15013</v>
      </c>
      <c r="G74" s="43" t="s">
        <v>1442</v>
      </c>
      <c r="H74" s="43" t="s">
        <v>1397</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-109653.39000000044</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IF(C75&lt;&gt;"",TEXT(C75,"00")&amp;"/03/"&amp;'Configurações Básicas'!$E$5,"")</f>
        <v>10/03/2017</v>
      </c>
      <c r="E75" s="43" t="s">
        <v>1338</v>
      </c>
      <c r="F75" s="212">
        <v>14903</v>
      </c>
      <c r="G75" s="23" t="s">
        <v>1442</v>
      </c>
      <c r="H75" s="23" t="s">
        <v>1397</v>
      </c>
      <c r="I75" s="23"/>
      <c r="J75" s="219">
        <v>0</v>
      </c>
      <c r="K75" s="219">
        <v>2.1</v>
      </c>
      <c r="L75" s="126" t="s">
        <v>1356</v>
      </c>
      <c r="M75" s="126"/>
      <c r="N75" s="41">
        <f>N74+IF(AND(L75="Pago",OR(E75='PC Receitas'!$O$4,E75='PC Receitas'!$O$5,E75='PC Receitas'!$O$6)),K75,IF(AND(L75="Pago",OR(E75='PC Receitas'!$O$7,E75='PC Receitas'!$O$8,E75='PC Receitas'!$O$9,E75='PC Receitas'!$O$10,E75='PC Receitas'!$O$11,E75='PC Receitas'!$O$12,E75='PC Receitas'!$O$13,E75='PC Receitas'!$O$14)),-K75,0))</f>
        <v>-109655.49000000044</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IF(C76&lt;&gt;"",TEXT(C76,"00")&amp;"/03/"&amp;'Configurações Básicas'!$E$5,"")</f>
        <v>10/03/2017</v>
      </c>
      <c r="E76" s="43" t="s">
        <v>1338</v>
      </c>
      <c r="F76" s="212" t="s">
        <v>1962</v>
      </c>
      <c r="G76" s="43" t="s">
        <v>1442</v>
      </c>
      <c r="H76" s="43" t="s">
        <v>1399</v>
      </c>
      <c r="I76" s="43"/>
      <c r="J76" s="219">
        <v>0</v>
      </c>
      <c r="K76" s="219">
        <v>41</v>
      </c>
      <c r="L76" s="126" t="s">
        <v>1356</v>
      </c>
      <c r="M76" s="126"/>
      <c r="N76" s="41">
        <f>N75+IF(AND(L76="Pago",OR(E76='PC Receitas'!$O$4,E76='PC Receitas'!$O$5,E76='PC Receitas'!$O$6)),K76,IF(AND(L76="Pago",OR(E76='PC Receitas'!$O$7,E76='PC Receitas'!$O$8,E76='PC Receitas'!$O$9,E76='PC Receitas'!$O$10,E76='PC Receitas'!$O$11,E76='PC Receitas'!$O$12,E76='PC Receitas'!$O$13,E76='PC Receitas'!$O$14)),-K76,0))</f>
        <v>-109696.49000000044</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4</v>
      </c>
      <c r="D77" s="43" t="str">
        <f>IF(C77&lt;&gt;"",TEXT(C77,"00")&amp;"/03/"&amp;'Configurações Básicas'!$E$5,"")</f>
        <v>04/03/2017</v>
      </c>
      <c r="E77" s="43" t="s">
        <v>1338</v>
      </c>
      <c r="F77" s="212" t="s">
        <v>1963</v>
      </c>
      <c r="G77" s="43" t="s">
        <v>1442</v>
      </c>
      <c r="H77" s="43" t="s">
        <v>1399</v>
      </c>
      <c r="I77" s="43"/>
      <c r="J77" s="219">
        <v>0</v>
      </c>
      <c r="K77" s="219">
        <v>536.52</v>
      </c>
      <c r="L77" s="126" t="s">
        <v>1356</v>
      </c>
      <c r="M77" s="126"/>
      <c r="N77" s="41">
        <f>N76+IF(AND(L77="Pago",OR(E77='PC Receitas'!$O$4,E77='PC Receitas'!$O$5,E77='PC Receitas'!$O$6)),K77,IF(AND(L77="Pago",OR(E77='PC Receitas'!$O$7,E77='PC Receitas'!$O$8,E77='PC Receitas'!$O$9,E77='PC Receitas'!$O$10,E77='PC Receitas'!$O$11,E77='PC Receitas'!$O$12,E77='PC Receitas'!$O$13,E77='PC Receitas'!$O$14)),-K77,0))</f>
        <v>-110233.01000000045</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IF(C78&lt;&gt;"",TEXT(C78,"00")&amp;"/03/"&amp;'Configurações Básicas'!$E$5,"")</f>
        <v>10/03/2017</v>
      </c>
      <c r="E78" s="43" t="s">
        <v>1338</v>
      </c>
      <c r="F78" s="212">
        <v>34460</v>
      </c>
      <c r="G78" s="23" t="s">
        <v>1442</v>
      </c>
      <c r="H78" s="23" t="s">
        <v>1399</v>
      </c>
      <c r="I78" s="23"/>
      <c r="J78" s="219">
        <v>0</v>
      </c>
      <c r="K78" s="219">
        <v>128.24</v>
      </c>
      <c r="L78" s="126" t="s">
        <v>1356</v>
      </c>
      <c r="M78" s="126"/>
      <c r="N78" s="41">
        <f>N77+IF(AND(L78="Pago",OR(E78='PC Receitas'!$O$4,E78='PC Receitas'!$O$5,E78='PC Receitas'!$O$6)),K78,IF(AND(L78="Pago",OR(E78='PC Receitas'!$O$7,E78='PC Receitas'!$O$8,E78='PC Receitas'!$O$9,E78='PC Receitas'!$O$10,E78='PC Receitas'!$O$11,E78='PC Receitas'!$O$12,E78='PC Receitas'!$O$13,E78='PC Receitas'!$O$14)),-K78,0))</f>
        <v>-110361.25000000045</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IF(C79&lt;&gt;"",TEXT(C79,"00")&amp;"/03/"&amp;'Configurações Básicas'!$E$5,"")</f>
        <v>10/03/2017</v>
      </c>
      <c r="E79" s="43" t="s">
        <v>1338</v>
      </c>
      <c r="F79" s="212">
        <v>487636</v>
      </c>
      <c r="G79" s="43" t="s">
        <v>1450</v>
      </c>
      <c r="H79" s="43" t="s">
        <v>1399</v>
      </c>
      <c r="I79" s="43"/>
      <c r="J79" s="219">
        <v>0</v>
      </c>
      <c r="K79" s="219">
        <v>104</v>
      </c>
      <c r="L79" s="126" t="s">
        <v>1356</v>
      </c>
      <c r="M79" s="126"/>
      <c r="N79" s="41">
        <f>N78+IF(AND(L79="Pago",OR(E79='PC Receitas'!$O$4,E79='PC Receitas'!$O$5,E79='PC Receitas'!$O$6)),K79,IF(AND(L79="Pago",OR(E79='PC Receitas'!$O$7,E79='PC Receitas'!$O$8,E79='PC Receitas'!$O$9,E79='PC Receitas'!$O$10,E79='PC Receitas'!$O$11,E79='PC Receitas'!$O$12,E79='PC Receitas'!$O$13,E79='PC Receitas'!$O$14)),-K79,0))</f>
        <v>-110465.25000000045</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IF(C80&lt;&gt;"",TEXT(C80,"00")&amp;"/03/"&amp;'Configurações Básicas'!$E$5,"")</f>
        <v>10/03/2017</v>
      </c>
      <c r="E80" s="43" t="s">
        <v>1338</v>
      </c>
      <c r="F80" s="212">
        <v>28398</v>
      </c>
      <c r="G80" s="23" t="s">
        <v>1450</v>
      </c>
      <c r="H80" s="23" t="s">
        <v>1399</v>
      </c>
      <c r="I80" s="23"/>
      <c r="J80" s="219">
        <v>0</v>
      </c>
      <c r="K80" s="219">
        <v>138</v>
      </c>
      <c r="L80" s="126" t="s">
        <v>1356</v>
      </c>
      <c r="M80" s="126"/>
      <c r="N80" s="41">
        <f>N79+IF(AND(L80="Pago",OR(E80='PC Receitas'!$O$4,E80='PC Receitas'!$O$5,E80='PC Receitas'!$O$6)),K80,IF(AND(L80="Pago",OR(E80='PC Receitas'!$O$7,E80='PC Receitas'!$O$8,E80='PC Receitas'!$O$9,E80='PC Receitas'!$O$10,E80='PC Receitas'!$O$11,E80='PC Receitas'!$O$12,E80='PC Receitas'!$O$13,E80='PC Receitas'!$O$14)),-K80,0))</f>
        <v>-110603.25000000045</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IF(C81&lt;&gt;"",TEXT(C81,"00")&amp;"/03/"&amp;'Configurações Básicas'!$E$5,"")</f>
        <v>10/03/2017</v>
      </c>
      <c r="E81" s="43" t="s">
        <v>1338</v>
      </c>
      <c r="F81" s="212">
        <v>51595</v>
      </c>
      <c r="G81" s="23" t="s">
        <v>1450</v>
      </c>
      <c r="H81" s="23" t="s">
        <v>1399</v>
      </c>
      <c r="I81" s="23"/>
      <c r="J81" s="219">
        <v>0</v>
      </c>
      <c r="K81" s="219">
        <v>133.02000000000001</v>
      </c>
      <c r="L81" s="126" t="s">
        <v>1356</v>
      </c>
      <c r="M81" s="126"/>
      <c r="N81" s="41">
        <f>N80+IF(AND(L81="Pago",OR(E81='PC Receitas'!$O$4,E81='PC Receitas'!$O$5,E81='PC Receitas'!$O$6)),K81,IF(AND(L81="Pago",OR(E81='PC Receitas'!$O$7,E81='PC Receitas'!$O$8,E81='PC Receitas'!$O$9,E81='PC Receitas'!$O$10,E81='PC Receitas'!$O$11,E81='PC Receitas'!$O$12,E81='PC Receitas'!$O$13,E81='PC Receitas'!$O$14)),-K81,0))</f>
        <v>-110736.27000000046</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IF(C82&lt;&gt;"",TEXT(C82,"00")&amp;"/03/"&amp;'Configurações Básicas'!$E$5,"")</f>
        <v>10/03/2017</v>
      </c>
      <c r="E82" s="43" t="s">
        <v>1338</v>
      </c>
      <c r="F82" s="212">
        <v>41230</v>
      </c>
      <c r="G82" s="23" t="s">
        <v>1450</v>
      </c>
      <c r="H82" s="23" t="s">
        <v>1399</v>
      </c>
      <c r="I82" s="23"/>
      <c r="J82" s="219">
        <v>0</v>
      </c>
      <c r="K82" s="219">
        <v>118.74</v>
      </c>
      <c r="L82" s="126" t="s">
        <v>1356</v>
      </c>
      <c r="M82" s="126"/>
      <c r="N82" s="41">
        <f>N81+IF(AND(L82="Pago",OR(E82='PC Receitas'!$O$4,E82='PC Receitas'!$O$5,E82='PC Receitas'!$O$6)),K82,IF(AND(L82="Pago",OR(E82='PC Receitas'!$O$7,E82='PC Receitas'!$O$8,E82='PC Receitas'!$O$9,E82='PC Receitas'!$O$10,E82='PC Receitas'!$O$11,E82='PC Receitas'!$O$12,E82='PC Receitas'!$O$13,E82='PC Receitas'!$O$14)),-K82,0))</f>
        <v>-110855.01000000046</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IF(C83&lt;&gt;"",TEXT(C83,"00")&amp;"/03/"&amp;'Configurações Básicas'!$E$5,"")</f>
        <v>10/03/2017</v>
      </c>
      <c r="E83" s="43" t="s">
        <v>1338</v>
      </c>
      <c r="F83" s="212">
        <v>41689</v>
      </c>
      <c r="G83" s="23" t="s">
        <v>1450</v>
      </c>
      <c r="H83" s="23" t="s">
        <v>1399</v>
      </c>
      <c r="I83" s="23"/>
      <c r="J83" s="219">
        <v>0</v>
      </c>
      <c r="K83" s="219">
        <v>130.02000000000001</v>
      </c>
      <c r="L83" s="126" t="s">
        <v>1356</v>
      </c>
      <c r="M83" s="126"/>
      <c r="N83" s="41">
        <f>N82+IF(AND(L83="Pago",OR(E83='PC Receitas'!$O$4,E83='PC Receitas'!$O$5,E83='PC Receitas'!$O$6)),K83,IF(AND(L83="Pago",OR(E83='PC Receitas'!$O$7,E83='PC Receitas'!$O$8,E83='PC Receitas'!$O$9,E83='PC Receitas'!$O$10,E83='PC Receitas'!$O$11,E83='PC Receitas'!$O$12,E83='PC Receitas'!$O$13,E83='PC Receitas'!$O$14)),-K83,0))</f>
        <v>-110985.03000000046</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IF(C84&lt;&gt;"",TEXT(C84,"00")&amp;"/03/"&amp;'Configurações Básicas'!$E$5,"")</f>
        <v>10/03/2017</v>
      </c>
      <c r="E84" s="43" t="s">
        <v>1338</v>
      </c>
      <c r="F84" s="212">
        <v>374506</v>
      </c>
      <c r="G84" s="23" t="s">
        <v>1517</v>
      </c>
      <c r="H84" s="23" t="s">
        <v>1399</v>
      </c>
      <c r="I84" s="23"/>
      <c r="J84" s="219">
        <v>0</v>
      </c>
      <c r="K84" s="219">
        <v>128.96</v>
      </c>
      <c r="L84" s="126" t="s">
        <v>1356</v>
      </c>
      <c r="M84" s="126"/>
      <c r="N84" s="41">
        <f>N83+IF(AND(L84="Pago",OR(E84='PC Receitas'!$O$4,E84='PC Receitas'!$O$5,E84='PC Receitas'!$O$6)),K84,IF(AND(L84="Pago",OR(E84='PC Receitas'!$O$7,E84='PC Receitas'!$O$8,E84='PC Receitas'!$O$9,E84='PC Receitas'!$O$10,E84='PC Receitas'!$O$11,E84='PC Receitas'!$O$12,E84='PC Receitas'!$O$13,E84='PC Receitas'!$O$14)),-K84,0))</f>
        <v>-111113.99000000047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5</v>
      </c>
      <c r="D85" s="43" t="str">
        <f>IF(C85&lt;&gt;"",TEXT(C85,"00")&amp;"/03/"&amp;'Configurações Básicas'!$E$5,"")</f>
        <v>05/03/2017</v>
      </c>
      <c r="E85" s="43" t="s">
        <v>1337</v>
      </c>
      <c r="F85" s="212">
        <v>5815</v>
      </c>
      <c r="G85" s="23" t="s">
        <v>1447</v>
      </c>
      <c r="H85" s="23" t="s">
        <v>1397</v>
      </c>
      <c r="I85" s="23"/>
      <c r="J85" s="219">
        <v>0</v>
      </c>
      <c r="K85" s="219">
        <v>5837.05</v>
      </c>
      <c r="L85" s="126" t="s">
        <v>1356</v>
      </c>
      <c r="M85" s="126"/>
      <c r="N85" s="41">
        <f>N84+IF(AND(L85="Pago",OR(E85='PC Receitas'!$O$4,E85='PC Receitas'!$O$5,E85='PC Receitas'!$O$6)),K85,IF(AND(L85="Pago",OR(E85='PC Receitas'!$O$7,E85='PC Receitas'!$O$8,E85='PC Receitas'!$O$9,E85='PC Receitas'!$O$10,E85='PC Receitas'!$O$11,E85='PC Receitas'!$O$12,E85='PC Receitas'!$O$13,E85='PC Receitas'!$O$14)),-K85,0))</f>
        <v>-116951.04000000047</v>
      </c>
      <c r="S85" s="112" t="str">
        <f t="shared" si="4"/>
        <v/>
      </c>
      <c r="T85" s="109" t="str">
        <f t="shared" si="5"/>
        <v>Despesa</v>
      </c>
      <c r="U85" s="109" t="str">
        <f t="shared" si="6"/>
        <v/>
      </c>
      <c r="V85" s="109" t="str">
        <f t="shared" si="7"/>
        <v>Despesa</v>
      </c>
      <c r="W85" s="113" t="str">
        <f>VLOOKUP(E85,'PC Receitas'!$O$4:$P$14,2,FALSE)</f>
        <v>Despesas_com_Produtos</v>
      </c>
    </row>
    <row r="86" spans="1:23" ht="19.5" customHeight="1" thickTop="1" thickBot="1" x14ac:dyDescent="0.3">
      <c r="A86" s="164"/>
      <c r="C86" s="43">
        <v>16</v>
      </c>
      <c r="D86" s="43" t="str">
        <f>IF(C86&lt;&gt;"",TEXT(C86,"00")&amp;"/03/"&amp;'Configurações Básicas'!$E$5,"")</f>
        <v>16/03/2017</v>
      </c>
      <c r="E86" s="43" t="s">
        <v>1338</v>
      </c>
      <c r="F86" s="212">
        <v>14941</v>
      </c>
      <c r="G86" s="23" t="s">
        <v>1442</v>
      </c>
      <c r="H86" s="23" t="s">
        <v>1397</v>
      </c>
      <c r="I86" s="23"/>
      <c r="J86" s="219">
        <v>0</v>
      </c>
      <c r="K86" s="219">
        <v>2.1</v>
      </c>
      <c r="L86" s="126" t="s">
        <v>1356</v>
      </c>
      <c r="M86" s="126"/>
      <c r="N86" s="41">
        <f>N85+IF(AND(L86="Pago",OR(E86='PC Receitas'!$O$4,E86='PC Receitas'!$O$5,E86='PC Receitas'!$O$6)),K86,IF(AND(L86="Pago",OR(E86='PC Receitas'!$O$7,E86='PC Receitas'!$O$8,E86='PC Receitas'!$O$9,E86='PC Receitas'!$O$10,E86='PC Receitas'!$O$11,E86='PC Receitas'!$O$12,E86='PC Receitas'!$O$13,E86='PC Receitas'!$O$14)),-K86,0))</f>
        <v>-116953.14000000048</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16</v>
      </c>
      <c r="D87" s="43" t="str">
        <f>IF(C87&lt;&gt;"",TEXT(C87,"00")&amp;"/03/"&amp;'Configurações Básicas'!$E$5,"")</f>
        <v>16/03/2017</v>
      </c>
      <c r="E87" s="43" t="s">
        <v>1338</v>
      </c>
      <c r="F87" s="212">
        <v>14942</v>
      </c>
      <c r="G87" s="43" t="s">
        <v>1442</v>
      </c>
      <c r="H87" s="43" t="s">
        <v>1397</v>
      </c>
      <c r="I87" s="43"/>
      <c r="J87" s="219">
        <v>0</v>
      </c>
      <c r="K87" s="219">
        <v>2.1</v>
      </c>
      <c r="L87" s="126" t="s">
        <v>1356</v>
      </c>
      <c r="M87" s="126"/>
      <c r="N87" s="41">
        <f>N86+IF(AND(L87="Pago",OR(E87='PC Receitas'!$O$4,E87='PC Receitas'!$O$5,E87='PC Receitas'!$O$6)),K87,IF(AND(L87="Pago",OR(E87='PC Receitas'!$O$7,E87='PC Receitas'!$O$8,E87='PC Receitas'!$O$9,E87='PC Receitas'!$O$10,E87='PC Receitas'!$O$11,E87='PC Receitas'!$O$12,E87='PC Receitas'!$O$13,E87='PC Receitas'!$O$14)),-K87,0))</f>
        <v>-116955.24000000049</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10</v>
      </c>
      <c r="D88" s="43" t="str">
        <f>IF(C88&lt;&gt;"",TEXT(C88,"00")&amp;"/03/"&amp;'Configurações Básicas'!$E$5,"")</f>
        <v>10/03/2017</v>
      </c>
      <c r="E88" s="43" t="s">
        <v>1338</v>
      </c>
      <c r="F88" s="212">
        <v>14982</v>
      </c>
      <c r="G88" s="23" t="s">
        <v>1442</v>
      </c>
      <c r="H88" s="23" t="s">
        <v>1397</v>
      </c>
      <c r="I88" s="23"/>
      <c r="J88" s="219">
        <v>0</v>
      </c>
      <c r="K88" s="219">
        <v>2.1</v>
      </c>
      <c r="L88" s="126" t="s">
        <v>1356</v>
      </c>
      <c r="M88" s="126"/>
      <c r="N88" s="41">
        <f>N87+IF(AND(L88="Pago",OR(E88='PC Receitas'!$O$4,E88='PC Receitas'!$O$5,E88='PC Receitas'!$O$6)),K88,IF(AND(L88="Pago",OR(E88='PC Receitas'!$O$7,E88='PC Receitas'!$O$8,E88='PC Receitas'!$O$9,E88='PC Receitas'!$O$10,E88='PC Receitas'!$O$11,E88='PC Receitas'!$O$12,E88='PC Receitas'!$O$13,E88='PC Receitas'!$O$14)),-K88,0))</f>
        <v>-116957.34000000049</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10</v>
      </c>
      <c r="D89" s="43" t="str">
        <f>IF(C89&lt;&gt;"",TEXT(C89,"00")&amp;"/03/"&amp;'Configurações Básicas'!$E$5,"")</f>
        <v>10/03/2017</v>
      </c>
      <c r="E89" s="43" t="s">
        <v>1338</v>
      </c>
      <c r="F89" s="212" t="s">
        <v>1964</v>
      </c>
      <c r="G89" s="23" t="s">
        <v>1448</v>
      </c>
      <c r="H89" s="23" t="s">
        <v>1397</v>
      </c>
      <c r="I89" s="23"/>
      <c r="J89" s="219">
        <v>0</v>
      </c>
      <c r="K89" s="219">
        <v>869.4</v>
      </c>
      <c r="L89" s="126" t="s">
        <v>1356</v>
      </c>
      <c r="M89" s="126"/>
      <c r="N89" s="41">
        <f>N88+IF(AND(L89="Pago",OR(E89='PC Receitas'!$O$4,E89='PC Receitas'!$O$5,E89='PC Receitas'!$O$6)),K89,IF(AND(L89="Pago",OR(E89='PC Receitas'!$O$7,E89='PC Receitas'!$O$8,E89='PC Receitas'!$O$9,E89='PC Receitas'!$O$10,E89='PC Receitas'!$O$11,E89='PC Receitas'!$O$12,E89='PC Receitas'!$O$13,E89='PC Receitas'!$O$14)),-K89,0))</f>
        <v>-117826.74000000049</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IF(C90&lt;&gt;"",TEXT(C90,"00")&amp;"/03/"&amp;'Configurações Básicas'!$E$5,"")</f>
        <v>11/03/2017</v>
      </c>
      <c r="E90" s="43" t="s">
        <v>1338</v>
      </c>
      <c r="F90" s="212" t="s">
        <v>1965</v>
      </c>
      <c r="G90" s="23" t="s">
        <v>1442</v>
      </c>
      <c r="H90" s="23" t="s">
        <v>1397</v>
      </c>
      <c r="I90" s="23"/>
      <c r="J90" s="219">
        <v>0</v>
      </c>
      <c r="K90" s="219">
        <v>8</v>
      </c>
      <c r="L90" s="126" t="s">
        <v>1356</v>
      </c>
      <c r="M90" s="126"/>
      <c r="N90" s="41">
        <f>N89+IF(AND(L90="Pago",OR(E90='PC Receitas'!$O$4,E90='PC Receitas'!$O$5,E90='PC Receitas'!$O$6)),K90,IF(AND(L90="Pago",OR(E90='PC Receitas'!$O$7,E90='PC Receitas'!$O$8,E90='PC Receitas'!$O$9,E90='PC Receitas'!$O$10,E90='PC Receitas'!$O$11,E90='PC Receitas'!$O$12,E90='PC Receitas'!$O$13,E90='PC Receitas'!$O$14)),-K90,0))</f>
        <v>-117834.74000000049</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10</v>
      </c>
      <c r="D91" s="43" t="str">
        <f>IF(C91&lt;&gt;"",TEXT(C91,"00")&amp;"/03/"&amp;'Configurações Básicas'!$E$5,"")</f>
        <v>10/03/2017</v>
      </c>
      <c r="E91" s="43" t="s">
        <v>1338</v>
      </c>
      <c r="F91" s="212">
        <v>435836</v>
      </c>
      <c r="G91" s="23" t="s">
        <v>1450</v>
      </c>
      <c r="H91" s="23" t="s">
        <v>1397</v>
      </c>
      <c r="I91" s="23"/>
      <c r="J91" s="219">
        <v>0</v>
      </c>
      <c r="K91" s="219">
        <v>179.61</v>
      </c>
      <c r="L91" s="126" t="s">
        <v>1356</v>
      </c>
      <c r="M91" s="126"/>
      <c r="N91" s="41">
        <f>N90+IF(AND(L91="Pago",OR(E91='PC Receitas'!$O$4,E91='PC Receitas'!$O$5,E91='PC Receitas'!$O$6)),K91,IF(AND(L91="Pago",OR(E91='PC Receitas'!$O$7,E91='PC Receitas'!$O$8,E91='PC Receitas'!$O$9,E91='PC Receitas'!$O$10,E91='PC Receitas'!$O$11,E91='PC Receitas'!$O$12,E91='PC Receitas'!$O$13,E91='PC Receitas'!$O$14)),-K91,0))</f>
        <v>-118014.35000000049</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IF(C92&lt;&gt;"",TEXT(C92,"00")&amp;"/03/"&amp;'Configurações Básicas'!$E$5,"")</f>
        <v>10/03/2017</v>
      </c>
      <c r="E92" s="43" t="s">
        <v>1338</v>
      </c>
      <c r="F92" s="212">
        <v>441177</v>
      </c>
      <c r="G92" s="43" t="s">
        <v>1450</v>
      </c>
      <c r="H92" s="43" t="s">
        <v>1397</v>
      </c>
      <c r="I92" s="43"/>
      <c r="J92" s="219">
        <v>0</v>
      </c>
      <c r="K92" s="219">
        <v>170.05</v>
      </c>
      <c r="L92" s="126" t="s">
        <v>1356</v>
      </c>
      <c r="M92" s="126"/>
      <c r="N92" s="41">
        <f>N91+IF(AND(L92="Pago",OR(E92='PC Receitas'!$O$4,E92='PC Receitas'!$O$5,E92='PC Receitas'!$O$6)),K92,IF(AND(L92="Pago",OR(E92='PC Receitas'!$O$7,E92='PC Receitas'!$O$8,E92='PC Receitas'!$O$9,E92='PC Receitas'!$O$10,E92='PC Receitas'!$O$11,E92='PC Receitas'!$O$12,E92='PC Receitas'!$O$13,E92='PC Receitas'!$O$14)),-K92,0))</f>
        <v>-118184.40000000049</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11</v>
      </c>
      <c r="D93" s="43" t="str">
        <f>IF(C93&lt;&gt;"",TEXT(C93,"00")&amp;"/03/"&amp;'Configurações Básicas'!$E$5,"")</f>
        <v>11/03/2017</v>
      </c>
      <c r="E93" s="43" t="s">
        <v>1338</v>
      </c>
      <c r="F93" s="212">
        <v>429083</v>
      </c>
      <c r="G93" s="23" t="s">
        <v>1450</v>
      </c>
      <c r="H93" s="23" t="s">
        <v>1397</v>
      </c>
      <c r="I93" s="23"/>
      <c r="J93" s="219">
        <v>0</v>
      </c>
      <c r="K93" s="219">
        <v>180.18</v>
      </c>
      <c r="L93" s="126" t="s">
        <v>1356</v>
      </c>
      <c r="M93" s="126"/>
      <c r="N93" s="41">
        <f>N92+IF(AND(L93="Pago",OR(E93='PC Receitas'!$O$4,E93='PC Receitas'!$O$5,E93='PC Receitas'!$O$6)),K93,IF(AND(L93="Pago",OR(E93='PC Receitas'!$O$7,E93='PC Receitas'!$O$8,E93='PC Receitas'!$O$9,E93='PC Receitas'!$O$10,E93='PC Receitas'!$O$11,E93='PC Receitas'!$O$12,E93='PC Receitas'!$O$13,E93='PC Receitas'!$O$14)),-K93,0))</f>
        <v>-118364.58000000048</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IF(C94&lt;&gt;"",TEXT(C94,"00")&amp;"/03/"&amp;'Configurações Básicas'!$E$5,"")</f>
        <v>10/03/2017</v>
      </c>
      <c r="E94" s="43" t="s">
        <v>1338</v>
      </c>
      <c r="F94" s="212" t="s">
        <v>1966</v>
      </c>
      <c r="G94" s="43" t="s">
        <v>1446</v>
      </c>
      <c r="H94" s="43" t="s">
        <v>1397</v>
      </c>
      <c r="I94" s="43"/>
      <c r="J94" s="219">
        <v>0</v>
      </c>
      <c r="K94" s="219">
        <v>2393.9699999999998</v>
      </c>
      <c r="L94" s="126" t="s">
        <v>1356</v>
      </c>
      <c r="M94" s="126"/>
      <c r="N94" s="41">
        <f>N93+IF(AND(L94="Pago",OR(E94='PC Receitas'!$O$4,E94='PC Receitas'!$O$5,E94='PC Receitas'!$O$6)),K94,IF(AND(L94="Pago",OR(E94='PC Receitas'!$O$7,E94='PC Receitas'!$O$8,E94='PC Receitas'!$O$9,E94='PC Receitas'!$O$10,E94='PC Receitas'!$O$11,E94='PC Receitas'!$O$12,E94='PC Receitas'!$O$13,E94='PC Receitas'!$O$14)),-K94,0))</f>
        <v>-120758.55000000048</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IF(C95&lt;&gt;"",TEXT(C95,"00")&amp;"/03/"&amp;'Configurações Básicas'!$E$5,"")</f>
        <v>11/03/2017</v>
      </c>
      <c r="E95" s="43" t="s">
        <v>1338</v>
      </c>
      <c r="F95" s="212" t="s">
        <v>1967</v>
      </c>
      <c r="G95" s="43" t="s">
        <v>1442</v>
      </c>
      <c r="H95" s="43" t="s">
        <v>1397</v>
      </c>
      <c r="I95" s="43"/>
      <c r="J95" s="219">
        <v>0</v>
      </c>
      <c r="K95" s="219">
        <v>2.1</v>
      </c>
      <c r="L95" s="126" t="s">
        <v>1356</v>
      </c>
      <c r="M95" s="126"/>
      <c r="N95" s="41">
        <f>N94+IF(AND(L95="Pago",OR(E95='PC Receitas'!$O$4,E95='PC Receitas'!$O$5,E95='PC Receitas'!$O$6)),K95,IF(AND(L95="Pago",OR(E95='PC Receitas'!$O$7,E95='PC Receitas'!$O$8,E95='PC Receitas'!$O$9,E95='PC Receitas'!$O$10,E95='PC Receitas'!$O$11,E95='PC Receitas'!$O$12,E95='PC Receitas'!$O$13,E95='PC Receitas'!$O$14)),-K95,0))</f>
        <v>-120760.65000000049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IF(C96&lt;&gt;"",TEXT(C96,"00")&amp;"/03/"&amp;'Configurações Básicas'!$E$5,"")</f>
        <v>11/03/2017</v>
      </c>
      <c r="E96" s="43" t="s">
        <v>1338</v>
      </c>
      <c r="F96" s="143" t="s">
        <v>1968</v>
      </c>
      <c r="G96" s="43" t="s">
        <v>1442</v>
      </c>
      <c r="H96" s="43" t="s">
        <v>1397</v>
      </c>
      <c r="I96" s="43"/>
      <c r="J96" s="219">
        <v>0</v>
      </c>
      <c r="K96" s="219">
        <v>2.1</v>
      </c>
      <c r="L96" s="126" t="s">
        <v>1356</v>
      </c>
      <c r="M96" s="44"/>
      <c r="N96" s="41">
        <f>N95+IF(AND(L96="Pago",OR(E96='PC Receitas'!$O$4,E96='PC Receitas'!$O$5,E96='PC Receitas'!$O$6)),K96,IF(AND(L96="Pago",OR(E96='PC Receitas'!$O$7,E96='PC Receitas'!$O$8,E96='PC Receitas'!$O$9,E96='PC Receitas'!$O$10,E96='PC Receitas'!$O$11,E96='PC Receitas'!$O$12,E96='PC Receitas'!$O$13,E96='PC Receitas'!$O$14)),-K96,0))</f>
        <v>-120762.75000000049</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12</v>
      </c>
      <c r="D97" s="43" t="str">
        <f>IF(C97&lt;&gt;"",TEXT(C97,"00")&amp;"/03/"&amp;'Configurações Básicas'!$E$5,"")</f>
        <v>12/03/2017</v>
      </c>
      <c r="E97" s="43" t="s">
        <v>1338</v>
      </c>
      <c r="F97" s="143" t="s">
        <v>1969</v>
      </c>
      <c r="G97" s="43" t="s">
        <v>1442</v>
      </c>
      <c r="H97" s="43" t="s">
        <v>1397</v>
      </c>
      <c r="I97" s="43"/>
      <c r="J97" s="219">
        <v>0</v>
      </c>
      <c r="K97" s="219">
        <v>2.1</v>
      </c>
      <c r="L97" s="126" t="s">
        <v>1356</v>
      </c>
      <c r="M97" s="44"/>
      <c r="N97" s="41">
        <f>N96+IF(AND(L97="Pago",OR(E97='PC Receitas'!$O$4,E97='PC Receitas'!$O$5,E97='PC Receitas'!$O$6)),K97,IF(AND(L97="Pago",OR(E97='PC Receitas'!$O$7,E97='PC Receitas'!$O$8,E97='PC Receitas'!$O$9,E97='PC Receitas'!$O$10,E97='PC Receitas'!$O$11,E97='PC Receitas'!$O$12,E97='PC Receitas'!$O$13,E97='PC Receitas'!$O$14)),-K97,0))</f>
        <v>-120764.8500000005</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3</v>
      </c>
      <c r="D98" s="43" t="str">
        <f>IF(C98&lt;&gt;"",TEXT(C98,"00")&amp;"/03/"&amp;'Configurações Básicas'!$E$5,"")</f>
        <v>03/03/2017</v>
      </c>
      <c r="E98" s="43" t="s">
        <v>1338</v>
      </c>
      <c r="F98" s="143">
        <v>14846</v>
      </c>
      <c r="G98" s="43" t="s">
        <v>1442</v>
      </c>
      <c r="H98" s="43" t="s">
        <v>1397</v>
      </c>
      <c r="I98" s="43"/>
      <c r="J98" s="219">
        <v>0</v>
      </c>
      <c r="K98" s="219">
        <v>2.1</v>
      </c>
      <c r="L98" s="126" t="s">
        <v>1356</v>
      </c>
      <c r="M98" s="44"/>
      <c r="N98" s="41">
        <f>N97+IF(AND(L98="Pago",OR(E98='PC Receitas'!$O$4,E98='PC Receitas'!$O$5,E98='PC Receitas'!$O$6)),K98,IF(AND(L98="Pago",OR(E98='PC Receitas'!$O$7,E98='PC Receitas'!$O$8,E98='PC Receitas'!$O$9,E98='PC Receitas'!$O$10,E98='PC Receitas'!$O$11,E98='PC Receitas'!$O$12,E98='PC Receitas'!$O$13,E98='PC Receitas'!$O$14)),-K98,0))</f>
        <v>-120766.95000000051</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11</v>
      </c>
      <c r="D99" s="43" t="str">
        <f>IF(C99&lt;&gt;"",TEXT(C99,"00")&amp;"/03/"&amp;'Configurações Básicas'!$E$5,"")</f>
        <v>11/03/2017</v>
      </c>
      <c r="E99" s="43" t="s">
        <v>1338</v>
      </c>
      <c r="F99" s="143" t="s">
        <v>1970</v>
      </c>
      <c r="G99" s="43" t="s">
        <v>1442</v>
      </c>
      <c r="H99" s="43" t="s">
        <v>1397</v>
      </c>
      <c r="I99" s="43"/>
      <c r="J99" s="219">
        <v>0</v>
      </c>
      <c r="K99" s="219">
        <v>2.1</v>
      </c>
      <c r="L99" s="126" t="s">
        <v>1356</v>
      </c>
      <c r="M99" s="44"/>
      <c r="N99" s="41">
        <f>N98+IF(AND(L99="Pago",OR(E99='PC Receitas'!$O$4,E99='PC Receitas'!$O$5,E99='PC Receitas'!$O$6)),K99,IF(AND(L99="Pago",OR(E99='PC Receitas'!$O$7,E99='PC Receitas'!$O$8,E99='PC Receitas'!$O$9,E99='PC Receitas'!$O$10,E99='PC Receitas'!$O$11,E99='PC Receitas'!$O$12,E99='PC Receitas'!$O$13,E99='PC Receitas'!$O$14)),-K99,0))</f>
        <v>-120769.05000000051</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11</v>
      </c>
      <c r="D100" s="43" t="str">
        <f>IF(C100&lt;&gt;"",TEXT(C100,"00")&amp;"/03/"&amp;'Configurações Básicas'!$E$5,"")</f>
        <v>11/03/2017</v>
      </c>
      <c r="E100" s="43" t="s">
        <v>1338</v>
      </c>
      <c r="F100" s="143" t="s">
        <v>1971</v>
      </c>
      <c r="G100" s="43" t="s">
        <v>1442</v>
      </c>
      <c r="H100" s="43" t="s">
        <v>1397</v>
      </c>
      <c r="I100" s="43"/>
      <c r="J100" s="219">
        <v>0</v>
      </c>
      <c r="K100" s="219">
        <v>2.1</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-120771.15000000052</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13</v>
      </c>
      <c r="D101" s="43" t="str">
        <f>IF(C101&lt;&gt;"",TEXT(C101,"00")&amp;"/03/"&amp;'Configurações Básicas'!$E$5,"")</f>
        <v>13/03/2017</v>
      </c>
      <c r="E101" s="43" t="s">
        <v>1338</v>
      </c>
      <c r="F101" s="143">
        <v>14899</v>
      </c>
      <c r="G101" s="43" t="s">
        <v>1442</v>
      </c>
      <c r="H101" s="43" t="s">
        <v>1397</v>
      </c>
      <c r="I101" s="43"/>
      <c r="J101" s="219">
        <v>0</v>
      </c>
      <c r="K101" s="219">
        <v>2.1</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-120773.25000000052</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11</v>
      </c>
      <c r="D102" s="43" t="str">
        <f>IF(C102&lt;&gt;"",TEXT(C102,"00")&amp;"/03/"&amp;'Configurações Básicas'!$E$5,"")</f>
        <v>11/03/2017</v>
      </c>
      <c r="E102" s="43" t="s">
        <v>1338</v>
      </c>
      <c r="F102" s="143">
        <v>14893</v>
      </c>
      <c r="G102" s="43" t="s">
        <v>1442</v>
      </c>
      <c r="H102" s="43" t="s">
        <v>1397</v>
      </c>
      <c r="I102" s="43"/>
      <c r="J102" s="219">
        <v>0</v>
      </c>
      <c r="K102" s="219">
        <v>2.1</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-120775.35000000053</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13</v>
      </c>
      <c r="D103" s="43" t="str">
        <f>IF(C103&lt;&gt;"",TEXT(C103,"00")&amp;"/03/"&amp;'Configurações Básicas'!$E$5,"")</f>
        <v>13/03/2017</v>
      </c>
      <c r="E103" s="43" t="s">
        <v>1338</v>
      </c>
      <c r="F103" s="143" t="s">
        <v>1972</v>
      </c>
      <c r="G103" s="43" t="s">
        <v>1442</v>
      </c>
      <c r="H103" s="43" t="s">
        <v>1397</v>
      </c>
      <c r="I103" s="43"/>
      <c r="J103" s="219">
        <v>0</v>
      </c>
      <c r="K103" s="219">
        <v>2.1</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-120777.45000000054</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IF(C104&lt;&gt;"",TEXT(C104,"00")&amp;"/03/"&amp;'Configurações Básicas'!$E$5,"")</f>
        <v>15/03/2017</v>
      </c>
      <c r="E104" s="43" t="s">
        <v>1338</v>
      </c>
      <c r="F104" s="143" t="s">
        <v>1973</v>
      </c>
      <c r="G104" s="43" t="s">
        <v>1448</v>
      </c>
      <c r="H104" s="43" t="s">
        <v>1397</v>
      </c>
      <c r="I104" s="43"/>
      <c r="J104" s="219">
        <v>0</v>
      </c>
      <c r="K104" s="219">
        <v>67</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-120844.45000000054</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IF(C105&lt;&gt;"",TEXT(C105,"00")&amp;"/03/"&amp;'Configurações Básicas'!$E$5,"")</f>
        <v>10/03/2017</v>
      </c>
      <c r="E105" s="43" t="s">
        <v>1338</v>
      </c>
      <c r="F105" s="143" t="s">
        <v>1974</v>
      </c>
      <c r="G105" s="43" t="s">
        <v>1522</v>
      </c>
      <c r="H105" s="43" t="s">
        <v>1397</v>
      </c>
      <c r="I105" s="43"/>
      <c r="J105" s="219">
        <v>0</v>
      </c>
      <c r="K105" s="219">
        <v>1387</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-122231.45000000054</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14</v>
      </c>
      <c r="D106" s="43" t="str">
        <f>IF(C106&lt;&gt;"",TEXT(C106,"00")&amp;"/03/"&amp;'Configurações Básicas'!$E$5,"")</f>
        <v>14/03/2017</v>
      </c>
      <c r="E106" s="43" t="s">
        <v>150</v>
      </c>
      <c r="F106" s="143" t="s">
        <v>1975</v>
      </c>
      <c r="G106" s="43" t="s">
        <v>1443</v>
      </c>
      <c r="H106" s="43" t="s">
        <v>1398</v>
      </c>
      <c r="I106" s="43"/>
      <c r="J106" s="219">
        <v>0</v>
      </c>
      <c r="K106" s="219">
        <v>19</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-122250.45000000054</v>
      </c>
      <c r="S106" s="112" t="str">
        <f t="shared" si="4"/>
        <v>Despesa</v>
      </c>
      <c r="T106" s="109" t="str">
        <f t="shared" si="5"/>
        <v/>
      </c>
      <c r="U106" s="109" t="str">
        <f t="shared" si="6"/>
        <v/>
      </c>
      <c r="V106" s="109" t="str">
        <f t="shared" si="7"/>
        <v>Despesa</v>
      </c>
      <c r="W106" s="113" t="str">
        <f>VLOOKUP(E106,'PC Receitas'!$O$4:$P$14,2,FALSE)</f>
        <v>Despesas_com_RH</v>
      </c>
    </row>
    <row r="107" spans="1:23" ht="19.5" customHeight="1" thickTop="1" thickBot="1" x14ac:dyDescent="0.3">
      <c r="A107" s="164"/>
      <c r="C107" s="43">
        <v>15</v>
      </c>
      <c r="D107" s="43" t="str">
        <f>IF(C107&lt;&gt;"",TEXT(C107,"00")&amp;"/03/"&amp;'Configurações Básicas'!$E$5,"")</f>
        <v>15/03/2017</v>
      </c>
      <c r="E107" s="43" t="s">
        <v>1337</v>
      </c>
      <c r="F107" s="143">
        <v>757</v>
      </c>
      <c r="G107" s="43" t="s">
        <v>1447</v>
      </c>
      <c r="H107" s="43" t="s">
        <v>1398</v>
      </c>
      <c r="I107" s="43"/>
      <c r="J107" s="219">
        <v>0</v>
      </c>
      <c r="K107" s="219">
        <v>1715</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-123965.45000000054</v>
      </c>
      <c r="S107" s="112" t="str">
        <f t="shared" si="4"/>
        <v/>
      </c>
      <c r="T107" s="109" t="str">
        <f t="shared" si="5"/>
        <v>Despesa</v>
      </c>
      <c r="U107" s="109" t="str">
        <f t="shared" si="6"/>
        <v/>
      </c>
      <c r="V107" s="109" t="str">
        <f t="shared" si="7"/>
        <v>Despesa</v>
      </c>
      <c r="W107" s="113" t="str">
        <f>VLOOKUP(E107,'PC Receitas'!$O$4:$P$14,2,FALSE)</f>
        <v>Despesas_com_Produtos</v>
      </c>
    </row>
    <row r="108" spans="1:23" ht="19.5" customHeight="1" thickTop="1" thickBot="1" x14ac:dyDescent="0.3">
      <c r="A108" s="164"/>
      <c r="C108" s="43">
        <v>15</v>
      </c>
      <c r="D108" s="43" t="str">
        <f>IF(C108&lt;&gt;"",TEXT(C108,"00")&amp;"/03/"&amp;'Configurações Básicas'!$E$5,"")</f>
        <v>15/03/2017</v>
      </c>
      <c r="E108" s="43" t="s">
        <v>150</v>
      </c>
      <c r="F108" s="143">
        <v>4536</v>
      </c>
      <c r="G108" s="43" t="s">
        <v>1496</v>
      </c>
      <c r="H108" s="43" t="s">
        <v>1397</v>
      </c>
      <c r="I108" s="43"/>
      <c r="J108" s="219">
        <v>0</v>
      </c>
      <c r="K108" s="219">
        <v>1054.5</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-125019.95000000054</v>
      </c>
      <c r="S108" s="112" t="str">
        <f t="shared" si="4"/>
        <v>Despesa</v>
      </c>
      <c r="T108" s="109" t="str">
        <f t="shared" si="5"/>
        <v/>
      </c>
      <c r="U108" s="109" t="str">
        <f t="shared" si="6"/>
        <v/>
      </c>
      <c r="V108" s="109" t="str">
        <f t="shared" si="7"/>
        <v>Despesa</v>
      </c>
      <c r="W108" s="113" t="str">
        <f>VLOOKUP(E108,'PC Receitas'!$O$4:$P$14,2,FALSE)</f>
        <v>Despesas_com_RH</v>
      </c>
    </row>
    <row r="109" spans="1:23" ht="19.5" customHeight="1" thickTop="1" thickBot="1" x14ac:dyDescent="0.3">
      <c r="A109" s="164"/>
      <c r="C109" s="43">
        <v>14</v>
      </c>
      <c r="D109" s="43" t="str">
        <f>IF(C109&lt;&gt;"",TEXT(C109,"00")&amp;"/03/"&amp;'Configurações Básicas'!$E$5,"")</f>
        <v>14/03/2017</v>
      </c>
      <c r="E109" s="43" t="s">
        <v>1338</v>
      </c>
      <c r="F109" s="143">
        <v>14910</v>
      </c>
      <c r="G109" s="43" t="s">
        <v>1442</v>
      </c>
      <c r="H109" s="43" t="s">
        <v>1397</v>
      </c>
      <c r="I109" s="43"/>
      <c r="J109" s="219">
        <v>0</v>
      </c>
      <c r="K109" s="219">
        <v>2.1</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-125022.05000000054</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14</v>
      </c>
      <c r="D110" s="43" t="str">
        <f>IF(C110&lt;&gt;"",TEXT(C110,"00")&amp;"/03/"&amp;'Configurações Básicas'!$E$5,"")</f>
        <v>14/03/2017</v>
      </c>
      <c r="E110" s="43" t="s">
        <v>1338</v>
      </c>
      <c r="F110" s="143">
        <v>14911</v>
      </c>
      <c r="G110" s="43" t="s">
        <v>1442</v>
      </c>
      <c r="H110" s="43" t="s">
        <v>1397</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-125024.15000000055</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14</v>
      </c>
      <c r="D111" s="43" t="str">
        <f>IF(C111&lt;&gt;"",TEXT(C111,"00")&amp;"/03/"&amp;'Configurações Básicas'!$E$5,"")</f>
        <v>14/03/2017</v>
      </c>
      <c r="E111" s="43" t="s">
        <v>1338</v>
      </c>
      <c r="F111" s="143">
        <v>14915</v>
      </c>
      <c r="G111" s="43" t="s">
        <v>1442</v>
      </c>
      <c r="H111" s="43" t="s">
        <v>1397</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-125026.25000000055</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10</v>
      </c>
      <c r="D112" s="43" t="str">
        <f>IF(C112&lt;&gt;"",TEXT(C112,"00")&amp;"/03/"&amp;'Configurações Básicas'!$E$5,"")</f>
        <v>10/03/2017</v>
      </c>
      <c r="E112" s="43" t="s">
        <v>1338</v>
      </c>
      <c r="F112" s="143">
        <v>15075</v>
      </c>
      <c r="G112" s="43" t="s">
        <v>1442</v>
      </c>
      <c r="H112" s="43" t="s">
        <v>1397</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-125028.35000000056</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15</v>
      </c>
      <c r="D113" s="43" t="str">
        <f>IF(C113&lt;&gt;"",TEXT(C113,"00")&amp;"/03/"&amp;'Configurações Básicas'!$E$5,"")</f>
        <v>15/03/2017</v>
      </c>
      <c r="E113" s="43" t="s">
        <v>150</v>
      </c>
      <c r="F113" s="143" t="s">
        <v>1976</v>
      </c>
      <c r="G113" s="43" t="s">
        <v>1443</v>
      </c>
      <c r="H113" s="43" t="s">
        <v>1398</v>
      </c>
      <c r="I113" s="43"/>
      <c r="J113" s="219">
        <v>0</v>
      </c>
      <c r="K113" s="219">
        <v>38</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-125066.35000000056</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28</v>
      </c>
      <c r="D114" s="43" t="str">
        <f>IF(C114&lt;&gt;"",TEXT(C114,"00")&amp;"/03/"&amp;'Configurações Básicas'!$E$5,"")</f>
        <v>28/03/2017</v>
      </c>
      <c r="E114" s="43" t="s">
        <v>1338</v>
      </c>
      <c r="F114" s="143" t="s">
        <v>1977</v>
      </c>
      <c r="G114" s="43" t="s">
        <v>1442</v>
      </c>
      <c r="H114" s="43" t="s">
        <v>1399</v>
      </c>
      <c r="I114" s="43"/>
      <c r="J114" s="219">
        <v>0</v>
      </c>
      <c r="K114" s="219">
        <v>156.12</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-125222.47000000055</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1</v>
      </c>
      <c r="D115" s="43" t="str">
        <f>IF(C115&lt;&gt;"",TEXT(C115,"00")&amp;"/03/"&amp;'Configurações Básicas'!$E$5,"")</f>
        <v>01/03/2017</v>
      </c>
      <c r="E115" s="43" t="s">
        <v>1338</v>
      </c>
      <c r="F115" s="143" t="s">
        <v>1978</v>
      </c>
      <c r="G115" s="43" t="s">
        <v>1442</v>
      </c>
      <c r="H115" s="43" t="s">
        <v>1399</v>
      </c>
      <c r="I115" s="43"/>
      <c r="J115" s="219">
        <v>0</v>
      </c>
      <c r="K115" s="219">
        <v>1330.24</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-126552.71000000056</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15</v>
      </c>
      <c r="D116" s="43" t="str">
        <f>IF(C116&lt;&gt;"",TEXT(C116,"00")&amp;"/03/"&amp;'Configurações Básicas'!$E$5,"")</f>
        <v>15/03/2017</v>
      </c>
      <c r="E116" s="43" t="s">
        <v>150</v>
      </c>
      <c r="F116" s="143" t="s">
        <v>1979</v>
      </c>
      <c r="G116" s="43" t="s">
        <v>1443</v>
      </c>
      <c r="H116" s="43" t="s">
        <v>1398</v>
      </c>
      <c r="I116" s="43"/>
      <c r="J116" s="219">
        <v>0</v>
      </c>
      <c r="K116" s="219">
        <v>1644.64</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-128197.35000000056</v>
      </c>
      <c r="S116" s="112" t="str">
        <f t="shared" si="4"/>
        <v>Despesa</v>
      </c>
      <c r="T116" s="109" t="str">
        <f t="shared" si="5"/>
        <v/>
      </c>
      <c r="U116" s="109" t="str">
        <f t="shared" si="6"/>
        <v/>
      </c>
      <c r="V116" s="109" t="str">
        <f t="shared" si="7"/>
        <v>Despesa</v>
      </c>
      <c r="W116" s="113" t="str">
        <f>VLOOKUP(E116,'PC Receitas'!$O$4:$P$14,2,FALSE)</f>
        <v>Despesas_com_RH</v>
      </c>
    </row>
    <row r="117" spans="1:23" ht="19.5" customHeight="1" thickTop="1" thickBot="1" x14ac:dyDescent="0.3">
      <c r="A117" s="164"/>
      <c r="C117" s="43">
        <v>15</v>
      </c>
      <c r="D117" s="43" t="str">
        <f>IF(C117&lt;&gt;"",TEXT(C117,"00")&amp;"/03/"&amp;'Configurações Básicas'!$E$5,"")</f>
        <v>15/03/2017</v>
      </c>
      <c r="E117" s="43" t="s">
        <v>1334</v>
      </c>
      <c r="F117" s="143" t="s">
        <v>1980</v>
      </c>
      <c r="G117" s="43" t="s">
        <v>1440</v>
      </c>
      <c r="H117" s="43" t="s">
        <v>1397</v>
      </c>
      <c r="I117" s="43"/>
      <c r="J117" s="219">
        <v>0</v>
      </c>
      <c r="K117" s="219">
        <v>2604.9699999999998</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-130802.32000000056</v>
      </c>
      <c r="S117" s="112" t="str">
        <f t="shared" si="4"/>
        <v>Despesa</v>
      </c>
      <c r="T117" s="109" t="str">
        <f t="shared" si="5"/>
        <v/>
      </c>
      <c r="U117" s="109" t="str">
        <f t="shared" si="6"/>
        <v/>
      </c>
      <c r="V117" s="109" t="str">
        <f t="shared" si="7"/>
        <v>Despesa</v>
      </c>
      <c r="W117" s="113" t="str">
        <f>VLOOKUP(E117,'PC Receitas'!$O$4:$P$14,2,FALSE)</f>
        <v>Impostos</v>
      </c>
    </row>
    <row r="118" spans="1:23" ht="19.5" customHeight="1" thickTop="1" thickBot="1" x14ac:dyDescent="0.3">
      <c r="A118" s="164"/>
      <c r="C118" s="43">
        <v>15</v>
      </c>
      <c r="D118" s="43" t="str">
        <f>IF(C118&lt;&gt;"",TEXT(C118,"00")&amp;"/03/"&amp;'Configurações Básicas'!$E$5,"")</f>
        <v>15/03/2017</v>
      </c>
      <c r="E118" s="43" t="s">
        <v>150</v>
      </c>
      <c r="F118" s="143" t="s">
        <v>1981</v>
      </c>
      <c r="G118" s="43" t="s">
        <v>1505</v>
      </c>
      <c r="H118" s="43" t="s">
        <v>1397</v>
      </c>
      <c r="I118" s="43"/>
      <c r="J118" s="219">
        <v>0</v>
      </c>
      <c r="K118" s="219">
        <v>127</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-130929.32000000056</v>
      </c>
      <c r="S118" s="112" t="str">
        <f t="shared" si="4"/>
        <v>Despesa</v>
      </c>
      <c r="T118" s="109" t="str">
        <f t="shared" si="5"/>
        <v/>
      </c>
      <c r="U118" s="109" t="str">
        <f t="shared" si="6"/>
        <v/>
      </c>
      <c r="V118" s="109" t="str">
        <f t="shared" si="7"/>
        <v>Despesa</v>
      </c>
      <c r="W118" s="113" t="str">
        <f>VLOOKUP(E118,'PC Receitas'!$O$4:$P$14,2,FALSE)</f>
        <v>Despesas_com_RH</v>
      </c>
    </row>
    <row r="119" spans="1:23" ht="19.5" customHeight="1" thickTop="1" thickBot="1" x14ac:dyDescent="0.3">
      <c r="A119" s="164"/>
      <c r="C119" s="43">
        <v>24</v>
      </c>
      <c r="D119" s="43" t="str">
        <f>IF(C119&lt;&gt;"",TEXT(C119,"00")&amp;"/03/"&amp;'Configurações Básicas'!$E$5,"")</f>
        <v>24/03/2017</v>
      </c>
      <c r="E119" s="43" t="s">
        <v>1338</v>
      </c>
      <c r="F119" s="143" t="s">
        <v>1982</v>
      </c>
      <c r="G119" s="43" t="s">
        <v>1473</v>
      </c>
      <c r="H119" s="43" t="s">
        <v>1399</v>
      </c>
      <c r="I119" s="43"/>
      <c r="J119" s="219">
        <v>0</v>
      </c>
      <c r="K119" s="219">
        <v>818.69</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-131748.01000000056</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15</v>
      </c>
      <c r="D120" s="43" t="str">
        <f>IF(C120&lt;&gt;"",TEXT(C120,"00")&amp;"/03/"&amp;'Configurações Básicas'!$E$5,"")</f>
        <v>15/03/2017</v>
      </c>
      <c r="E120" s="43" t="s">
        <v>1338</v>
      </c>
      <c r="F120" s="143">
        <v>14925</v>
      </c>
      <c r="G120" s="43" t="s">
        <v>1442</v>
      </c>
      <c r="H120" s="43" t="s">
        <v>1397</v>
      </c>
      <c r="I120" s="43"/>
      <c r="J120" s="219">
        <v>0</v>
      </c>
      <c r="K120" s="219">
        <v>2.1</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-131750.11000000057</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IF(C121&lt;&gt;"",TEXT(C121,"00")&amp;"/03/"&amp;'Configurações Básicas'!$E$5,"")</f>
        <v>15/03/2017</v>
      </c>
      <c r="E121" s="43" t="s">
        <v>1338</v>
      </c>
      <c r="F121" s="143">
        <v>14927</v>
      </c>
      <c r="G121" s="43" t="s">
        <v>1442</v>
      </c>
      <c r="H121" s="43" t="s">
        <v>1397</v>
      </c>
      <c r="I121" s="43"/>
      <c r="J121" s="219">
        <v>0</v>
      </c>
      <c r="K121" s="219">
        <v>2.1</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-131752.21000000057</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15</v>
      </c>
      <c r="D122" s="43" t="str">
        <f>IF(C122&lt;&gt;"",TEXT(C122,"00")&amp;"/03/"&amp;'Configurações Básicas'!$E$5,"")</f>
        <v>15/03/2017</v>
      </c>
      <c r="E122" s="43" t="s">
        <v>1338</v>
      </c>
      <c r="F122" s="143">
        <v>14922</v>
      </c>
      <c r="G122" s="43" t="s">
        <v>1442</v>
      </c>
      <c r="H122" s="43" t="s">
        <v>1397</v>
      </c>
      <c r="I122" s="43"/>
      <c r="J122" s="219">
        <v>0</v>
      </c>
      <c r="K122" s="219">
        <v>2.1</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-131754.31000000058</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15</v>
      </c>
      <c r="D123" s="43" t="str">
        <f>IF(C123&lt;&gt;"",TEXT(C123,"00")&amp;"/03/"&amp;'Configurações Básicas'!$E$5,"")</f>
        <v>15/03/2017</v>
      </c>
      <c r="E123" s="43" t="s">
        <v>1338</v>
      </c>
      <c r="F123" s="143">
        <v>14923</v>
      </c>
      <c r="G123" s="43" t="s">
        <v>1442</v>
      </c>
      <c r="H123" s="43" t="s">
        <v>1397</v>
      </c>
      <c r="I123" s="43"/>
      <c r="J123" s="219">
        <v>0</v>
      </c>
      <c r="K123" s="219">
        <v>2.1</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-131756.41000000059</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16</v>
      </c>
      <c r="D124" s="43" t="str">
        <f>IF(C124&lt;&gt;"",TEXT(C124,"00")&amp;"/03/"&amp;'Configurações Básicas'!$E$5,"")</f>
        <v>16/03/2017</v>
      </c>
      <c r="E124" s="43" t="s">
        <v>1338</v>
      </c>
      <c r="F124" s="143">
        <v>110363</v>
      </c>
      <c r="G124" s="43" t="s">
        <v>1450</v>
      </c>
      <c r="H124" s="43" t="s">
        <v>1399</v>
      </c>
      <c r="I124" s="43"/>
      <c r="J124" s="219">
        <v>0</v>
      </c>
      <c r="K124" s="219">
        <v>350</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-132106.41000000059</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14</v>
      </c>
      <c r="D125" s="43" t="str">
        <f>IF(C125&lt;&gt;"",TEXT(C125,"00")&amp;"/03/"&amp;'Configurações Básicas'!$E$5,"")</f>
        <v>14/03/2017</v>
      </c>
      <c r="E125" s="43" t="s">
        <v>1338</v>
      </c>
      <c r="F125" s="143" t="s">
        <v>1983</v>
      </c>
      <c r="G125" s="43" t="s">
        <v>1442</v>
      </c>
      <c r="H125" s="43" t="s">
        <v>1397</v>
      </c>
      <c r="I125" s="43"/>
      <c r="J125" s="219">
        <v>0</v>
      </c>
      <c r="K125" s="219">
        <v>2.1</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-132108.51000000059</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13</v>
      </c>
      <c r="D126" s="43" t="str">
        <f>IF(C126&lt;&gt;"",TEXT(C126,"00")&amp;"/03/"&amp;'Configurações Básicas'!$E$5,"")</f>
        <v>13/03/2017</v>
      </c>
      <c r="E126" s="43" t="s">
        <v>1338</v>
      </c>
      <c r="F126" s="143">
        <v>14908</v>
      </c>
      <c r="G126" s="43" t="s">
        <v>1442</v>
      </c>
      <c r="H126" s="43" t="s">
        <v>1397</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-132110.6100000006</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16</v>
      </c>
      <c r="D127" s="43" t="str">
        <f>IF(C127&lt;&gt;"",TEXT(C127,"00")&amp;"/03/"&amp;'Configurações Básicas'!$E$5,"")</f>
        <v>16/03/2017</v>
      </c>
      <c r="E127" s="43" t="s">
        <v>1338</v>
      </c>
      <c r="F127" s="143">
        <v>14931</v>
      </c>
      <c r="G127" s="43" t="s">
        <v>1442</v>
      </c>
      <c r="H127" s="43" t="s">
        <v>1397</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-132112.7100000006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16</v>
      </c>
      <c r="D128" s="43" t="str">
        <f>IF(C128&lt;&gt;"",TEXT(C128,"00")&amp;"/03/"&amp;'Configurações Básicas'!$E$5,"")</f>
        <v>16/03/2017</v>
      </c>
      <c r="E128" s="43" t="s">
        <v>1338</v>
      </c>
      <c r="F128" s="143">
        <v>14938</v>
      </c>
      <c r="G128" s="43" t="s">
        <v>1442</v>
      </c>
      <c r="H128" s="43" t="s">
        <v>1397</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-132114.81000000061</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16</v>
      </c>
      <c r="D129" s="43" t="str">
        <f>IF(C129&lt;&gt;"",TEXT(C129,"00")&amp;"/03/"&amp;'Configurações Básicas'!$E$5,"")</f>
        <v>16/03/2017</v>
      </c>
      <c r="E129" s="43" t="s">
        <v>1338</v>
      </c>
      <c r="F129" s="143">
        <v>14939</v>
      </c>
      <c r="G129" s="43" t="s">
        <v>1442</v>
      </c>
      <c r="H129" s="43" t="s">
        <v>1397</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-132116.91000000061</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IF(C130&lt;&gt;"",TEXT(C130,"00")&amp;"/03/"&amp;'Configurações Básicas'!$E$5,"")</f>
        <v>16/03/2017</v>
      </c>
      <c r="E130" s="43" t="s">
        <v>1338</v>
      </c>
      <c r="F130" s="143">
        <v>14935</v>
      </c>
      <c r="G130" s="43" t="s">
        <v>1442</v>
      </c>
      <c r="H130" s="43" t="s">
        <v>1397</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-132119.01000000062</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IF(C131&lt;&gt;"",TEXT(C131,"00")&amp;"/03/"&amp;'Configurações Básicas'!$E$5,"")</f>
        <v>16/03/2017</v>
      </c>
      <c r="E131" s="43" t="s">
        <v>1338</v>
      </c>
      <c r="F131" s="143" t="s">
        <v>1984</v>
      </c>
      <c r="G131" s="43" t="s">
        <v>1442</v>
      </c>
      <c r="H131" s="43" t="s">
        <v>1397</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-132121.11000000063</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16</v>
      </c>
      <c r="D132" s="43" t="str">
        <f>IF(C132&lt;&gt;"",TEXT(C132,"00")&amp;"/03/"&amp;'Configurações Básicas'!$E$5,"")</f>
        <v>16/03/2017</v>
      </c>
      <c r="E132" s="43" t="s">
        <v>1338</v>
      </c>
      <c r="F132" s="143">
        <v>149454647</v>
      </c>
      <c r="G132" s="43" t="s">
        <v>1442</v>
      </c>
      <c r="H132" s="43" t="s">
        <v>1397</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-132123.21000000063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IF(C133&lt;&gt;"",TEXT(C133,"00")&amp;"/03/"&amp;'Configurações Básicas'!$E$5,"")</f>
        <v>17/03/2017</v>
      </c>
      <c r="E133" s="43" t="s">
        <v>150</v>
      </c>
      <c r="F133" s="143" t="s">
        <v>1985</v>
      </c>
      <c r="G133" s="43" t="s">
        <v>1443</v>
      </c>
      <c r="H133" s="43" t="s">
        <v>1398</v>
      </c>
      <c r="I133" s="43"/>
      <c r="J133" s="219">
        <v>0</v>
      </c>
      <c r="K133" s="219">
        <v>57</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-132180.21000000063</v>
      </c>
      <c r="S133" s="112" t="str">
        <f t="shared" si="4"/>
        <v>Despesa</v>
      </c>
      <c r="T133" s="109" t="str">
        <f t="shared" si="5"/>
        <v/>
      </c>
      <c r="U133" s="109" t="str">
        <f t="shared" si="6"/>
        <v/>
      </c>
      <c r="V133" s="109" t="str">
        <f t="shared" si="7"/>
        <v>Despesa</v>
      </c>
      <c r="W133" s="113" t="str">
        <f>VLOOKUP(E133,'PC Receitas'!$O$4:$P$14,2,FALSE)</f>
        <v>Despesas_com_RH</v>
      </c>
    </row>
    <row r="134" spans="1:23" ht="19.5" customHeight="1" thickTop="1" thickBot="1" x14ac:dyDescent="0.3">
      <c r="A134" s="164"/>
      <c r="C134" s="43">
        <v>17</v>
      </c>
      <c r="D134" s="43" t="str">
        <f>IF(C134&lt;&gt;"",TEXT(C134,"00")&amp;"/03/"&amp;'Configurações Básicas'!$E$5,"")</f>
        <v>17/03/2017</v>
      </c>
      <c r="E134" s="43" t="s">
        <v>1338</v>
      </c>
      <c r="F134" s="143">
        <v>447155</v>
      </c>
      <c r="G134" s="43" t="s">
        <v>1450</v>
      </c>
      <c r="H134" s="43" t="s">
        <v>1398</v>
      </c>
      <c r="I134" s="43"/>
      <c r="J134" s="219">
        <v>0</v>
      </c>
      <c r="K134" s="219">
        <v>30</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-132210.21000000063</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20</v>
      </c>
      <c r="D135" s="43" t="str">
        <f>IF(C135&lt;&gt;"",TEXT(C135,"00")&amp;"/03/"&amp;'Configurações Básicas'!$E$5,"")</f>
        <v>20/03/2017</v>
      </c>
      <c r="E135" s="43" t="s">
        <v>1338</v>
      </c>
      <c r="F135" s="143">
        <v>14952</v>
      </c>
      <c r="G135" s="43" t="s">
        <v>1442</v>
      </c>
      <c r="H135" s="43" t="s">
        <v>1397</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-132212.31000000064</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23</v>
      </c>
      <c r="D136" s="43" t="str">
        <f>IF(C136&lt;&gt;"",TEXT(C136,"00")&amp;"/03/"&amp;'Configurações Básicas'!$E$5,"")</f>
        <v>23/03/2017</v>
      </c>
      <c r="E136" s="43" t="s">
        <v>1338</v>
      </c>
      <c r="F136" s="143">
        <v>15008</v>
      </c>
      <c r="G136" s="43" t="s">
        <v>1442</v>
      </c>
      <c r="H136" s="43" t="s">
        <v>1397</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-132214.41000000064</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IF(C137&lt;&gt;"",TEXT(C137,"00")&amp;"/03/"&amp;'Configurações Básicas'!$E$5,"")</f>
        <v>20/03/2017</v>
      </c>
      <c r="E137" s="43" t="s">
        <v>1338</v>
      </c>
      <c r="F137" s="143" t="s">
        <v>1986</v>
      </c>
      <c r="G137" s="43" t="s">
        <v>1442</v>
      </c>
      <c r="H137" s="43" t="s">
        <v>1397</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-132216.51000000065</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20</v>
      </c>
      <c r="D138" s="43" t="str">
        <f>IF(C138&lt;&gt;"",TEXT(C138,"00")&amp;"/03/"&amp;'Configurações Básicas'!$E$5,"")</f>
        <v>20/03/2017</v>
      </c>
      <c r="E138" s="43" t="s">
        <v>1338</v>
      </c>
      <c r="F138" s="143" t="s">
        <v>1987</v>
      </c>
      <c r="G138" s="43" t="s">
        <v>1437</v>
      </c>
      <c r="H138" s="43" t="s">
        <v>1397</v>
      </c>
      <c r="I138" s="43"/>
      <c r="J138" s="219">
        <v>0</v>
      </c>
      <c r="K138" s="219">
        <v>256.33</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-132472.84000000064</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20</v>
      </c>
      <c r="D139" s="43" t="str">
        <f>IF(C139&lt;&gt;"",TEXT(C139,"00")&amp;"/03/"&amp;'Configurações Básicas'!$E$5,"")</f>
        <v>20/03/2017</v>
      </c>
      <c r="E139" s="43" t="s">
        <v>1334</v>
      </c>
      <c r="F139" s="143" t="s">
        <v>1988</v>
      </c>
      <c r="G139" s="43" t="s">
        <v>1486</v>
      </c>
      <c r="H139" s="43" t="s">
        <v>1397</v>
      </c>
      <c r="I139" s="43"/>
      <c r="J139" s="219">
        <v>0</v>
      </c>
      <c r="K139" s="219">
        <v>24.08</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-132496.92000000062</v>
      </c>
      <c r="S139" s="112" t="str">
        <f t="shared" si="8"/>
        <v>Despesa</v>
      </c>
      <c r="T139" s="109" t="str">
        <f t="shared" si="9"/>
        <v/>
      </c>
      <c r="U139" s="109" t="str">
        <f t="shared" si="10"/>
        <v/>
      </c>
      <c r="V139" s="109" t="str">
        <f t="shared" si="11"/>
        <v>Despesa</v>
      </c>
      <c r="W139" s="113" t="str">
        <f>VLOOKUP(E139,'PC Receitas'!$O$4:$P$14,2,FALSE)</f>
        <v>Impostos</v>
      </c>
    </row>
    <row r="140" spans="1:23" ht="19.5" customHeight="1" thickTop="1" thickBot="1" x14ac:dyDescent="0.3">
      <c r="A140" s="164"/>
      <c r="C140" s="43">
        <v>20</v>
      </c>
      <c r="D140" s="43" t="str">
        <f>IF(C140&lt;&gt;"",TEXT(C140,"00")&amp;"/03/"&amp;'Configurações Básicas'!$E$5,"")</f>
        <v>20/03/2017</v>
      </c>
      <c r="E140" s="43" t="s">
        <v>150</v>
      </c>
      <c r="F140" s="143" t="s">
        <v>1989</v>
      </c>
      <c r="G140" s="43" t="s">
        <v>1478</v>
      </c>
      <c r="H140" s="43" t="s">
        <v>1397</v>
      </c>
      <c r="I140" s="43"/>
      <c r="J140" s="219">
        <v>0</v>
      </c>
      <c r="K140" s="219">
        <v>1045.8399999999999</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-133542.76000000062</v>
      </c>
      <c r="S140" s="112" t="str">
        <f t="shared" si="8"/>
        <v>Despesa</v>
      </c>
      <c r="T140" s="109" t="str">
        <f t="shared" si="9"/>
        <v/>
      </c>
      <c r="U140" s="109" t="str">
        <f t="shared" si="10"/>
        <v/>
      </c>
      <c r="V140" s="109" t="str">
        <f t="shared" si="11"/>
        <v>Despesa</v>
      </c>
      <c r="W140" s="113" t="str">
        <f>VLOOKUP(E140,'PC Receitas'!$O$4:$P$14,2,FALSE)</f>
        <v>Despesas_com_RH</v>
      </c>
    </row>
    <row r="141" spans="1:23" ht="19.5" customHeight="1" thickTop="1" thickBot="1" x14ac:dyDescent="0.3">
      <c r="A141" s="164"/>
      <c r="C141" s="43">
        <v>20</v>
      </c>
      <c r="D141" s="43" t="str">
        <f>IF(C141&lt;&gt;"",TEXT(C141,"00")&amp;"/03/"&amp;'Configurações Básicas'!$E$5,"")</f>
        <v>20/03/2017</v>
      </c>
      <c r="E141" s="43" t="s">
        <v>1338</v>
      </c>
      <c r="F141" s="143">
        <v>14953</v>
      </c>
      <c r="G141" s="43" t="s">
        <v>1442</v>
      </c>
      <c r="H141" s="43" t="s">
        <v>1397</v>
      </c>
      <c r="I141" s="43"/>
      <c r="J141" s="219">
        <v>0</v>
      </c>
      <c r="K141" s="219">
        <v>2.1</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-133544.86000000063</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20</v>
      </c>
      <c r="D142" s="43" t="str">
        <f>IF(C142&lt;&gt;"",TEXT(C142,"00")&amp;"/03/"&amp;'Configurações Básicas'!$E$5,"")</f>
        <v>20/03/2017</v>
      </c>
      <c r="E142" s="43" t="s">
        <v>1338</v>
      </c>
      <c r="F142" s="143">
        <v>14959</v>
      </c>
      <c r="G142" s="43" t="s">
        <v>1442</v>
      </c>
      <c r="H142" s="43" t="s">
        <v>1397</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-133546.96000000063</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20</v>
      </c>
      <c r="D143" s="43" t="str">
        <f>IF(C143&lt;&gt;"",TEXT(C143,"00")&amp;"/03/"&amp;'Configurações Básicas'!$E$5,"")</f>
        <v>20/03/2017</v>
      </c>
      <c r="E143" s="43" t="s">
        <v>1338</v>
      </c>
      <c r="F143" s="143">
        <v>14951</v>
      </c>
      <c r="G143" s="43" t="s">
        <v>1442</v>
      </c>
      <c r="H143" s="43" t="s">
        <v>1397</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-133549.06000000064</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23</v>
      </c>
      <c r="D144" s="43" t="str">
        <f>IF(C144&lt;&gt;"",TEXT(C144,"00")&amp;"/03/"&amp;'Configurações Básicas'!$E$5,"")</f>
        <v>23/03/2017</v>
      </c>
      <c r="E144" s="43" t="s">
        <v>1338</v>
      </c>
      <c r="F144" s="143" t="s">
        <v>1990</v>
      </c>
      <c r="G144" s="43" t="s">
        <v>1442</v>
      </c>
      <c r="H144" s="43" t="s">
        <v>1397</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-133551.16000000064</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IF(C145&lt;&gt;"",TEXT(C145,"00")&amp;"/03/"&amp;'Configurações Básicas'!$E$5,"")</f>
        <v>16/03/2017</v>
      </c>
      <c r="E145" s="43" t="s">
        <v>1338</v>
      </c>
      <c r="F145" s="143">
        <v>14914</v>
      </c>
      <c r="G145" s="43" t="s">
        <v>1442</v>
      </c>
      <c r="H145" s="43" t="s">
        <v>1397</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-133553.26000000065</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IF(C146&lt;&gt;"",TEXT(C146,"00")&amp;"/03/"&amp;'Configurações Básicas'!$E$5,"")</f>
        <v>21/03/2017</v>
      </c>
      <c r="E146" s="43" t="s">
        <v>1338</v>
      </c>
      <c r="F146" s="143">
        <v>14969</v>
      </c>
      <c r="G146" s="43" t="s">
        <v>1442</v>
      </c>
      <c r="H146" s="43" t="s">
        <v>1397</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-133555.36000000066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22</v>
      </c>
      <c r="D147" s="43" t="str">
        <f>IF(C147&lt;&gt;"",TEXT(C147,"00")&amp;"/03/"&amp;'Configurações Básicas'!$E$5,"")</f>
        <v>22/03/2017</v>
      </c>
      <c r="E147" s="43" t="s">
        <v>1338</v>
      </c>
      <c r="F147" s="143">
        <v>15099</v>
      </c>
      <c r="G147" s="43" t="s">
        <v>1442</v>
      </c>
      <c r="H147" s="43" t="s">
        <v>1397</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-133557.46000000066</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16</v>
      </c>
      <c r="D148" s="43" t="str">
        <f>IF(C148&lt;&gt;"",TEXT(C148,"00")&amp;"/03/"&amp;'Configurações Básicas'!$E$5,"")</f>
        <v>16/03/2017</v>
      </c>
      <c r="E148" s="43" t="s">
        <v>1338</v>
      </c>
      <c r="F148" s="143">
        <v>15103</v>
      </c>
      <c r="G148" s="43" t="s">
        <v>1442</v>
      </c>
      <c r="H148" s="43" t="s">
        <v>1397</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-133559.56000000067</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20</v>
      </c>
      <c r="D149" s="43" t="str">
        <f>IF(C149&lt;&gt;"",TEXT(C149,"00")&amp;"/03/"&amp;'Configurações Básicas'!$E$5,"")</f>
        <v>20/03/2017</v>
      </c>
      <c r="E149" s="43" t="s">
        <v>1334</v>
      </c>
      <c r="F149" s="143" t="s">
        <v>1991</v>
      </c>
      <c r="G149" s="43" t="s">
        <v>1461</v>
      </c>
      <c r="H149" s="43" t="s">
        <v>1399</v>
      </c>
      <c r="I149" s="43"/>
      <c r="J149" s="219">
        <v>0</v>
      </c>
      <c r="K149" s="219">
        <v>12902.8</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-146462.36000000066</v>
      </c>
      <c r="S149" s="112" t="str">
        <f t="shared" si="8"/>
        <v>Despesa</v>
      </c>
      <c r="T149" s="109" t="str">
        <f t="shared" si="9"/>
        <v/>
      </c>
      <c r="U149" s="109" t="str">
        <f t="shared" si="10"/>
        <v/>
      </c>
      <c r="V149" s="109" t="str">
        <f t="shared" si="11"/>
        <v>Despesa</v>
      </c>
      <c r="W149" s="113" t="str">
        <f>VLOOKUP(E149,'PC Receitas'!$O$4:$P$14,2,FALSE)</f>
        <v>Impostos</v>
      </c>
    </row>
    <row r="150" spans="1:23" ht="19.5" customHeight="1" thickTop="1" thickBot="1" x14ac:dyDescent="0.3">
      <c r="A150" s="164"/>
      <c r="C150" s="43">
        <v>21</v>
      </c>
      <c r="D150" s="43" t="str">
        <f>IF(C150&lt;&gt;"",TEXT(C150,"00")&amp;"/03/"&amp;'Configurações Básicas'!$E$5,"")</f>
        <v>21/03/2017</v>
      </c>
      <c r="E150" s="43" t="s">
        <v>1338</v>
      </c>
      <c r="F150" s="143" t="s">
        <v>1992</v>
      </c>
      <c r="G150" s="43" t="s">
        <v>1442</v>
      </c>
      <c r="H150" s="43" t="s">
        <v>1397</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-146464.46000000066</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23</v>
      </c>
      <c r="D151" s="43" t="str">
        <f>IF(C151&lt;&gt;"",TEXT(C151,"00")&amp;"/03/"&amp;'Configurações Básicas'!$E$5,"")</f>
        <v>23/03/2017</v>
      </c>
      <c r="E151" s="43" t="s">
        <v>1338</v>
      </c>
      <c r="F151" s="143">
        <v>14962</v>
      </c>
      <c r="G151" s="43" t="s">
        <v>1442</v>
      </c>
      <c r="H151" s="43" t="s">
        <v>1397</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-146466.56000000067</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21</v>
      </c>
      <c r="D152" s="43" t="str">
        <f>IF(C152&lt;&gt;"",TEXT(C152,"00")&amp;"/03/"&amp;'Configurações Básicas'!$E$5,"")</f>
        <v>21/03/2017</v>
      </c>
      <c r="E152" s="43" t="s">
        <v>1338</v>
      </c>
      <c r="F152" s="143" t="s">
        <v>1993</v>
      </c>
      <c r="G152" s="43" t="s">
        <v>1442</v>
      </c>
      <c r="H152" s="43" t="s">
        <v>1397</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-146468.66000000067</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22</v>
      </c>
      <c r="D153" s="43" t="str">
        <f>IF(C153&lt;&gt;"",TEXT(C153,"00")&amp;"/03/"&amp;'Configurações Básicas'!$E$5,"")</f>
        <v>22/03/2017</v>
      </c>
      <c r="E153" s="43" t="s">
        <v>1338</v>
      </c>
      <c r="F153" s="143" t="s">
        <v>1994</v>
      </c>
      <c r="G153" s="43" t="s">
        <v>1460</v>
      </c>
      <c r="H153" s="43" t="s">
        <v>1397</v>
      </c>
      <c r="I153" s="43"/>
      <c r="J153" s="219">
        <v>0</v>
      </c>
      <c r="K153" s="219">
        <v>57.61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-146526.27000000066</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22</v>
      </c>
      <c r="D154" s="43" t="str">
        <f>IF(C154&lt;&gt;"",TEXT(C154,"00")&amp;"/03/"&amp;'Configurações Básicas'!$E$5,"")</f>
        <v>22/03/2017</v>
      </c>
      <c r="E154" s="43" t="s">
        <v>1338</v>
      </c>
      <c r="F154" s="143" t="s">
        <v>1995</v>
      </c>
      <c r="G154" s="43" t="s">
        <v>1460</v>
      </c>
      <c r="H154" s="43" t="s">
        <v>1397</v>
      </c>
      <c r="I154" s="43"/>
      <c r="J154" s="219">
        <v>0</v>
      </c>
      <c r="K154" s="219">
        <v>57.61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-146583.88000000064</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22</v>
      </c>
      <c r="D155" s="43" t="str">
        <f>IF(C155&lt;&gt;"",TEXT(C155,"00")&amp;"/03/"&amp;'Configurações Básicas'!$E$5,"")</f>
        <v>22/03/2017</v>
      </c>
      <c r="E155" s="43" t="s">
        <v>1337</v>
      </c>
      <c r="F155" s="143">
        <v>764</v>
      </c>
      <c r="G155" s="43" t="s">
        <v>1447</v>
      </c>
      <c r="H155" s="43" t="s">
        <v>1398</v>
      </c>
      <c r="I155" s="43"/>
      <c r="J155" s="219">
        <v>0</v>
      </c>
      <c r="K155" s="219">
        <v>1834.7</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-148418.58000000066</v>
      </c>
      <c r="S155" s="112" t="str">
        <f t="shared" si="8"/>
        <v/>
      </c>
      <c r="T155" s="109" t="str">
        <f t="shared" si="9"/>
        <v>Despesa</v>
      </c>
      <c r="U155" s="109" t="str">
        <f t="shared" si="10"/>
        <v/>
      </c>
      <c r="V155" s="109" t="str">
        <f t="shared" si="11"/>
        <v>Despesa</v>
      </c>
      <c r="W155" s="113" t="str">
        <f>VLOOKUP(E155,'PC Receitas'!$O$4:$P$14,2,FALSE)</f>
        <v>Despesas_com_Produtos</v>
      </c>
    </row>
    <row r="156" spans="1:23" ht="19.5" customHeight="1" thickTop="1" thickBot="1" x14ac:dyDescent="0.3">
      <c r="A156" s="164"/>
      <c r="C156" s="43">
        <v>22</v>
      </c>
      <c r="D156" s="43" t="str">
        <f>IF(C156&lt;&gt;"",TEXT(C156,"00")&amp;"/03/"&amp;'Configurações Básicas'!$E$5,"")</f>
        <v>22/03/2017</v>
      </c>
      <c r="E156" s="43" t="s">
        <v>1338</v>
      </c>
      <c r="F156" s="143">
        <v>15111</v>
      </c>
      <c r="G156" s="43" t="s">
        <v>1442</v>
      </c>
      <c r="H156" s="43" t="s">
        <v>1397</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-148420.68000000066</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22</v>
      </c>
      <c r="D157" s="43" t="str">
        <f>IF(C157&lt;&gt;"",TEXT(C157,"00")&amp;"/03/"&amp;'Configurações Básicas'!$E$5,"")</f>
        <v>22/03/2017</v>
      </c>
      <c r="E157" s="43" t="s">
        <v>1338</v>
      </c>
      <c r="F157" s="143">
        <v>14920</v>
      </c>
      <c r="G157" s="43" t="s">
        <v>1442</v>
      </c>
      <c r="H157" s="43" t="s">
        <v>1397</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-148422.78000000067</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22</v>
      </c>
      <c r="D158" s="43" t="str">
        <f>IF(C158&lt;&gt;"",TEXT(C158,"00")&amp;"/03/"&amp;'Configurações Básicas'!$E$5,"")</f>
        <v>22/03/2017</v>
      </c>
      <c r="E158" s="43" t="s">
        <v>1338</v>
      </c>
      <c r="F158" s="143">
        <v>14961</v>
      </c>
      <c r="G158" s="43" t="s">
        <v>1442</v>
      </c>
      <c r="H158" s="43" t="s">
        <v>1397</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-148424.88000000067</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22</v>
      </c>
      <c r="D159" s="43" t="str">
        <f>IF(C159&lt;&gt;"",TEXT(C159,"00")&amp;"/03/"&amp;'Configurações Básicas'!$E$5,"")</f>
        <v>22/03/2017</v>
      </c>
      <c r="E159" s="43" t="s">
        <v>1338</v>
      </c>
      <c r="F159" s="143">
        <v>15098</v>
      </c>
      <c r="G159" s="43" t="s">
        <v>1442</v>
      </c>
      <c r="H159" s="43" t="s">
        <v>1397</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-148426.98000000068</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22</v>
      </c>
      <c r="D160" s="43" t="str">
        <f>IF(C160&lt;&gt;"",TEXT(C160,"00")&amp;"/03/"&amp;'Configurações Básicas'!$E$5,"")</f>
        <v>22/03/2017</v>
      </c>
      <c r="E160" s="43" t="s">
        <v>1338</v>
      </c>
      <c r="F160" s="143">
        <v>14976</v>
      </c>
      <c r="G160" s="43" t="s">
        <v>1442</v>
      </c>
      <c r="H160" s="43" t="s">
        <v>1397</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-148429.08000000069</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22</v>
      </c>
      <c r="D161" s="43" t="str">
        <f>IF(C161&lt;&gt;"",TEXT(C161,"00")&amp;"/03/"&amp;'Configurações Básicas'!$E$5,"")</f>
        <v>22/03/2017</v>
      </c>
      <c r="E161" s="43" t="s">
        <v>1338</v>
      </c>
      <c r="F161" s="143">
        <v>14978</v>
      </c>
      <c r="G161" s="43" t="s">
        <v>1442</v>
      </c>
      <c r="H161" s="43" t="s">
        <v>1397</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-148431.18000000069</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22</v>
      </c>
      <c r="D162" s="43" t="str">
        <f>IF(C162&lt;&gt;"",TEXT(C162,"00")&amp;"/03/"&amp;'Configurações Básicas'!$E$5,"")</f>
        <v>22/03/2017</v>
      </c>
      <c r="E162" s="43" t="s">
        <v>1338</v>
      </c>
      <c r="F162" s="143">
        <v>14979</v>
      </c>
      <c r="G162" s="43" t="s">
        <v>1442</v>
      </c>
      <c r="H162" s="43" t="s">
        <v>1397</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-148433.2800000007</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25</v>
      </c>
      <c r="D163" s="43" t="str">
        <f>IF(C163&lt;&gt;"",TEXT(C163,"00")&amp;"/03/"&amp;'Configurações Básicas'!$E$5,"")</f>
        <v>25/03/2017</v>
      </c>
      <c r="E163" s="43" t="s">
        <v>1338</v>
      </c>
      <c r="F163" s="143">
        <v>15048</v>
      </c>
      <c r="G163" s="43" t="s">
        <v>1442</v>
      </c>
      <c r="H163" s="43" t="s">
        <v>1397</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-148435.3800000007</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25</v>
      </c>
      <c r="D164" s="43" t="str">
        <f>IF(C164&lt;&gt;"",TEXT(C164,"00")&amp;"/03/"&amp;'Configurações Básicas'!$E$5,"")</f>
        <v>25/03/2017</v>
      </c>
      <c r="E164" s="43" t="s">
        <v>1338</v>
      </c>
      <c r="F164" s="143">
        <v>15051</v>
      </c>
      <c r="G164" s="43" t="s">
        <v>1442</v>
      </c>
      <c r="H164" s="43" t="s">
        <v>1397</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-148437.48000000071</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25</v>
      </c>
      <c r="D165" s="43" t="str">
        <f>IF(C165&lt;&gt;"",TEXT(C165,"00")&amp;"/03/"&amp;'Configurações Básicas'!$E$5,"")</f>
        <v>25/03/2017</v>
      </c>
      <c r="E165" s="43" t="s">
        <v>1338</v>
      </c>
      <c r="F165" s="143">
        <v>15052</v>
      </c>
      <c r="G165" s="43" t="s">
        <v>1442</v>
      </c>
      <c r="H165" s="43" t="s">
        <v>1397</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-148439.58000000071</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25</v>
      </c>
      <c r="D166" s="43" t="str">
        <f>IF(C166&lt;&gt;"",TEXT(C166,"00")&amp;"/03/"&amp;'Configurações Básicas'!$E$5,"")</f>
        <v>25/03/2017</v>
      </c>
      <c r="E166" s="43" t="s">
        <v>1338</v>
      </c>
      <c r="F166" s="143">
        <v>15053</v>
      </c>
      <c r="G166" s="43" t="s">
        <v>1442</v>
      </c>
      <c r="H166" s="43" t="s">
        <v>1397</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-148441.68000000072</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23</v>
      </c>
      <c r="D167" s="43" t="str">
        <f>IF(C167&lt;&gt;"",TEXT(C167,"00")&amp;"/03/"&amp;'Configurações Básicas'!$E$5,"")</f>
        <v>23/03/2017</v>
      </c>
      <c r="E167" s="43" t="s">
        <v>1338</v>
      </c>
      <c r="F167" s="143">
        <v>15059</v>
      </c>
      <c r="G167" s="43" t="s">
        <v>1442</v>
      </c>
      <c r="H167" s="43" t="s">
        <v>1397</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-148443.78000000073</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23</v>
      </c>
      <c r="D168" s="43" t="str">
        <f>IF(C168&lt;&gt;"",TEXT(C168,"00")&amp;"/03/"&amp;'Configurações Básicas'!$E$5,"")</f>
        <v>23/03/2017</v>
      </c>
      <c r="E168" s="43" t="s">
        <v>1338</v>
      </c>
      <c r="F168" s="143">
        <v>14983</v>
      </c>
      <c r="G168" s="43" t="s">
        <v>1442</v>
      </c>
      <c r="H168" s="43" t="s">
        <v>1397</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-148445.88000000073</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23</v>
      </c>
      <c r="D169" s="43" t="str">
        <f>IF(C169&lt;&gt;"",TEXT(C169,"00")&amp;"/03/"&amp;'Configurações Básicas'!$E$5,"")</f>
        <v>23/03/2017</v>
      </c>
      <c r="E169" s="43" t="s">
        <v>1338</v>
      </c>
      <c r="F169" s="143">
        <v>14985</v>
      </c>
      <c r="G169" s="43" t="s">
        <v>1442</v>
      </c>
      <c r="H169" s="43" t="s">
        <v>1397</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-148447.98000000074</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23</v>
      </c>
      <c r="D170" s="43" t="str">
        <f>IF(C170&lt;&gt;"",TEXT(C170,"00")&amp;"/03/"&amp;'Configurações Básicas'!$E$5,"")</f>
        <v>23/03/2017</v>
      </c>
      <c r="E170" s="43" t="s">
        <v>1338</v>
      </c>
      <c r="F170" s="143">
        <v>14987</v>
      </c>
      <c r="G170" s="43" t="s">
        <v>1442</v>
      </c>
      <c r="H170" s="43" t="s">
        <v>1397</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-148450.08000000074</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3</v>
      </c>
      <c r="D171" s="43" t="str">
        <f>IF(C171&lt;&gt;"",TEXT(C171,"00")&amp;"/03/"&amp;'Configurações Básicas'!$E$5,"")</f>
        <v>03/03/2017</v>
      </c>
      <c r="E171" s="43" t="s">
        <v>1338</v>
      </c>
      <c r="F171" s="143">
        <v>15035</v>
      </c>
      <c r="G171" s="43" t="s">
        <v>1442</v>
      </c>
      <c r="H171" s="43" t="s">
        <v>1397</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-148452.18000000075</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23</v>
      </c>
      <c r="D172" s="43" t="str">
        <f>IF(C172&lt;&gt;"",TEXT(C172,"00")&amp;"/03/"&amp;'Configurações Básicas'!$E$5,"")</f>
        <v>23/03/2017</v>
      </c>
      <c r="E172" s="43" t="s">
        <v>1338</v>
      </c>
      <c r="F172" s="143" t="s">
        <v>1996</v>
      </c>
      <c r="G172" s="43" t="s">
        <v>1442</v>
      </c>
      <c r="H172" s="43" t="s">
        <v>1397</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-148454.28000000076</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22</v>
      </c>
      <c r="D173" s="43" t="str">
        <f>IF(C173&lt;&gt;"",TEXT(C173,"00")&amp;"/03/"&amp;'Configurações Básicas'!$E$5,"")</f>
        <v>22/03/2017</v>
      </c>
      <c r="E173" s="43" t="s">
        <v>1338</v>
      </c>
      <c r="F173" s="143">
        <v>14924</v>
      </c>
      <c r="G173" s="43" t="s">
        <v>1442</v>
      </c>
      <c r="H173" s="43" t="s">
        <v>1397</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-148456.38000000076</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7</v>
      </c>
      <c r="D174" s="43" t="str">
        <f>IF(C174&lt;&gt;"",TEXT(C174,"00")&amp;"/03/"&amp;'Configurações Básicas'!$E$5,"")</f>
        <v>07/03/2017</v>
      </c>
      <c r="E174" s="43" t="s">
        <v>1338</v>
      </c>
      <c r="F174" s="143">
        <v>14869</v>
      </c>
      <c r="G174" s="43" t="s">
        <v>1442</v>
      </c>
      <c r="H174" s="43" t="s">
        <v>1397</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-148458.48000000077</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26</v>
      </c>
      <c r="D175" s="43" t="str">
        <f>IF(C175&lt;&gt;"",TEXT(C175,"00")&amp;"/03/"&amp;'Configurações Básicas'!$E$5,"")</f>
        <v>26/03/2017</v>
      </c>
      <c r="E175" s="43" t="s">
        <v>1337</v>
      </c>
      <c r="F175" s="143">
        <v>20928</v>
      </c>
      <c r="G175" s="43" t="s">
        <v>1445</v>
      </c>
      <c r="H175" s="43" t="s">
        <v>1397</v>
      </c>
      <c r="I175" s="43"/>
      <c r="J175" s="219">
        <v>0</v>
      </c>
      <c r="K175" s="219">
        <v>8015.44</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-156473.92000000077</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23</v>
      </c>
      <c r="D176" s="43" t="str">
        <f>IF(C176&lt;&gt;"",TEXT(C176,"00")&amp;"/03/"&amp;'Configurações Básicas'!$E$5,"")</f>
        <v>23/03/2017</v>
      </c>
      <c r="E176" s="43" t="s">
        <v>1337</v>
      </c>
      <c r="F176" s="143">
        <v>20673</v>
      </c>
      <c r="G176" s="43" t="s">
        <v>1447</v>
      </c>
      <c r="H176" s="43" t="s">
        <v>1397</v>
      </c>
      <c r="I176" s="43"/>
      <c r="J176" s="219">
        <v>0</v>
      </c>
      <c r="K176" s="219">
        <v>5153.59</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-161627.51000000077</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23</v>
      </c>
      <c r="D177" s="43" t="str">
        <f>IF(C177&lt;&gt;"",TEXT(C177,"00")&amp;"/03/"&amp;'Configurações Básicas'!$E$5,"")</f>
        <v>23/03/2017</v>
      </c>
      <c r="E177" s="43" t="s">
        <v>1337</v>
      </c>
      <c r="F177" s="143">
        <v>5829</v>
      </c>
      <c r="G177" s="43" t="s">
        <v>1447</v>
      </c>
      <c r="H177" s="43" t="s">
        <v>1397</v>
      </c>
      <c r="I177" s="43"/>
      <c r="J177" s="219">
        <v>0</v>
      </c>
      <c r="K177" s="219">
        <v>9115.41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-170742.92000000077</v>
      </c>
      <c r="S177" s="112" t="str">
        <f t="shared" si="8"/>
        <v/>
      </c>
      <c r="T177" s="109" t="str">
        <f t="shared" si="9"/>
        <v>Despesa</v>
      </c>
      <c r="U177" s="109" t="str">
        <f t="shared" si="10"/>
        <v/>
      </c>
      <c r="V177" s="109" t="str">
        <f t="shared" si="11"/>
        <v>Despesa</v>
      </c>
      <c r="W177" s="113" t="str">
        <f>VLOOKUP(E177,'PC Receitas'!$O$4:$P$14,2,FALSE)</f>
        <v>Despesas_com_Produtos</v>
      </c>
    </row>
    <row r="178" spans="1:23" ht="19.5" customHeight="1" thickTop="1" thickBot="1" x14ac:dyDescent="0.3">
      <c r="A178" s="164"/>
      <c r="C178" s="43">
        <v>21</v>
      </c>
      <c r="D178" s="43" t="str">
        <f>IF(C178&lt;&gt;"",TEXT(C178,"00")&amp;"/03/"&amp;'Configurações Básicas'!$E$5,"")</f>
        <v>21/03/2017</v>
      </c>
      <c r="E178" s="43" t="s">
        <v>1338</v>
      </c>
      <c r="F178" s="143" t="s">
        <v>1997</v>
      </c>
      <c r="G178" s="43" t="s">
        <v>1442</v>
      </c>
      <c r="H178" s="43" t="s">
        <v>1397</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-170745.02000000078</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27</v>
      </c>
      <c r="D179" s="43" t="str">
        <f>IF(C179&lt;&gt;"",TEXT(C179,"00")&amp;"/03/"&amp;'Configurações Básicas'!$E$5,"")</f>
        <v>27/03/2017</v>
      </c>
      <c r="E179" s="43" t="s">
        <v>1338</v>
      </c>
      <c r="F179" s="143">
        <v>113705</v>
      </c>
      <c r="G179" s="43" t="s">
        <v>1450</v>
      </c>
      <c r="H179" s="43" t="s">
        <v>1399</v>
      </c>
      <c r="I179" s="43"/>
      <c r="J179" s="219">
        <v>0</v>
      </c>
      <c r="K179" s="219">
        <v>313</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-171058.02000000078</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30</v>
      </c>
      <c r="D180" s="43" t="str">
        <f>IF(C180&lt;&gt;"",TEXT(C180,"00")&amp;"/03/"&amp;'Configurações Básicas'!$E$5,"")</f>
        <v>30/03/2017</v>
      </c>
      <c r="E180" s="43" t="s">
        <v>1338</v>
      </c>
      <c r="F180" s="143">
        <v>15000</v>
      </c>
      <c r="G180" s="43" t="s">
        <v>1442</v>
      </c>
      <c r="H180" s="43" t="s">
        <v>1397</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-171060.12000000078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3</v>
      </c>
      <c r="D181" s="43" t="str">
        <f>IF(C181&lt;&gt;"",TEXT(C181,"00")&amp;"/03/"&amp;'Configurações Básicas'!$E$5,"")</f>
        <v>03/03/2017</v>
      </c>
      <c r="E181" s="43" t="s">
        <v>1338</v>
      </c>
      <c r="F181" s="143">
        <v>15022</v>
      </c>
      <c r="G181" s="43" t="s">
        <v>1442</v>
      </c>
      <c r="H181" s="43" t="s">
        <v>1397</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-171062.22000000079</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27</v>
      </c>
      <c r="D182" s="43" t="str">
        <f>IF(C182&lt;&gt;"",TEXT(C182,"00")&amp;"/03/"&amp;'Configurações Básicas'!$E$5,"")</f>
        <v>27/03/2017</v>
      </c>
      <c r="E182" s="43" t="s">
        <v>1338</v>
      </c>
      <c r="F182" s="143">
        <v>15033</v>
      </c>
      <c r="G182" s="43" t="s">
        <v>1442</v>
      </c>
      <c r="H182" s="43" t="s">
        <v>1397</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-171064.32000000079</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IF(C183&lt;&gt;"",TEXT(C183,"00")&amp;"/03/"&amp;'Configurações Básicas'!$E$5,"")</f>
        <v>25/03/2017</v>
      </c>
      <c r="E183" s="43" t="s">
        <v>1338</v>
      </c>
      <c r="F183" s="143">
        <v>14988</v>
      </c>
      <c r="G183" s="43" t="s">
        <v>1442</v>
      </c>
      <c r="H183" s="43" t="s">
        <v>1397</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-171066.4200000008</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30</v>
      </c>
      <c r="D184" s="43" t="str">
        <f>IF(C184&lt;&gt;"",TEXT(C184,"00")&amp;"/03/"&amp;'Configurações Básicas'!$E$5,"")</f>
        <v>30/03/2017</v>
      </c>
      <c r="E184" s="43" t="s">
        <v>1338</v>
      </c>
      <c r="F184" s="143">
        <v>15007</v>
      </c>
      <c r="G184" s="43" t="s">
        <v>1442</v>
      </c>
      <c r="H184" s="43" t="s">
        <v>1397</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-171068.5200000008</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5</v>
      </c>
      <c r="D185" s="43" t="str">
        <f>IF(C185&lt;&gt;"",TEXT(C185,"00")&amp;"/03/"&amp;'Configurações Básicas'!$E$5,"")</f>
        <v>05/03/2017</v>
      </c>
      <c r="E185" s="43" t="s">
        <v>1338</v>
      </c>
      <c r="F185" s="143">
        <v>15060</v>
      </c>
      <c r="G185" s="43" t="s">
        <v>1442</v>
      </c>
      <c r="H185" s="43" t="s">
        <v>1397</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-171070.62000000081</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28</v>
      </c>
      <c r="D186" s="43" t="str">
        <f>IF(C186&lt;&gt;"",TEXT(C186,"00")&amp;"/03/"&amp;'Configurações Básicas'!$E$5,"")</f>
        <v>28/03/2017</v>
      </c>
      <c r="E186" s="43" t="s">
        <v>150</v>
      </c>
      <c r="F186" s="143" t="s">
        <v>1998</v>
      </c>
      <c r="G186" s="43" t="s">
        <v>1443</v>
      </c>
      <c r="H186" s="43" t="s">
        <v>1398</v>
      </c>
      <c r="I186" s="43"/>
      <c r="J186" s="219">
        <v>0</v>
      </c>
      <c r="K186" s="219">
        <v>2684.11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-173754.7300000008</v>
      </c>
      <c r="S186" s="112" t="str">
        <f t="shared" si="8"/>
        <v>Despesa</v>
      </c>
      <c r="T186" s="109" t="str">
        <f t="shared" si="9"/>
        <v/>
      </c>
      <c r="U186" s="109" t="str">
        <f t="shared" si="10"/>
        <v/>
      </c>
      <c r="V186" s="109" t="str">
        <f t="shared" si="11"/>
        <v>Despesa</v>
      </c>
      <c r="W186" s="113" t="str">
        <f>VLOOKUP(E186,'PC Receitas'!$O$4:$P$14,2,FALSE)</f>
        <v>Despesas_com_RH</v>
      </c>
    </row>
    <row r="187" spans="1:23" ht="19.5" customHeight="1" thickTop="1" thickBot="1" x14ac:dyDescent="0.3">
      <c r="A187" s="164"/>
      <c r="C187" s="43">
        <v>27</v>
      </c>
      <c r="D187" s="43" t="str">
        <f>IF(C187&lt;&gt;"",TEXT(C187,"00")&amp;"/03/"&amp;'Configurações Básicas'!$E$5,"")</f>
        <v>27/03/2017</v>
      </c>
      <c r="E187" s="43" t="s">
        <v>150</v>
      </c>
      <c r="F187" s="143" t="s">
        <v>1999</v>
      </c>
      <c r="G187" s="43" t="s">
        <v>1443</v>
      </c>
      <c r="H187" s="43" t="s">
        <v>1398</v>
      </c>
      <c r="I187" s="43"/>
      <c r="J187" s="219">
        <v>0</v>
      </c>
      <c r="K187" s="219">
        <v>38</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-173792.7300000008</v>
      </c>
      <c r="S187" s="112" t="str">
        <f t="shared" si="8"/>
        <v>Despesa</v>
      </c>
      <c r="T187" s="109" t="str">
        <f t="shared" si="9"/>
        <v/>
      </c>
      <c r="U187" s="109" t="str">
        <f t="shared" si="10"/>
        <v/>
      </c>
      <c r="V187" s="109" t="str">
        <f t="shared" si="11"/>
        <v>Despesa</v>
      </c>
      <c r="W187" s="113" t="str">
        <f>VLOOKUP(E187,'PC Receitas'!$O$4:$P$14,2,FALSE)</f>
        <v>Despesas_com_RH</v>
      </c>
    </row>
    <row r="188" spans="1:23" ht="19.5" customHeight="1" thickTop="1" thickBot="1" x14ac:dyDescent="0.3">
      <c r="A188" s="164"/>
      <c r="C188" s="43">
        <v>28</v>
      </c>
      <c r="D188" s="43" t="str">
        <f>IF(C188&lt;&gt;"",TEXT(C188,"00")&amp;"/03/"&amp;'Configurações Básicas'!$E$5,"")</f>
        <v>28/03/2017</v>
      </c>
      <c r="E188" s="43" t="s">
        <v>1338</v>
      </c>
      <c r="F188" s="143" t="s">
        <v>2000</v>
      </c>
      <c r="G188" s="43" t="s">
        <v>1442</v>
      </c>
      <c r="H188" s="43" t="s">
        <v>1397</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-173794.8300000008</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27</v>
      </c>
      <c r="D189" s="43" t="str">
        <f>IF(C189&lt;&gt;"",TEXT(C189,"00")&amp;"/03/"&amp;'Configurações Básicas'!$E$5,"")</f>
        <v>27/03/2017</v>
      </c>
      <c r="E189" s="43" t="s">
        <v>1338</v>
      </c>
      <c r="F189" s="143">
        <v>14960</v>
      </c>
      <c r="G189" s="43" t="s">
        <v>1442</v>
      </c>
      <c r="H189" s="43" t="s">
        <v>1397</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-173796.93000000081</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28</v>
      </c>
      <c r="D190" s="43" t="str">
        <f>IF(C190&lt;&gt;"",TEXT(C190,"00")&amp;"/03/"&amp;'Configurações Básicas'!$E$5,"")</f>
        <v>28/03/2017</v>
      </c>
      <c r="E190" s="43" t="s">
        <v>1338</v>
      </c>
      <c r="F190" s="143" t="s">
        <v>2001</v>
      </c>
      <c r="G190" s="43" t="s">
        <v>1442</v>
      </c>
      <c r="H190" s="43" t="s">
        <v>1397</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-173799.03000000081</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28</v>
      </c>
      <c r="D191" s="43" t="str">
        <f>IF(C191&lt;&gt;"",TEXT(C191,"00")&amp;"/03/"&amp;'Configurações Básicas'!$E$5,"")</f>
        <v>28/03/2017</v>
      </c>
      <c r="E191" s="43" t="s">
        <v>1334</v>
      </c>
      <c r="F191" s="143" t="s">
        <v>2002</v>
      </c>
      <c r="G191" s="43" t="s">
        <v>1461</v>
      </c>
      <c r="H191" s="43" t="s">
        <v>1397</v>
      </c>
      <c r="I191" s="43"/>
      <c r="J191" s="219">
        <v>0</v>
      </c>
      <c r="K191" s="219">
        <v>1515.82</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-175314.85000000082</v>
      </c>
      <c r="S191" s="112" t="str">
        <f t="shared" si="8"/>
        <v>Despesa</v>
      </c>
      <c r="T191" s="109" t="str">
        <f t="shared" si="9"/>
        <v/>
      </c>
      <c r="U191" s="109" t="str">
        <f t="shared" si="10"/>
        <v/>
      </c>
      <c r="V191" s="109" t="str">
        <f t="shared" si="11"/>
        <v>Despesa</v>
      </c>
      <c r="W191" s="113" t="str">
        <f>VLOOKUP(E191,'PC Receitas'!$O$4:$P$14,2,FALSE)</f>
        <v>Impostos</v>
      </c>
    </row>
    <row r="192" spans="1:23" ht="19.5" customHeight="1" thickTop="1" thickBot="1" x14ac:dyDescent="0.3">
      <c r="A192" s="164"/>
      <c r="C192" s="43">
        <v>16</v>
      </c>
      <c r="D192" s="43" t="str">
        <f>IF(C192&lt;&gt;"",TEXT(C192,"00")&amp;"/03/"&amp;'Configurações Básicas'!$E$5,"")</f>
        <v>16/03/2017</v>
      </c>
      <c r="E192" s="43" t="s">
        <v>1337</v>
      </c>
      <c r="F192" s="143">
        <v>2590</v>
      </c>
      <c r="G192" s="43" t="s">
        <v>1447</v>
      </c>
      <c r="H192" s="43" t="s">
        <v>1399</v>
      </c>
      <c r="I192" s="43"/>
      <c r="J192" s="219">
        <v>0</v>
      </c>
      <c r="K192" s="219">
        <v>10192</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-185506.85000000082</v>
      </c>
      <c r="S192" s="112" t="str">
        <f t="shared" si="8"/>
        <v/>
      </c>
      <c r="T192" s="109" t="str">
        <f t="shared" si="9"/>
        <v>Despesa</v>
      </c>
      <c r="U192" s="109" t="str">
        <f t="shared" si="10"/>
        <v/>
      </c>
      <c r="V192" s="109" t="str">
        <f t="shared" si="11"/>
        <v>Despesa</v>
      </c>
      <c r="W192" s="113" t="str">
        <f>VLOOKUP(E192,'PC Receitas'!$O$4:$P$14,2,FALSE)</f>
        <v>Despesas_com_Produtos</v>
      </c>
    </row>
    <row r="193" spans="1:23" ht="19.5" customHeight="1" thickTop="1" thickBot="1" x14ac:dyDescent="0.3">
      <c r="A193" s="164"/>
      <c r="C193" s="43">
        <v>5</v>
      </c>
      <c r="D193" s="43" t="str">
        <f>IF(C193&lt;&gt;"",TEXT(C193,"00")&amp;"/03/"&amp;'Configurações Básicas'!$E$5,"")</f>
        <v>05/03/2017</v>
      </c>
      <c r="E193" s="43" t="s">
        <v>1337</v>
      </c>
      <c r="F193" s="143">
        <v>773</v>
      </c>
      <c r="G193" s="43" t="s">
        <v>1447</v>
      </c>
      <c r="H193" s="43" t="s">
        <v>1398</v>
      </c>
      <c r="I193" s="43"/>
      <c r="J193" s="219">
        <v>0</v>
      </c>
      <c r="K193" s="219">
        <v>1715</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-187221.85000000082</v>
      </c>
      <c r="S193" s="112" t="str">
        <f t="shared" si="8"/>
        <v/>
      </c>
      <c r="T193" s="109" t="str">
        <f t="shared" si="9"/>
        <v>Despesa</v>
      </c>
      <c r="U193" s="109" t="str">
        <f t="shared" si="10"/>
        <v/>
      </c>
      <c r="V193" s="109" t="str">
        <f t="shared" si="11"/>
        <v>Despesa</v>
      </c>
      <c r="W193" s="113" t="str">
        <f>VLOOKUP(E193,'PC Receitas'!$O$4:$P$14,2,FALSE)</f>
        <v>Despesas_com_Produtos</v>
      </c>
    </row>
    <row r="194" spans="1:23" ht="19.5" customHeight="1" thickTop="1" thickBot="1" x14ac:dyDescent="0.3">
      <c r="A194" s="164"/>
      <c r="C194" s="43">
        <v>30</v>
      </c>
      <c r="D194" s="43" t="str">
        <f>IF(C194&lt;&gt;"",TEXT(C194,"00")&amp;"/03/"&amp;'Configurações Básicas'!$E$5,"")</f>
        <v>30/03/2017</v>
      </c>
      <c r="E194" s="43" t="s">
        <v>1338</v>
      </c>
      <c r="F194" s="143">
        <v>15001</v>
      </c>
      <c r="G194" s="43" t="s">
        <v>1442</v>
      </c>
      <c r="H194" s="43" t="s">
        <v>1397</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-187223.95000000083</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30</v>
      </c>
      <c r="D195" s="43" t="str">
        <f>IF(C195&lt;&gt;"",TEXT(C195,"00")&amp;"/03/"&amp;'Configurações Básicas'!$E$5,"")</f>
        <v>30/03/2017</v>
      </c>
      <c r="E195" s="43" t="s">
        <v>1338</v>
      </c>
      <c r="F195" s="143">
        <v>15002</v>
      </c>
      <c r="G195" s="43" t="s">
        <v>1442</v>
      </c>
      <c r="H195" s="43" t="s">
        <v>1397</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-187226.05000000083</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30</v>
      </c>
      <c r="D196" s="43" t="str">
        <f>IF(C196&lt;&gt;"",TEXT(C196,"00")&amp;"/03/"&amp;'Configurações Básicas'!$E$5,"")</f>
        <v>30/03/2017</v>
      </c>
      <c r="E196" s="43" t="s">
        <v>1338</v>
      </c>
      <c r="F196" s="143">
        <v>15005</v>
      </c>
      <c r="G196" s="43" t="s">
        <v>1442</v>
      </c>
      <c r="H196" s="43" t="s">
        <v>1397</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-187228.15000000084</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30</v>
      </c>
      <c r="D197" s="43" t="str">
        <f>IF(C197&lt;&gt;"",TEXT(C197,"00")&amp;"/03/"&amp;'Configurações Básicas'!$E$5,"")</f>
        <v>30/03/2017</v>
      </c>
      <c r="E197" s="43" t="s">
        <v>1338</v>
      </c>
      <c r="F197" s="143" t="s">
        <v>2003</v>
      </c>
      <c r="G197" s="43" t="s">
        <v>1442</v>
      </c>
      <c r="H197" s="43" t="s">
        <v>1397</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-187230.25000000084</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30</v>
      </c>
      <c r="D198" s="43" t="str">
        <f>IF(C198&lt;&gt;"",TEXT(C198,"00")&amp;"/03/"&amp;'Configurações Básicas'!$E$5,"")</f>
        <v>30/03/2017</v>
      </c>
      <c r="E198" s="43" t="s">
        <v>1338</v>
      </c>
      <c r="F198" s="143">
        <v>14999</v>
      </c>
      <c r="G198" s="43" t="s">
        <v>1442</v>
      </c>
      <c r="H198" s="43" t="s">
        <v>1397</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-187232.35000000085</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31</v>
      </c>
      <c r="D199" s="43" t="str">
        <f>IF(C199&lt;&gt;"",TEXT(C199,"00")&amp;"/03/"&amp;'Configurações Básicas'!$E$5,"")</f>
        <v>31/03/2017</v>
      </c>
      <c r="E199" s="43" t="s">
        <v>1338</v>
      </c>
      <c r="F199" s="143">
        <v>15016</v>
      </c>
      <c r="G199" s="43" t="s">
        <v>1442</v>
      </c>
      <c r="H199" s="43" t="s">
        <v>1397</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-187234.45000000086</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31</v>
      </c>
      <c r="D200" s="43" t="str">
        <f>IF(C200&lt;&gt;"",TEXT(C200,"00")&amp;"/03/"&amp;'Configurações Básicas'!$E$5,"")</f>
        <v>31/03/2017</v>
      </c>
      <c r="E200" s="43" t="s">
        <v>1338</v>
      </c>
      <c r="F200" s="143">
        <v>15017</v>
      </c>
      <c r="G200" s="43" t="s">
        <v>1442</v>
      </c>
      <c r="H200" s="43" t="s">
        <v>1397</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-187236.55000000086</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31</v>
      </c>
      <c r="D201" s="43" t="str">
        <f>IF(C201&lt;&gt;"",TEXT(C201,"00")&amp;"/03/"&amp;'Configurações Básicas'!$E$5,"")</f>
        <v>31/03/2017</v>
      </c>
      <c r="E201" s="43" t="s">
        <v>1338</v>
      </c>
      <c r="F201" s="143">
        <v>15018</v>
      </c>
      <c r="G201" s="43" t="s">
        <v>1442</v>
      </c>
      <c r="H201" s="43" t="s">
        <v>1397</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-187238.65000000087</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30</v>
      </c>
      <c r="D202" s="43" t="str">
        <f>IF(C202&lt;&gt;"",TEXT(C202,"00")&amp;"/03/"&amp;'Configurações Básicas'!$E$5,"")</f>
        <v>30/03/2017</v>
      </c>
      <c r="E202" s="43" t="s">
        <v>1338</v>
      </c>
      <c r="F202" s="143">
        <v>15006</v>
      </c>
      <c r="G202" s="43" t="s">
        <v>1442</v>
      </c>
      <c r="H202" s="43" t="s">
        <v>1397</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-187240.75000000087</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31</v>
      </c>
      <c r="D203" s="43" t="str">
        <f>IF(C203&lt;&gt;"",TEXT(C203,"00")&amp;"/03/"&amp;'Configurações Básicas'!$E$5,"")</f>
        <v>31/03/2017</v>
      </c>
      <c r="E203" s="43" t="s">
        <v>1338</v>
      </c>
      <c r="F203" s="143" t="s">
        <v>2004</v>
      </c>
      <c r="G203" s="43" t="s">
        <v>1442</v>
      </c>
      <c r="H203" s="43" t="s">
        <v>1397</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-187242.85000000088</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31</v>
      </c>
      <c r="D204" s="43" t="str">
        <f>IF(C204&lt;&gt;"",TEXT(C204,"00")&amp;"/03/"&amp;'Configurações Básicas'!$E$5,"")</f>
        <v>31/03/2017</v>
      </c>
      <c r="E204" s="43" t="s">
        <v>1338</v>
      </c>
      <c r="F204" s="143">
        <v>15069</v>
      </c>
      <c r="G204" s="43" t="s">
        <v>1442</v>
      </c>
      <c r="H204" s="43" t="s">
        <v>1397</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-187244.95000000088</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31</v>
      </c>
      <c r="D205" s="43" t="str">
        <f>IF(C205&lt;&gt;"",TEXT(C205,"00")&amp;"/03/"&amp;'Configurações Básicas'!$E$5,"")</f>
        <v>31/03/2017</v>
      </c>
      <c r="E205" s="43" t="s">
        <v>1338</v>
      </c>
      <c r="F205" s="143" t="s">
        <v>2005</v>
      </c>
      <c r="G205" s="43" t="s">
        <v>1442</v>
      </c>
      <c r="H205" s="43" t="s">
        <v>1397</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-187247.05000000089</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c r="D206" s="43" t="str">
        <f>IF(C206&lt;&gt;"",TEXT(C206,"00")&amp;"/03/"&amp;'Configurações Básicas'!$E$5,"")</f>
        <v/>
      </c>
      <c r="E206" s="43"/>
      <c r="F206" s="143"/>
      <c r="G206" s="43"/>
      <c r="H206" s="43"/>
      <c r="I206" s="43"/>
      <c r="J206" s="219">
        <v>0</v>
      </c>
      <c r="K206" s="219">
        <v>0</v>
      </c>
      <c r="L206" s="44"/>
      <c r="M206" s="44"/>
      <c r="N206" s="41">
        <f>N205+IF(AND(L206="Pago",OR(E206='PC Receitas'!$O$4,E206='PC Receitas'!$O$5,E206='PC Receitas'!$O$6)),K206,IF(AND(L206="Pago",OR(E206='PC Receitas'!$O$7,E206='PC Receitas'!$O$8,E206='PC Receitas'!$O$9,E206='PC Receitas'!$O$10,E206='PC Receitas'!$O$11,E206='PC Receitas'!$O$12,E206='PC Receitas'!$O$13,E206='PC Receitas'!$O$14)),-K206,0))</f>
        <v>-187247.05000000089</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IF(C207&lt;&gt;"",TEXT(C207,"00")&amp;"/03/"&amp;'Configurações Básicas'!$E$5,"")</f>
        <v/>
      </c>
      <c r="E207" s="43"/>
      <c r="F207" s="143"/>
      <c r="G207" s="43"/>
      <c r="H207" s="43"/>
      <c r="I207" s="43"/>
      <c r="J207" s="219">
        <v>0</v>
      </c>
      <c r="K207" s="219">
        <v>0</v>
      </c>
      <c r="L207" s="44"/>
      <c r="M207" s="44"/>
      <c r="N207" s="41">
        <f>N206+IF(AND(L207="Pago",OR(E207='PC Receitas'!$O$4,E207='PC Receitas'!$O$5,E207='PC Receitas'!$O$6)),K207,IF(AND(L207="Pago",OR(E207='PC Receitas'!$O$7,E207='PC Receitas'!$O$8,E207='PC Receitas'!$O$9,E207='PC Receitas'!$O$10,E207='PC Receitas'!$O$11,E207='PC Receitas'!$O$12,E207='PC Receitas'!$O$13,E207='PC Receitas'!$O$14)),-K207,0))</f>
        <v>-187247.05000000089</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IF(C208&lt;&gt;"",TEXT(C208,"00")&amp;"/03/"&amp;'Configurações Básicas'!$E$5,"")</f>
        <v/>
      </c>
      <c r="E208" s="43"/>
      <c r="F208" s="143"/>
      <c r="G208" s="43"/>
      <c r="H208" s="43"/>
      <c r="I208" s="43"/>
      <c r="J208" s="219">
        <v>0</v>
      </c>
      <c r="K208" s="219">
        <v>0</v>
      </c>
      <c r="L208" s="44"/>
      <c r="M208" s="44"/>
      <c r="N208" s="41">
        <f>N207+IF(AND(L208="Pago",OR(E208='PC Receitas'!$O$4,E208='PC Receitas'!$O$5,E208='PC Receitas'!$O$6)),K208,IF(AND(L208="Pago",OR(E208='PC Receitas'!$O$7,E208='PC Receitas'!$O$8,E208='PC Receitas'!$O$9,E208='PC Receitas'!$O$10,E208='PC Receitas'!$O$11,E208='PC Receitas'!$O$12,E208='PC Receitas'!$O$13,E208='PC Receitas'!$O$14)),-K208,0))</f>
        <v>-187247.05000000089</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IF(C209&lt;&gt;"",TEXT(C209,"00")&amp;"/03/"&amp;'Configurações Básicas'!$E$5,"")</f>
        <v/>
      </c>
      <c r="E209" s="43"/>
      <c r="F209" s="143"/>
      <c r="G209" s="43"/>
      <c r="H209" s="43"/>
      <c r="I209" s="43"/>
      <c r="J209" s="219">
        <v>0</v>
      </c>
      <c r="K209" s="219">
        <v>0</v>
      </c>
      <c r="L209" s="44"/>
      <c r="M209" s="44"/>
      <c r="N209" s="41">
        <f>N208+IF(AND(L209="Pago",OR(E209='PC Receitas'!$O$4,E209='PC Receitas'!$O$5,E209='PC Receitas'!$O$6)),K209,IF(AND(L209="Pago",OR(E209='PC Receitas'!$O$7,E209='PC Receitas'!$O$8,E209='PC Receitas'!$O$9,E209='PC Receitas'!$O$10,E209='PC Receitas'!$O$11,E209='PC Receitas'!$O$12,E209='PC Receitas'!$O$13,E209='PC Receitas'!$O$14)),-K209,0))</f>
        <v>-187247.05000000089</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IF(C210&lt;&gt;"",TEXT(C210,"00")&amp;"/03/"&amp;'Configurações Básicas'!$E$5,"")</f>
        <v/>
      </c>
      <c r="E210" s="43"/>
      <c r="F210" s="143"/>
      <c r="G210" s="43"/>
      <c r="H210" s="43"/>
      <c r="I210" s="43"/>
      <c r="J210" s="219">
        <v>0</v>
      </c>
      <c r="K210" s="219">
        <v>0</v>
      </c>
      <c r="L210" s="44"/>
      <c r="M210" s="44"/>
      <c r="N210" s="41">
        <f>N209+IF(AND(L210="Pago",OR(E210='PC Receitas'!$O$4,E210='PC Receitas'!$O$5,E210='PC Receitas'!$O$6)),K210,IF(AND(L210="Pago",OR(E210='PC Receitas'!$O$7,E210='PC Receitas'!$O$8,E210='PC Receitas'!$O$9,E210='PC Receitas'!$O$10,E210='PC Receitas'!$O$11,E210='PC Receitas'!$O$12,E210='PC Receitas'!$O$13,E210='PC Receitas'!$O$14)),-K210,0))</f>
        <v>-187247.05000000089</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IF(C211&lt;&gt;"",TEXT(C211,"00")&amp;"/03/"&amp;'Configurações Básicas'!$E$5,"")</f>
        <v/>
      </c>
      <c r="E211" s="43"/>
      <c r="F211" s="143"/>
      <c r="G211" s="43"/>
      <c r="H211" s="43"/>
      <c r="I211" s="43"/>
      <c r="J211" s="219">
        <v>0</v>
      </c>
      <c r="K211" s="219">
        <v>0</v>
      </c>
      <c r="L211" s="44"/>
      <c r="M211" s="44"/>
      <c r="N211" s="41">
        <f>N210+IF(AND(L211="Pago",OR(E211='PC Receitas'!$O$4,E211='PC Receitas'!$O$5,E211='PC Receitas'!$O$6)),K211,IF(AND(L211="Pago",OR(E211='PC Receitas'!$O$7,E211='PC Receitas'!$O$8,E211='PC Receitas'!$O$9,E211='PC Receitas'!$O$10,E211='PC Receitas'!$O$11,E211='PC Receitas'!$O$12,E211='PC Receitas'!$O$13,E211='PC Receitas'!$O$14)),-K211,0))</f>
        <v>-187247.05000000089</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IF(C212&lt;&gt;"",TEXT(C212,"00")&amp;"/03/"&amp;'Configurações Básicas'!$E$5,"")</f>
        <v/>
      </c>
      <c r="E212" s="43"/>
      <c r="F212" s="143"/>
      <c r="G212" s="43"/>
      <c r="H212" s="43"/>
      <c r="I212" s="43"/>
      <c r="J212" s="219">
        <v>0</v>
      </c>
      <c r="K212" s="219">
        <v>0</v>
      </c>
      <c r="L212" s="44"/>
      <c r="M212" s="44"/>
      <c r="N212" s="41">
        <f>N211+IF(AND(L212="Pago",OR(E212='PC Receitas'!$O$4,E212='PC Receitas'!$O$5,E212='PC Receitas'!$O$6)),K212,IF(AND(L212="Pago",OR(E212='PC Receitas'!$O$7,E212='PC Receitas'!$O$8,E212='PC Receitas'!$O$9,E212='PC Receitas'!$O$10,E212='PC Receitas'!$O$11,E212='PC Receitas'!$O$12,E212='PC Receitas'!$O$13,E212='PC Receitas'!$O$14)),-K212,0))</f>
        <v>-187247.05000000089</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IF(C213&lt;&gt;"",TEXT(C213,"00")&amp;"/03/"&amp;'Configurações Básicas'!$E$5,"")</f>
        <v/>
      </c>
      <c r="E213" s="43"/>
      <c r="F213" s="143"/>
      <c r="G213" s="43"/>
      <c r="H213" s="43"/>
      <c r="I213" s="43"/>
      <c r="J213" s="219">
        <v>0</v>
      </c>
      <c r="K213" s="219">
        <v>0</v>
      </c>
      <c r="L213" s="44"/>
      <c r="M213" s="44"/>
      <c r="N213" s="41">
        <f>N212+IF(AND(L213="Pago",OR(E213='PC Receitas'!$O$4,E213='PC Receitas'!$O$5,E213='PC Receitas'!$O$6)),K213,IF(AND(L213="Pago",OR(E213='PC Receitas'!$O$7,E213='PC Receitas'!$O$8,E213='PC Receitas'!$O$9,E213='PC Receitas'!$O$10,E213='PC Receitas'!$O$11,E213='PC Receitas'!$O$12,E213='PC Receitas'!$O$13,E213='PC Receitas'!$O$14)),-K213,0))</f>
        <v>-187247.05000000089</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IF(C214&lt;&gt;"",TEXT(C214,"00")&amp;"/03/"&amp;'Configurações Básicas'!$E$5,"")</f>
        <v/>
      </c>
      <c r="E214" s="43"/>
      <c r="F214" s="143"/>
      <c r="G214" s="43"/>
      <c r="H214" s="43"/>
      <c r="I214" s="43"/>
      <c r="J214" s="219">
        <v>0</v>
      </c>
      <c r="K214" s="219">
        <v>0</v>
      </c>
      <c r="L214" s="44"/>
      <c r="M214" s="44"/>
      <c r="N214" s="41">
        <f>N213+IF(AND(L214="Pago",OR(E214='PC Receitas'!$O$4,E214='PC Receitas'!$O$5,E214='PC Receitas'!$O$6)),K214,IF(AND(L214="Pago",OR(E214='PC Receitas'!$O$7,E214='PC Receitas'!$O$8,E214='PC Receitas'!$O$9,E214='PC Receitas'!$O$10,E214='PC Receitas'!$O$11,E214='PC Receitas'!$O$12,E214='PC Receitas'!$O$13,E214='PC Receitas'!$O$14)),-K214,0))</f>
        <v>-187247.05000000089</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IF(C215&lt;&gt;"",TEXT(C215,"00")&amp;"/03/"&amp;'Configurações Básicas'!$E$5,"")</f>
        <v/>
      </c>
      <c r="E215" s="43"/>
      <c r="F215" s="143"/>
      <c r="G215" s="43"/>
      <c r="H215" s="43"/>
      <c r="I215" s="43"/>
      <c r="J215" s="219">
        <v>0</v>
      </c>
      <c r="K215" s="219">
        <v>0</v>
      </c>
      <c r="L215" s="44"/>
      <c r="M215" s="44"/>
      <c r="N215" s="41">
        <f>N214+IF(AND(L215="Pago",OR(E215='PC Receitas'!$O$4,E215='PC Receitas'!$O$5,E215='PC Receitas'!$O$6)),K215,IF(AND(L215="Pago",OR(E215='PC Receitas'!$O$7,E215='PC Receitas'!$O$8,E215='PC Receitas'!$O$9,E215='PC Receitas'!$O$10,E215='PC Receitas'!$O$11,E215='PC Receitas'!$O$12,E215='PC Receitas'!$O$13,E215='PC Receitas'!$O$14)),-K215,0))</f>
        <v>-187247.05000000089</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IF(C216&lt;&gt;"",TEXT(C216,"00")&amp;"/03/"&amp;'Configurações Básicas'!$E$5,"")</f>
        <v/>
      </c>
      <c r="E216" s="43"/>
      <c r="F216" s="143"/>
      <c r="G216" s="43"/>
      <c r="H216" s="43"/>
      <c r="I216" s="43"/>
      <c r="J216" s="219">
        <v>0</v>
      </c>
      <c r="K216" s="219">
        <v>0</v>
      </c>
      <c r="L216" s="44"/>
      <c r="M216" s="44"/>
      <c r="N216" s="41">
        <f>N215+IF(AND(L216="Pago",OR(E216='PC Receitas'!$O$4,E216='PC Receitas'!$O$5,E216='PC Receitas'!$O$6)),K216,IF(AND(L216="Pago",OR(E216='PC Receitas'!$O$7,E216='PC Receitas'!$O$8,E216='PC Receitas'!$O$9,E216='PC Receitas'!$O$10,E216='PC Receitas'!$O$11,E216='PC Receitas'!$O$12,E216='PC Receitas'!$O$13,E216='PC Receitas'!$O$14)),-K216,0))</f>
        <v>-187247.05000000089</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IF(C217&lt;&gt;"",TEXT(C217,"00")&amp;"/03/"&amp;'Configurações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-187247.05000000089</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IF(C218&lt;&gt;"",TEXT(C218,"00")&amp;"/03/"&amp;'Configurações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-187247.05000000089</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IF(C219&lt;&gt;"",TEXT(C219,"00")&amp;"/03/"&amp;'Configurações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-187247.05000000089</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IF(C220&lt;&gt;"",TEXT(C220,"00")&amp;"/03/"&amp;'Configurações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-187247.05000000089</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IF(C221&lt;&gt;"",TEXT(C221,"00")&amp;"/03/"&amp;'Configurações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-187247.05000000089</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IF(C222&lt;&gt;"",TEXT(C222,"00")&amp;"/03/"&amp;'Configurações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-187247.05000000089</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IF(C223&lt;&gt;"",TEXT(C223,"00")&amp;"/03/"&amp;'Configurações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-187247.05000000089</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IF(C224&lt;&gt;"",TEXT(C224,"00")&amp;"/03/"&amp;'Configurações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-187247.05000000089</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IF(C225&lt;&gt;"",TEXT(C225,"00")&amp;"/03/"&amp;'Configurações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-187247.05000000089</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IF(C226&lt;&gt;"",TEXT(C226,"00")&amp;"/03/"&amp;'Configurações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-187247.05000000089</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IF(C227&lt;&gt;"",TEXT(C227,"00")&amp;"/03/"&amp;'Configurações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-187247.05000000089</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IF(C228&lt;&gt;"",TEXT(C228,"00")&amp;"/03/"&amp;'Configurações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-187247.05000000089</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IF(C229&lt;&gt;"",TEXT(C229,"00")&amp;"/03/"&amp;'Configurações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-187247.05000000089</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IF(C230&lt;&gt;"",TEXT(C230,"00")&amp;"/03/"&amp;'Configurações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-187247.05000000089</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IF(C231&lt;&gt;"",TEXT(C231,"00")&amp;"/03/"&amp;'Configurações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-187247.05000000089</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IF(C232&lt;&gt;"",TEXT(C232,"00")&amp;"/03/"&amp;'Configurações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-187247.05000000089</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IF(C233&lt;&gt;"",TEXT(C233,"00")&amp;"/03/"&amp;'Configurações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-187247.05000000089</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IF(C234&lt;&gt;"",TEXT(C234,"00")&amp;"/03/"&amp;'Configurações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-187247.05000000089</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IF(C235&lt;&gt;"",TEXT(C235,"00")&amp;"/03/"&amp;'Configurações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-187247.05000000089</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IF(C236&lt;&gt;"",TEXT(C236,"00")&amp;"/03/"&amp;'Configurações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-187247.05000000089</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IF(C237&lt;&gt;"",TEXT(C237,"00")&amp;"/03/"&amp;'Configurações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-187247.05000000089</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IF(C238&lt;&gt;"",TEXT(C238,"00")&amp;"/03/"&amp;'Configurações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-187247.05000000089</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IF(C239&lt;&gt;"",TEXT(C239,"00")&amp;"/03/"&amp;'Configurações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-187247.05000000089</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IF(C240&lt;&gt;"",TEXT(C240,"00")&amp;"/03/"&amp;'Configurações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-187247.05000000089</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IF(C241&lt;&gt;"",TEXT(C241,"00")&amp;"/03/"&amp;'Configurações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-187247.05000000089</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IF(C242&lt;&gt;"",TEXT(C242,"00")&amp;"/03/"&amp;'Configurações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-187247.05000000089</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IF(C243&lt;&gt;"",TEXT(C243,"00")&amp;"/03/"&amp;'Configurações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-187247.05000000089</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IF(C244&lt;&gt;"",TEXT(C244,"00")&amp;"/03/"&amp;'Configurações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-187247.05000000089</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IF(C245&lt;&gt;"",TEXT(C245,"00")&amp;"/03/"&amp;'Configurações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-187247.05000000089</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IF(C246&lt;&gt;"",TEXT(C246,"00")&amp;"/03/"&amp;'Configurações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-187247.05000000089</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IF(C247&lt;&gt;"",TEXT(C247,"00")&amp;"/03/"&amp;'Configurações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-187247.05000000089</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IF(C248&lt;&gt;"",TEXT(C248,"00")&amp;"/03/"&amp;'Configurações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-187247.05000000089</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IF(C249&lt;&gt;"",TEXT(C249,"00")&amp;"/03/"&amp;'Configurações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-187247.05000000089</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IF(C250&lt;&gt;"",TEXT(C250,"00")&amp;"/03/"&amp;'Configurações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-187247.05000000089</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IF(C251&lt;&gt;"",TEXT(C251,"00")&amp;"/03/"&amp;'Configurações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-187247.05000000089</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IF(C252&lt;&gt;"",TEXT(C252,"00")&amp;"/03/"&amp;'Configurações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-187247.05000000089</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IF(C253&lt;&gt;"",TEXT(C253,"00")&amp;"/03/"&amp;'Configurações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-187247.05000000089</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IF(C254&lt;&gt;"",TEXT(C254,"00")&amp;"/03/"&amp;'Configurações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-187247.05000000089</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IF(C255&lt;&gt;"",TEXT(C255,"00")&amp;"/03/"&amp;'Configurações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-187247.05000000089</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IF(C256&lt;&gt;"",TEXT(C256,"00")&amp;"/03/"&amp;'Configurações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-187247.05000000089</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IF(C257&lt;&gt;"",TEXT(C257,"00")&amp;"/03/"&amp;'Configurações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-187247.05000000089</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IF(C258&lt;&gt;"",TEXT(C258,"00")&amp;"/03/"&amp;'Configurações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-187247.05000000089</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IF(C259&lt;&gt;"",TEXT(C259,"00")&amp;"/03/"&amp;'Configurações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-187247.05000000089</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IF(C260&lt;&gt;"",TEXT(C260,"00")&amp;"/03/"&amp;'Configurações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-187247.05000000089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IF(C261&lt;&gt;"",TEXT(C261,"00")&amp;"/03/"&amp;'Configurações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-187247.05000000089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IF(C262&lt;&gt;"",TEXT(C262,"00")&amp;"/03/"&amp;'Configurações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-187247.05000000089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IF(C263&lt;&gt;"",TEXT(C263,"00")&amp;"/03/"&amp;'Configurações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-187247.05000000089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IF(C264&lt;&gt;"",TEXT(C264,"00")&amp;"/03/"&amp;'Configurações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-187247.05000000089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IF(C265&lt;&gt;"",TEXT(C265,"00")&amp;"/03/"&amp;'Configurações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-187247.05000000089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IF(C266&lt;&gt;"",TEXT(C266,"00")&amp;"/03/"&amp;'Configurações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-187247.05000000089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IF(C267&lt;&gt;"",TEXT(C267,"00")&amp;"/03/"&amp;'Configurações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-187247.05000000089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IF(C268&lt;&gt;"",TEXT(C268,"00")&amp;"/03/"&amp;'Configurações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-187247.05000000089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IF(C269&lt;&gt;"",TEXT(C269,"00")&amp;"/03/"&amp;'Configurações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-187247.05000000089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IF(C270&lt;&gt;"",TEXT(C270,"00")&amp;"/03/"&amp;'Configurações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-187247.05000000089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IF(C271&lt;&gt;"",TEXT(C271,"00")&amp;"/03/"&amp;'Configurações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-187247.05000000089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IF(C272&lt;&gt;"",TEXT(C272,"00")&amp;"/03/"&amp;'Configurações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-187247.05000000089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IF(C273&lt;&gt;"",TEXT(C273,"00")&amp;"/03/"&amp;'Configurações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-187247.05000000089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IF(C274&lt;&gt;"",TEXT(C274,"00")&amp;"/03/"&amp;'Configurações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-187247.05000000089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IF(C275&lt;&gt;"",TEXT(C275,"00")&amp;"/03/"&amp;'Configurações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-187247.05000000089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IF(C276&lt;&gt;"",TEXT(C276,"00")&amp;"/03/"&amp;'Configurações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-187247.05000000089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IF(C277&lt;&gt;"",TEXT(C277,"00")&amp;"/03/"&amp;'Configurações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-187247.05000000089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IF(C278&lt;&gt;"",TEXT(C278,"00")&amp;"/03/"&amp;'Configurações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-187247.05000000089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IF(C279&lt;&gt;"",TEXT(C279,"00")&amp;"/03/"&amp;'Configurações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-187247.05000000089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IF(C280&lt;&gt;"",TEXT(C280,"00")&amp;"/03/"&amp;'Configurações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-187247.05000000089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IF(C281&lt;&gt;"",TEXT(C281,"00")&amp;"/03/"&amp;'Configurações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-187247.05000000089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IF(C282&lt;&gt;"",TEXT(C282,"00")&amp;"/03/"&amp;'Configurações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-187247.05000000089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IF(C283&lt;&gt;"",TEXT(C283,"00")&amp;"/03/"&amp;'Configurações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-187247.05000000089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IF(C284&lt;&gt;"",TEXT(C284,"00")&amp;"/03/"&amp;'Configurações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-187247.05000000089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IF(C285&lt;&gt;"",TEXT(C285,"00")&amp;"/03/"&amp;'Configurações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-187247.05000000089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IF(C286&lt;&gt;"",TEXT(C286,"00")&amp;"/03/"&amp;'Configurações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-187247.05000000089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IF(C287&lt;&gt;"",TEXT(C287,"00")&amp;"/03/"&amp;'Configurações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-187247.05000000089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IF(C288&lt;&gt;"",TEXT(C288,"00")&amp;"/03/"&amp;'Configurações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-187247.05000000089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IF(C289&lt;&gt;"",TEXT(C289,"00")&amp;"/03/"&amp;'Configurações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-187247.05000000089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IF(C290&lt;&gt;"",TEXT(C290,"00")&amp;"/03/"&amp;'Configurações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-187247.05000000089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IF(C291&lt;&gt;"",TEXT(C291,"00")&amp;"/03/"&amp;'Configurações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-187247.05000000089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IF(C292&lt;&gt;"",TEXT(C292,"00")&amp;"/03/"&amp;'Configurações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-187247.05000000089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IF(C293&lt;&gt;"",TEXT(C293,"00")&amp;"/03/"&amp;'Configurações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-187247.05000000089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IF(C294&lt;&gt;"",TEXT(C294,"00")&amp;"/03/"&amp;'Configurações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-187247.05000000089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IF(C295&lt;&gt;"",TEXT(C295,"00")&amp;"/03/"&amp;'Configurações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-187247.05000000089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IF(C296&lt;&gt;"",TEXT(C296,"00")&amp;"/03/"&amp;'Configurações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-187247.05000000089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IF(C297&lt;&gt;"",TEXT(C297,"00")&amp;"/03/"&amp;'Configurações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-187247.05000000089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IF(C298&lt;&gt;"",TEXT(C298,"00")&amp;"/03/"&amp;'Configurações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-187247.05000000089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IF(C299&lt;&gt;"",TEXT(C299,"00")&amp;"/03/"&amp;'Configurações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-187247.05000000089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IF(C300&lt;&gt;"",TEXT(C300,"00")&amp;"/03/"&amp;'Configurações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-187247.05000000089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IF(C301&lt;&gt;"",TEXT(C301,"00")&amp;"/03/"&amp;'Configurações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-187247.05000000089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IF(C302&lt;&gt;"",TEXT(C302,"00")&amp;"/03/"&amp;'Configurações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-187247.05000000089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IF(C303&lt;&gt;"",TEXT(C303,"00")&amp;"/03/"&amp;'Configurações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-187247.05000000089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IF(C304&lt;&gt;"",TEXT(C304,"00")&amp;"/03/"&amp;'Configurações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-187247.05000000089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IF(C305&lt;&gt;"",TEXT(C305,"00")&amp;"/03/"&amp;'Configurações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-187247.05000000089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IF(C306&lt;&gt;"",TEXT(C306,"00")&amp;"/03/"&amp;'Configurações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-187247.05000000089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IF(C307&lt;&gt;"",TEXT(C307,"00")&amp;"/03/"&amp;'Configurações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-187247.05000000089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IF(C308&lt;&gt;"",TEXT(C308,"00")&amp;"/03/"&amp;'Configurações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-187247.05000000089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IF(C309&lt;&gt;"",TEXT(C309,"00")&amp;"/03/"&amp;'Configurações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-187247.05000000089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IF(C310&lt;&gt;"",TEXT(C310,"00")&amp;"/03/"&amp;'Configurações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-187247.05000000089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IF(C311&lt;&gt;"",TEXT(C311,"00")&amp;"/03/"&amp;'Configurações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-187247.05000000089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IF(C312&lt;&gt;"",TEXT(C312,"00")&amp;"/03/"&amp;'Configurações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-187247.05000000089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IF(C313&lt;&gt;"",TEXT(C313,"00")&amp;"/03/"&amp;'Configurações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-187247.05000000089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IF(C314&lt;&gt;"",TEXT(C314,"00")&amp;"/03/"&amp;'Configurações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-187247.05000000089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IF(C315&lt;&gt;"",TEXT(C315,"00")&amp;"/03/"&amp;'Configurações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-187247.05000000089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IF(C316&lt;&gt;"",TEXT(C316,"00")&amp;"/03/"&amp;'Configurações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-187247.05000000089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IF(C317&lt;&gt;"",TEXT(C317,"00")&amp;"/03/"&amp;'Configurações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-187247.05000000089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IF(C318&lt;&gt;"",TEXT(C318,"00")&amp;"/03/"&amp;'Configurações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-187247.05000000089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IF(C319&lt;&gt;"",TEXT(C319,"00")&amp;"/03/"&amp;'Configurações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-187247.05000000089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IF(C320&lt;&gt;"",TEXT(C320,"00")&amp;"/03/"&amp;'Configurações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-187247.05000000089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IF(C321&lt;&gt;"",TEXT(C321,"00")&amp;"/03/"&amp;'Configurações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-187247.05000000089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IF(C322&lt;&gt;"",TEXT(C322,"00")&amp;"/03/"&amp;'Configurações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-187247.05000000089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IF(C323&lt;&gt;"",TEXT(C323,"00")&amp;"/03/"&amp;'Configurações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-187247.05000000089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IF(C324&lt;&gt;"",TEXT(C324,"00")&amp;"/03/"&amp;'Configurações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-187247.05000000089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IF(C325&lt;&gt;"",TEXT(C325,"00")&amp;"/03/"&amp;'Configurações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-187247.05000000089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IF(C326&lt;&gt;"",TEXT(C326,"00")&amp;"/03/"&amp;'Configurações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-187247.05000000089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IF(C327&lt;&gt;"",TEXT(C327,"00")&amp;"/03/"&amp;'Configurações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-187247.05000000089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IF(C328&lt;&gt;"",TEXT(C328,"00")&amp;"/03/"&amp;'Configurações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-187247.05000000089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IF(C329&lt;&gt;"",TEXT(C329,"00")&amp;"/03/"&amp;'Configurações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-187247.05000000089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IF(C330&lt;&gt;"",TEXT(C330,"00")&amp;"/03/"&amp;'Configurações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-187247.05000000089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IF(C331&lt;&gt;"",TEXT(C331,"00")&amp;"/03/"&amp;'Configurações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-187247.05000000089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IF(C332&lt;&gt;"",TEXT(C332,"00")&amp;"/03/"&amp;'Configurações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-187247.05000000089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IF(C333&lt;&gt;"",TEXT(C333,"00")&amp;"/03/"&amp;'Configurações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-187247.05000000089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IF(C334&lt;&gt;"",TEXT(C334,"00")&amp;"/03/"&amp;'Configurações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-187247.05000000089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IF(C335&lt;&gt;"",TEXT(C335,"00")&amp;"/03/"&amp;'Configurações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-187247.05000000089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IF(C336&lt;&gt;"",TEXT(C336,"00")&amp;"/03/"&amp;'Configurações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-187247.05000000089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IF(C337&lt;&gt;"",TEXT(C337,"00")&amp;"/03/"&amp;'Configurações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-187247.05000000089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IF(C338&lt;&gt;"",TEXT(C338,"00")&amp;"/03/"&amp;'Configurações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-187247.05000000089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IF(C339&lt;&gt;"",TEXT(C339,"00")&amp;"/03/"&amp;'Configurações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-187247.05000000089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IF(C340&lt;&gt;"",TEXT(C340,"00")&amp;"/03/"&amp;'Configurações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-187247.05000000089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IF(C341&lt;&gt;"",TEXT(C341,"00")&amp;"/03/"&amp;'Configurações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-187247.05000000089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IF(C342&lt;&gt;"",TEXT(C342,"00")&amp;"/03/"&amp;'Configurações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-187247.05000000089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IF(C343&lt;&gt;"",TEXT(C343,"00")&amp;"/03/"&amp;'Configurações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-187247.05000000089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IF(C344&lt;&gt;"",TEXT(C344,"00")&amp;"/03/"&amp;'Configurações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-187247.05000000089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IF(C345&lt;&gt;"",TEXT(C345,"00")&amp;"/03/"&amp;'Configurações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-187247.05000000089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IF(C346&lt;&gt;"",TEXT(C346,"00")&amp;"/03/"&amp;'Configurações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-187247.05000000089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IF(C347&lt;&gt;"",TEXT(C347,"00")&amp;"/03/"&amp;'Configurações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-187247.05000000089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IF(C348&lt;&gt;"",TEXT(C348,"00")&amp;"/03/"&amp;'Configurações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-187247.05000000089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IF(C349&lt;&gt;"",TEXT(C349,"00")&amp;"/03/"&amp;'Configurações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-187247.05000000089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IF(C350&lt;&gt;"",TEXT(C350,"00")&amp;"/03/"&amp;'Configurações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-187247.05000000089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IF(C351&lt;&gt;"",TEXT(C351,"00")&amp;"/03/"&amp;'Configurações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-187247.05000000089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IF(C352&lt;&gt;"",TEXT(C352,"00")&amp;"/03/"&amp;'Configurações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-187247.05000000089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IF(C353&lt;&gt;"",TEXT(C353,"00")&amp;"/03/"&amp;'Configurações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-187247.05000000089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IF(C354&lt;&gt;"",TEXT(C354,"00")&amp;"/03/"&amp;'Configurações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-187247.05000000089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IF(C355&lt;&gt;"",TEXT(C355,"00")&amp;"/03/"&amp;'Configurações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-187247.05000000089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IF(C356&lt;&gt;"",TEXT(C356,"00")&amp;"/03/"&amp;'Configurações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-187247.05000000089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IF(C357&lt;&gt;"",TEXT(C357,"00")&amp;"/03/"&amp;'Configurações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-187247.05000000089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IF(C358&lt;&gt;"",TEXT(C358,"00")&amp;"/03/"&amp;'Configurações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-187247.05000000089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IF(C359&lt;&gt;"",TEXT(C359,"00")&amp;"/03/"&amp;'Configurações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-187247.05000000089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IF(C360&lt;&gt;"",TEXT(C360,"00")&amp;"/03/"&amp;'Configurações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-187247.05000000089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IF(C361&lt;&gt;"",TEXT(C361,"00")&amp;"/03/"&amp;'Configurações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-187247.05000000089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IF(C362&lt;&gt;"",TEXT(C362,"00")&amp;"/03/"&amp;'Configurações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-187247.05000000089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IF(C363&lt;&gt;"",TEXT(C363,"00")&amp;"/03/"&amp;'Configurações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-187247.05000000089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IF(C364&lt;&gt;"",TEXT(C364,"00")&amp;"/03/"&amp;'Configurações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-187247.05000000089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IF(C365&lt;&gt;"",TEXT(C365,"00")&amp;"/03/"&amp;'Configurações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-187247.05000000089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IF(C366&lt;&gt;"",TEXT(C366,"00")&amp;"/03/"&amp;'Configurações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-187247.05000000089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IF(C367&lt;&gt;"",TEXT(C367,"00")&amp;"/03/"&amp;'Configurações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-187247.05000000089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IF(C368&lt;&gt;"",TEXT(C368,"00")&amp;"/03/"&amp;'Configurações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-187247.05000000089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IF(C369&lt;&gt;"",TEXT(C369,"00")&amp;"/03/"&amp;'Configurações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-187247.05000000089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IF(C370&lt;&gt;"",TEXT(C370,"00")&amp;"/03/"&amp;'Configurações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-187247.05000000089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IF(C371&lt;&gt;"",TEXT(C371,"00")&amp;"/03/"&amp;'Configurações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-187247.05000000089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IF(C372&lt;&gt;"",TEXT(C372,"00")&amp;"/03/"&amp;'Configurações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-187247.05000000089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IF(C373&lt;&gt;"",TEXT(C373,"00")&amp;"/03/"&amp;'Configurações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-187247.05000000089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IF(C374&lt;&gt;"",TEXT(C374,"00")&amp;"/03/"&amp;'Configurações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-187247.05000000089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IF(C375&lt;&gt;"",TEXT(C375,"00")&amp;"/03/"&amp;'Configurações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-187247.05000000089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IF(C376&lt;&gt;"",TEXT(C376,"00")&amp;"/03/"&amp;'Configurações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-187247.05000000089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IF(C377&lt;&gt;"",TEXT(C377,"00")&amp;"/03/"&amp;'Configurações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-187247.05000000089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IF(C378&lt;&gt;"",TEXT(C378,"00")&amp;"/03/"&amp;'Configurações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-187247.05000000089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IF(C379&lt;&gt;"",TEXT(C379,"00")&amp;"/03/"&amp;'Configurações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-187247.05000000089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IF(C380&lt;&gt;"",TEXT(C380,"00")&amp;"/03/"&amp;'Configurações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-187247.05000000089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IF(C381&lt;&gt;"",TEXT(C381,"00")&amp;"/03/"&amp;'Configurações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-187247.05000000089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IF(C382&lt;&gt;"",TEXT(C382,"00")&amp;"/03/"&amp;'Configurações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-187247.05000000089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IF(C383&lt;&gt;"",TEXT(C383,"00")&amp;"/03/"&amp;'Configurações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-187247.05000000089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IF(C384&lt;&gt;"",TEXT(C384,"00")&amp;"/03/"&amp;'Configurações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-187247.05000000089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IF(C385&lt;&gt;"",TEXT(C385,"00")&amp;"/03/"&amp;'Configurações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-187247.05000000089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IF(C386&lt;&gt;"",TEXT(C386,"00")&amp;"/03/"&amp;'Configurações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-187247.05000000089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IF(C387&lt;&gt;"",TEXT(C387,"00")&amp;"/03/"&amp;'Configurações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-187247.05000000089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IF(C388&lt;&gt;"",TEXT(C388,"00")&amp;"/03/"&amp;'Configurações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-187247.05000000089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IF(C389&lt;&gt;"",TEXT(C389,"00")&amp;"/03/"&amp;'Configurações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-187247.05000000089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IF(C390&lt;&gt;"",TEXT(C390,"00")&amp;"/03/"&amp;'Configurações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-187247.05000000089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IF(C391&lt;&gt;"",TEXT(C391,"00")&amp;"/03/"&amp;'Configurações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-187247.05000000089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IF(C392&lt;&gt;"",TEXT(C392,"00")&amp;"/03/"&amp;'Configurações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-187247.05000000089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IF(C393&lt;&gt;"",TEXT(C393,"00")&amp;"/03/"&amp;'Configurações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-187247.05000000089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IF(C394&lt;&gt;"",TEXT(C394,"00")&amp;"/03/"&amp;'Configurações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-187247.05000000089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IF(C395&lt;&gt;"",TEXT(C395,"00")&amp;"/03/"&amp;'Configurações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-187247.05000000089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IF(C396&lt;&gt;"",TEXT(C396,"00")&amp;"/03/"&amp;'Configurações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-187247.05000000089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IF(C397&lt;&gt;"",TEXT(C397,"00")&amp;"/03/"&amp;'Configurações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-187247.05000000089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IF(C398&lt;&gt;"",TEXT(C398,"00")&amp;"/03/"&amp;'Configurações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-187247.05000000089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IF(C399&lt;&gt;"",TEXT(C399,"00")&amp;"/03/"&amp;'Configurações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-187247.05000000089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IF(C400&lt;&gt;"",TEXT(C400,"00")&amp;"/03/"&amp;'Configurações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-187247.05000000089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IF(C401&lt;&gt;"",TEXT(C401,"00")&amp;"/03/"&amp;'Configurações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-187247.05000000089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IF(C402&lt;&gt;"",TEXT(C402,"00")&amp;"/03/"&amp;'Configurações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-187247.05000000089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IF(C403&lt;&gt;"",TEXT(C403,"00")&amp;"/03/"&amp;'Configurações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-187247.05000000089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IF(C404&lt;&gt;"",TEXT(C404,"00")&amp;"/03/"&amp;'Configurações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-187247.05000000089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IF(C405&lt;&gt;"",TEXT(C405,"00")&amp;"/03/"&amp;'Configurações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-187247.05000000089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IF(C406&lt;&gt;"",TEXT(C406,"00")&amp;"/03/"&amp;'Configurações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-187247.05000000089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IF(C407&lt;&gt;"",TEXT(C407,"00")&amp;"/03/"&amp;'Configurações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-187247.05000000089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IF(C408&lt;&gt;"",TEXT(C408,"00")&amp;"/03/"&amp;'Configurações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-187247.05000000089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IF(C409&lt;&gt;"",TEXT(C409,"00")&amp;"/03/"&amp;'Configurações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-187247.05000000089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IF(C410&lt;&gt;"",TEXT(C410,"00")&amp;"/03/"&amp;'Configurações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-187247.05000000089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IF(C411&lt;&gt;"",TEXT(C411,"00")&amp;"/03/"&amp;'Configurações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-187247.05000000089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IF(C412&lt;&gt;"",TEXT(C412,"00")&amp;"/03/"&amp;'Configurações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-187247.05000000089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IF(C413&lt;&gt;"",TEXT(C413,"00")&amp;"/03/"&amp;'Configurações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-187247.05000000089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IF(C414&lt;&gt;"",TEXT(C414,"00")&amp;"/03/"&amp;'Configurações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-187247.05000000089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IF(C415&lt;&gt;"",TEXT(C415,"00")&amp;"/03/"&amp;'Configurações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-187247.05000000089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IF(C416&lt;&gt;"",TEXT(C416,"00")&amp;"/03/"&amp;'Configurações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-187247.05000000089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IF(C417&lt;&gt;"",TEXT(C417,"00")&amp;"/03/"&amp;'Configurações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-187247.05000000089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IF(C418&lt;&gt;"",TEXT(C418,"00")&amp;"/03/"&amp;'Configurações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-187247.05000000089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IF(C419&lt;&gt;"",TEXT(C419,"00")&amp;"/03/"&amp;'Configurações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-187247.05000000089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IF(C420&lt;&gt;"",TEXT(C420,"00")&amp;"/03/"&amp;'Configurações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-187247.05000000089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IF(C421&lt;&gt;"",TEXT(C421,"00")&amp;"/03/"&amp;'Configurações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-187247.05000000089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IF(C422&lt;&gt;"",TEXT(C422,"00")&amp;"/03/"&amp;'Configurações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-187247.05000000089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IF(C423&lt;&gt;"",TEXT(C423,"00")&amp;"/03/"&amp;'Configurações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-187247.05000000089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IF(C424&lt;&gt;"",TEXT(C424,"00")&amp;"/03/"&amp;'Configurações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-187247.05000000089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IF(C425&lt;&gt;"",TEXT(C425,"00")&amp;"/03/"&amp;'Configurações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-187247.05000000089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IF(C426&lt;&gt;"",TEXT(C426,"00")&amp;"/03/"&amp;'Configurações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-187247.05000000089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IF(C427&lt;&gt;"",TEXT(C427,"00")&amp;"/03/"&amp;'Configurações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-187247.05000000089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IF(C428&lt;&gt;"",TEXT(C428,"00")&amp;"/03/"&amp;'Configurações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-187247.05000000089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IF(C429&lt;&gt;"",TEXT(C429,"00")&amp;"/03/"&amp;'Configurações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-187247.05000000089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IF(C430&lt;&gt;"",TEXT(C430,"00")&amp;"/03/"&amp;'Configurações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-187247.05000000089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IF(C431&lt;&gt;"",TEXT(C431,"00")&amp;"/03/"&amp;'Configurações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-187247.05000000089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IF(C432&lt;&gt;"",TEXT(C432,"00")&amp;"/03/"&amp;'Configurações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-187247.05000000089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IF(C433&lt;&gt;"",TEXT(C433,"00")&amp;"/03/"&amp;'Configurações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-187247.05000000089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IF(C434&lt;&gt;"",TEXT(C434,"00")&amp;"/03/"&amp;'Configurações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-187247.05000000089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IF(C435&lt;&gt;"",TEXT(C435,"00")&amp;"/03/"&amp;'Configurações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-187247.05000000089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IF(C436&lt;&gt;"",TEXT(C436,"00")&amp;"/03/"&amp;'Configurações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-187247.05000000089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IF(C437&lt;&gt;"",TEXT(C437,"00")&amp;"/03/"&amp;'Configurações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-187247.05000000089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IF(C438&lt;&gt;"",TEXT(C438,"00")&amp;"/03/"&amp;'Configurações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-187247.05000000089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IF(C439&lt;&gt;"",TEXT(C439,"00")&amp;"/03/"&amp;'Configurações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-187247.05000000089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IF(C440&lt;&gt;"",TEXT(C440,"00")&amp;"/03/"&amp;'Configurações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-187247.05000000089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IF(C441&lt;&gt;"",TEXT(C441,"00")&amp;"/03/"&amp;'Configurações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-187247.05000000089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IF(C442&lt;&gt;"",TEXT(C442,"00")&amp;"/03/"&amp;'Configurações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-187247.05000000089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IF(C443&lt;&gt;"",TEXT(C443,"00")&amp;"/03/"&amp;'Configurações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-187247.05000000089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IF(C444&lt;&gt;"",TEXT(C444,"00")&amp;"/03/"&amp;'Configurações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-187247.05000000089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IF(C445&lt;&gt;"",TEXT(C445,"00")&amp;"/03/"&amp;'Configurações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-187247.05000000089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IF(C446&lt;&gt;"",TEXT(C446,"00")&amp;"/03/"&amp;'Configurações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-187247.05000000089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IF(C447&lt;&gt;"",TEXT(C447,"00")&amp;"/03/"&amp;'Configurações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-187247.05000000089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IF(C448&lt;&gt;"",TEXT(C448,"00")&amp;"/03/"&amp;'Configurações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-187247.05000000089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IF(C449&lt;&gt;"",TEXT(C449,"00")&amp;"/03/"&amp;'Configurações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-187247.05000000089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IF(C450&lt;&gt;"",TEXT(C450,"00")&amp;"/03/"&amp;'Configurações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-187247.05000000089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IF(C451&lt;&gt;"",TEXT(C451,"00")&amp;"/03/"&amp;'Configurações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-187247.05000000089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IF(C452&lt;&gt;"",TEXT(C452,"00")&amp;"/03/"&amp;'Configurações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-187247.05000000089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IF(C453&lt;&gt;"",TEXT(C453,"00")&amp;"/03/"&amp;'Configurações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-187247.05000000089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IF(C454&lt;&gt;"",TEXT(C454,"00")&amp;"/03/"&amp;'Configurações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-187247.05000000089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IF(C455&lt;&gt;"",TEXT(C455,"00")&amp;"/03/"&amp;'Configurações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-187247.05000000089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IF(C456&lt;&gt;"",TEXT(C456,"00")&amp;"/03/"&amp;'Configurações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-187247.05000000089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IF(C457&lt;&gt;"",TEXT(C457,"00")&amp;"/03/"&amp;'Configurações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-187247.05000000089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IF(C458&lt;&gt;"",TEXT(C458,"00")&amp;"/03/"&amp;'Configurações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-187247.05000000089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IF(C459&lt;&gt;"",TEXT(C459,"00")&amp;"/03/"&amp;'Configurações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-187247.05000000089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IF(C460&lt;&gt;"",TEXT(C460,"00")&amp;"/03/"&amp;'Configurações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-187247.05000000089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IF(C461&lt;&gt;"",TEXT(C461,"00")&amp;"/03/"&amp;'Configurações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-187247.05000000089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IF(C462&lt;&gt;"",TEXT(C462,"00")&amp;"/03/"&amp;'Configurações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-187247.05000000089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IF(C463&lt;&gt;"",TEXT(C463,"00")&amp;"/03/"&amp;'Configurações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-187247.05000000089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IF(C464&lt;&gt;"",TEXT(C464,"00")&amp;"/03/"&amp;'Configurações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-187247.05000000089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IF(C465&lt;&gt;"",TEXT(C465,"00")&amp;"/03/"&amp;'Configurações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-187247.05000000089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IF(C466&lt;&gt;"",TEXT(C466,"00")&amp;"/03/"&amp;'Configurações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-187247.05000000089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IF(C467&lt;&gt;"",TEXT(C467,"00")&amp;"/03/"&amp;'Configurações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-187247.05000000089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IF(C468&lt;&gt;"",TEXT(C468,"00")&amp;"/03/"&amp;'Configurações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-187247.05000000089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IF(C469&lt;&gt;"",TEXT(C469,"00")&amp;"/03/"&amp;'Configurações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-187247.05000000089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IF(C470&lt;&gt;"",TEXT(C470,"00")&amp;"/03/"&amp;'Configurações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-187247.05000000089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IF(C471&lt;&gt;"",TEXT(C471,"00")&amp;"/03/"&amp;'Configurações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-187247.05000000089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IF(C472&lt;&gt;"",TEXT(C472,"00")&amp;"/03/"&amp;'Configurações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-187247.05000000089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IF(C473&lt;&gt;"",TEXT(C473,"00")&amp;"/03/"&amp;'Configurações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-187247.05000000089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IF(C474&lt;&gt;"",TEXT(C474,"00")&amp;"/03/"&amp;'Configurações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-187247.05000000089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IF(C475&lt;&gt;"",TEXT(C475,"00")&amp;"/03/"&amp;'Configurações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-187247.05000000089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IF(C476&lt;&gt;"",TEXT(C476,"00")&amp;"/03/"&amp;'Configurações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-187247.05000000089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IF(C477&lt;&gt;"",TEXT(C477,"00")&amp;"/03/"&amp;'Configurações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-187247.05000000089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IF(C478&lt;&gt;"",TEXT(C478,"00")&amp;"/03/"&amp;'Configurações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-187247.05000000089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IF(C479&lt;&gt;"",TEXT(C479,"00")&amp;"/03/"&amp;'Configurações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-187247.05000000089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IF(C480&lt;&gt;"",TEXT(C480,"00")&amp;"/03/"&amp;'Configurações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-187247.05000000089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IF(C481&lt;&gt;"",TEXT(C481,"00")&amp;"/03/"&amp;'Configurações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-187247.05000000089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IF(C482&lt;&gt;"",TEXT(C482,"00")&amp;"/03/"&amp;'Configurações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-187247.05000000089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IF(C483&lt;&gt;"",TEXT(C483,"00")&amp;"/03/"&amp;'Configurações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-187247.05000000089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IF(C484&lt;&gt;"",TEXT(C484,"00")&amp;"/03/"&amp;'Configurações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-187247.05000000089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IF(C485&lt;&gt;"",TEXT(C485,"00")&amp;"/03/"&amp;'Configurações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-187247.05000000089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IF(C486&lt;&gt;"",TEXT(C486,"00")&amp;"/03/"&amp;'Configurações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-187247.05000000089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IF(C487&lt;&gt;"",TEXT(C487,"00")&amp;"/03/"&amp;'Configurações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-187247.05000000089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IF(C488&lt;&gt;"",TEXT(C488,"00")&amp;"/03/"&amp;'Configurações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-187247.05000000089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IF(C489&lt;&gt;"",TEXT(C489,"00")&amp;"/03/"&amp;'Configurações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-187247.05000000089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IF(C490&lt;&gt;"",TEXT(C490,"00")&amp;"/03/"&amp;'Configurações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-187247.05000000089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IF(C491&lt;&gt;"",TEXT(C491,"00")&amp;"/03/"&amp;'Configurações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-187247.05000000089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IF(C492&lt;&gt;"",TEXT(C492,"00")&amp;"/03/"&amp;'Configurações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-187247.05000000089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IF(C493&lt;&gt;"",TEXT(C493,"00")&amp;"/03/"&amp;'Configurações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-187247.05000000089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IF(C494&lt;&gt;"",TEXT(C494,"00")&amp;"/03/"&amp;'Configurações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-187247.05000000089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IF(C495&lt;&gt;"",TEXT(C495,"00")&amp;"/03/"&amp;'Configurações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-187247.05000000089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IF(C496&lt;&gt;"",TEXT(C496,"00")&amp;"/03/"&amp;'Configurações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-187247.05000000089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IF(C497&lt;&gt;"",TEXT(C497,"00")&amp;"/03/"&amp;'Configurações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-187247.05000000089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IF(C498&lt;&gt;"",TEXT(C498,"00")&amp;"/03/"&amp;'Configurações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-187247.05000000089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IF(C499&lt;&gt;"",TEXT(C499,"00")&amp;"/03/"&amp;'Configurações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-187247.05000000089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IF(C500&lt;&gt;"",TEXT(C500,"00")&amp;"/03/"&amp;'Configurações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-187247.05000000089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IF(C501&lt;&gt;"",TEXT(C501,"00")&amp;"/03/"&amp;'Configurações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-187247.05000000089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IF(C502&lt;&gt;"",TEXT(C502,"00")&amp;"/03/"&amp;'Configurações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-187247.05000000089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IF(C503&lt;&gt;"",TEXT(C503,"00")&amp;"/03/"&amp;'Configurações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-187247.05000000089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IF(C504&lt;&gt;"",TEXT(C504,"00")&amp;"/03/"&amp;'Configurações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-187247.05000000089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IF(C505&lt;&gt;"",TEXT(C505,"00")&amp;"/03/"&amp;'Configurações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-187247.05000000089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IF(C506&lt;&gt;"",TEXT(C506,"00")&amp;"/03/"&amp;'Configurações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-187247.05000000089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IF(C507&lt;&gt;"",TEXT(C507,"00")&amp;"/03/"&amp;'Configurações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-187247.05000000089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IF(C508&lt;&gt;"",TEXT(C508,"00")&amp;"/03/"&amp;'Configurações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-187247.05000000089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IF(C509&lt;&gt;"",TEXT(C509,"00")&amp;"/03/"&amp;'Configurações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-187247.05000000089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IF(C510&lt;&gt;"",TEXT(C510,"00")&amp;"/03/"&amp;'Configurações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-187247.05000000089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IF(C511&lt;&gt;"",TEXT(C511,"00")&amp;"/03/"&amp;'Configurações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-187247.05000000089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IF(C512&lt;&gt;"",TEXT(C512,"00")&amp;"/03/"&amp;'Configurações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-187247.05000000089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IF(C513&lt;&gt;"",TEXT(C513,"00")&amp;"/03/"&amp;'Configurações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-187247.05000000089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IF(C514&lt;&gt;"",TEXT(C514,"00")&amp;"/03/"&amp;'Configurações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-187247.05000000089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IF(C515&lt;&gt;"",TEXT(C515,"00")&amp;"/03/"&amp;'Configurações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-187247.05000000089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IF(C516&lt;&gt;"",TEXT(C516,"00")&amp;"/03/"&amp;'Configurações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-187247.05000000089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IF(C517&lt;&gt;"",TEXT(C517,"00")&amp;"/03/"&amp;'Configurações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-187247.05000000089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IF(C518&lt;&gt;"",TEXT(C518,"00")&amp;"/03/"&amp;'Configurações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-187247.05000000089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IF(C519&lt;&gt;"",TEXT(C519,"00")&amp;"/03/"&amp;'Configurações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-187247.05000000089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IF(C520&lt;&gt;"",TEXT(C520,"00")&amp;"/03/"&amp;'Configurações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-187247.05000000089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IF(C521&lt;&gt;"",TEXT(C521,"00")&amp;"/03/"&amp;'Configurações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-187247.05000000089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IF(C522&lt;&gt;"",TEXT(C522,"00")&amp;"/03/"&amp;'Configurações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-187247.05000000089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IF(C523&lt;&gt;"",TEXT(C523,"00")&amp;"/03/"&amp;'Configurações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-187247.05000000089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IF(C524&lt;&gt;"",TEXT(C524,"00")&amp;"/03/"&amp;'Configurações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-187247.05000000089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IF(C525&lt;&gt;"",TEXT(C525,"00")&amp;"/03/"&amp;'Configurações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-187247.05000000089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IF(C526&lt;&gt;"",TEXT(C526,"00")&amp;"/03/"&amp;'Configurações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-187247.05000000089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IF(C527&lt;&gt;"",TEXT(C527,"00")&amp;"/03/"&amp;'Configurações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-187247.05000000089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IF(C528&lt;&gt;"",TEXT(C528,"00")&amp;"/03/"&amp;'Configurações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-187247.05000000089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IF(C529&lt;&gt;"",TEXT(C529,"00")&amp;"/03/"&amp;'Configurações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-187247.05000000089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IF(C530&lt;&gt;"",TEXT(C530,"00")&amp;"/03/"&amp;'Configurações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-187247.05000000089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IF(C531&lt;&gt;"",TEXT(C531,"00")&amp;"/03/"&amp;'Configurações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-187247.05000000089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IF(C532&lt;&gt;"",TEXT(C532,"00")&amp;"/03/"&amp;'Configurações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-187247.05000000089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IF(C533&lt;&gt;"",TEXT(C533,"00")&amp;"/03/"&amp;'Configurações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-187247.05000000089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IF(C534&lt;&gt;"",TEXT(C534,"00")&amp;"/03/"&amp;'Configurações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-187247.05000000089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IF(C535&lt;&gt;"",TEXT(C535,"00")&amp;"/03/"&amp;'Configurações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-187247.05000000089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IF(C536&lt;&gt;"",TEXT(C536,"00")&amp;"/03/"&amp;'Configurações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-187247.05000000089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IF(C537&lt;&gt;"",TEXT(C537,"00")&amp;"/03/"&amp;'Configurações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-187247.05000000089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IF(C538&lt;&gt;"",TEXT(C538,"00")&amp;"/03/"&amp;'Configurações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-187247.05000000089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IF(C539&lt;&gt;"",TEXT(C539,"00")&amp;"/03/"&amp;'Configurações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-187247.05000000089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IF(C540&lt;&gt;"",TEXT(C540,"00")&amp;"/03/"&amp;'Configurações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-187247.05000000089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IF(C541&lt;&gt;"",TEXT(C541,"00")&amp;"/03/"&amp;'Configurações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-187247.05000000089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IF(C542&lt;&gt;"",TEXT(C542,"00")&amp;"/03/"&amp;'Configurações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-187247.05000000089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IF(C543&lt;&gt;"",TEXT(C543,"00")&amp;"/03/"&amp;'Configurações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-187247.05000000089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IF(C544&lt;&gt;"",TEXT(C544,"00")&amp;"/03/"&amp;'Configurações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-187247.05000000089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IF(C545&lt;&gt;"",TEXT(C545,"00")&amp;"/03/"&amp;'Configurações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-187247.05000000089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IF(C546&lt;&gt;"",TEXT(C546,"00")&amp;"/03/"&amp;'Configurações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-187247.05000000089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IF(C547&lt;&gt;"",TEXT(C547,"00")&amp;"/03/"&amp;'Configurações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-187247.05000000089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IF(C548&lt;&gt;"",TEXT(C548,"00")&amp;"/03/"&amp;'Configurações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-187247.05000000089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IF(C549&lt;&gt;"",TEXT(C549,"00")&amp;"/03/"&amp;'Configurações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-187247.05000000089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IF(C550&lt;&gt;"",TEXT(C550,"00")&amp;"/03/"&amp;'Configurações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-187247.05000000089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IF(C551&lt;&gt;"",TEXT(C551,"00")&amp;"/03/"&amp;'Configurações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-187247.05000000089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IF(C552&lt;&gt;"",TEXT(C552,"00")&amp;"/03/"&amp;'Configurações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-187247.05000000089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IF(C553&lt;&gt;"",TEXT(C553,"00")&amp;"/03/"&amp;'Configurações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-187247.05000000089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IF(C554&lt;&gt;"",TEXT(C554,"00")&amp;"/03/"&amp;'Configurações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-187247.05000000089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IF(C555&lt;&gt;"",TEXT(C555,"00")&amp;"/03/"&amp;'Configurações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-187247.05000000089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IF(C556&lt;&gt;"",TEXT(C556,"00")&amp;"/03/"&amp;'Configurações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-187247.05000000089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IF(C557&lt;&gt;"",TEXT(C557,"00")&amp;"/03/"&amp;'Configurações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-187247.05000000089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IF(C558&lt;&gt;"",TEXT(C558,"00")&amp;"/03/"&amp;'Configurações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-187247.05000000089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IF(C559&lt;&gt;"",TEXT(C559,"00")&amp;"/03/"&amp;'Configurações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-187247.05000000089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IF(C560&lt;&gt;"",TEXT(C560,"00")&amp;"/03/"&amp;'Configurações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-187247.05000000089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IF(C561&lt;&gt;"",TEXT(C561,"00")&amp;"/03/"&amp;'Configurações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-187247.05000000089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IF(C562&lt;&gt;"",TEXT(C562,"00")&amp;"/03/"&amp;'Configurações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-187247.05000000089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IF(C563&lt;&gt;"",TEXT(C563,"00")&amp;"/03/"&amp;'Configurações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-187247.05000000089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IF(C564&lt;&gt;"",TEXT(C564,"00")&amp;"/03/"&amp;'Configurações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-187247.05000000089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IF(C565&lt;&gt;"",TEXT(C565,"00")&amp;"/03/"&amp;'Configurações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-187247.05000000089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IF(C566&lt;&gt;"",TEXT(C566,"00")&amp;"/03/"&amp;'Configurações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-187247.05000000089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IF(C567&lt;&gt;"",TEXT(C567,"00")&amp;"/03/"&amp;'Configurações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-187247.05000000089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IF(C568&lt;&gt;"",TEXT(C568,"00")&amp;"/03/"&amp;'Configurações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-187247.05000000089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IF(C569&lt;&gt;"",TEXT(C569,"00")&amp;"/03/"&amp;'Configurações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-187247.05000000089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IF(C570&lt;&gt;"",TEXT(C570,"00")&amp;"/03/"&amp;'Configurações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-187247.05000000089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IF(C571&lt;&gt;"",TEXT(C571,"00")&amp;"/03/"&amp;'Configurações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-187247.05000000089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IF(C572&lt;&gt;"",TEXT(C572,"00")&amp;"/03/"&amp;'Configurações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-187247.05000000089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IF(C573&lt;&gt;"",TEXT(C573,"00")&amp;"/03/"&amp;'Configurações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-187247.05000000089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IF(C574&lt;&gt;"",TEXT(C574,"00")&amp;"/03/"&amp;'Configurações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-187247.05000000089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IF(C575&lt;&gt;"",TEXT(C575,"00")&amp;"/03/"&amp;'Configurações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-187247.05000000089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IF(C576&lt;&gt;"",TEXT(C576,"00")&amp;"/03/"&amp;'Configurações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-187247.05000000089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IF(C577&lt;&gt;"",TEXT(C577,"00")&amp;"/03/"&amp;'Configurações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-187247.05000000089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IF(C578&lt;&gt;"",TEXT(C578,"00")&amp;"/03/"&amp;'Configurações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-187247.05000000089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IF(C579&lt;&gt;"",TEXT(C579,"00")&amp;"/03/"&amp;'Configurações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-187247.05000000089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IF(C580&lt;&gt;"",TEXT(C580,"00")&amp;"/03/"&amp;'Configurações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-187247.05000000089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IF(C581&lt;&gt;"",TEXT(C581,"00")&amp;"/03/"&amp;'Configurações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-187247.05000000089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IF(C582&lt;&gt;"",TEXT(C582,"00")&amp;"/03/"&amp;'Configurações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-187247.05000000089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IF(C583&lt;&gt;"",TEXT(C583,"00")&amp;"/03/"&amp;'Configurações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-187247.05000000089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IF(C584&lt;&gt;"",TEXT(C584,"00")&amp;"/03/"&amp;'Configurações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-187247.05000000089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IF(C585&lt;&gt;"",TEXT(C585,"00")&amp;"/03/"&amp;'Configurações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-187247.05000000089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IF(C586&lt;&gt;"",TEXT(C586,"00")&amp;"/03/"&amp;'Configurações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-187247.05000000089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IF(C587&lt;&gt;"",TEXT(C587,"00")&amp;"/03/"&amp;'Configurações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-187247.05000000089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IF(C588&lt;&gt;"",TEXT(C588,"00")&amp;"/03/"&amp;'Configurações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-187247.05000000089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IF(C589&lt;&gt;"",TEXT(C589,"00")&amp;"/03/"&amp;'Configurações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-187247.05000000089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IF(C590&lt;&gt;"",TEXT(C590,"00")&amp;"/03/"&amp;'Configurações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-187247.05000000089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IF(C591&lt;&gt;"",TEXT(C591,"00")&amp;"/03/"&amp;'Configurações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-187247.05000000089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IF(C592&lt;&gt;"",TEXT(C592,"00")&amp;"/03/"&amp;'Configurações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-187247.05000000089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IF(C593&lt;&gt;"",TEXT(C593,"00")&amp;"/03/"&amp;'Configurações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-187247.05000000089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IF(C594&lt;&gt;"",TEXT(C594,"00")&amp;"/03/"&amp;'Configurações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-187247.05000000089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IF(C595&lt;&gt;"",TEXT(C595,"00")&amp;"/03/"&amp;'Configurações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-187247.05000000089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IF(C596&lt;&gt;"",TEXT(C596,"00")&amp;"/03/"&amp;'Configurações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-187247.05000000089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IF(C597&lt;&gt;"",TEXT(C597,"00")&amp;"/03/"&amp;'Configurações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-187247.05000000089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IF(C598&lt;&gt;"",TEXT(C598,"00")&amp;"/03/"&amp;'Configurações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-187247.05000000089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IF(C599&lt;&gt;"",TEXT(C599,"00")&amp;"/03/"&amp;'Configurações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-187247.05000000089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IF(C600&lt;&gt;"",TEXT(C600,"00")&amp;"/03/"&amp;'Configurações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-187247.05000000089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IF(C601&lt;&gt;"",TEXT(C601,"00")&amp;"/03/"&amp;'Configurações Básicas'!$E$5,"")</f>
        <v/>
      </c>
      <c r="E601" s="43"/>
      <c r="F601" s="143"/>
      <c r="G601" s="43"/>
      <c r="H601" s="43"/>
      <c r="I601" s="43"/>
      <c r="J601" s="219">
        <v>0</v>
      </c>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-187247.05000000089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IF(C602&lt;&gt;"",TEXT(C602,"00")&amp;"/03/"&amp;'Configurações Básicas'!$E$5,"")</f>
        <v/>
      </c>
      <c r="E602" s="43"/>
      <c r="F602" s="143"/>
      <c r="G602" s="43"/>
      <c r="H602" s="43"/>
      <c r="I602" s="43"/>
      <c r="J602" s="219">
        <v>0</v>
      </c>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-187247.05000000089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IF(C603&lt;&gt;"",TEXT(C603,"00")&amp;"/03/"&amp;'Configurações Básicas'!$E$5,"")</f>
        <v/>
      </c>
      <c r="E603" s="43"/>
      <c r="F603" s="143"/>
      <c r="G603" s="43"/>
      <c r="H603" s="43"/>
      <c r="I603" s="43"/>
      <c r="J603" s="219">
        <v>0</v>
      </c>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-187247.05000000089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IF(C604&lt;&gt;"",TEXT(C604,"00")&amp;"/03/"&amp;'Configurações Básicas'!$E$5,"")</f>
        <v/>
      </c>
      <c r="E604" s="43"/>
      <c r="F604" s="143"/>
      <c r="G604" s="43"/>
      <c r="H604" s="43"/>
      <c r="I604" s="43"/>
      <c r="J604" s="219">
        <v>0</v>
      </c>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-187247.05000000089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IF(C605&lt;&gt;"",TEXT(C605,"00")&amp;"/03/"&amp;'Configurações Básicas'!$E$5,"")</f>
        <v/>
      </c>
      <c r="E605" s="43"/>
      <c r="F605" s="143"/>
      <c r="G605" s="43"/>
      <c r="H605" s="43"/>
      <c r="I605" s="43"/>
      <c r="J605" s="219">
        <v>0</v>
      </c>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-187247.05000000089</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22" priority="151" operator="lessThan">
      <formula>0</formula>
    </cfRule>
    <cfRule type="cellIs" dxfId="521" priority="152" operator="greaterThan">
      <formula>0</formula>
    </cfRule>
  </conditionalFormatting>
  <conditionalFormatting sqref="Q5:Q6">
    <cfRule type="cellIs" dxfId="520" priority="144" operator="lessThan">
      <formula>0</formula>
    </cfRule>
    <cfRule type="cellIs" dxfId="519" priority="145" operator="greaterThan">
      <formula>0</formula>
    </cfRule>
    <cfRule type="cellIs" dxfId="518" priority="146" operator="greaterThan">
      <formula>0</formula>
    </cfRule>
  </conditionalFormatting>
  <conditionalFormatting sqref="Q11:Q12">
    <cfRule type="cellIs" dxfId="517" priority="124" operator="greaterThan">
      <formula>0</formula>
    </cfRule>
    <cfRule type="cellIs" dxfId="516" priority="125" operator="lessThan">
      <formula>0</formula>
    </cfRule>
  </conditionalFormatting>
  <conditionalFormatting sqref="N5:N605">
    <cfRule type="cellIs" dxfId="515" priority="54" operator="greaterThan">
      <formula>0</formula>
    </cfRule>
    <cfRule type="cellIs" dxfId="514" priority="55" operator="lessThan">
      <formula>0</formula>
    </cfRule>
  </conditionalFormatting>
  <conditionalFormatting sqref="Q7:Q8">
    <cfRule type="cellIs" dxfId="513" priority="53" operator="greaterThan">
      <formula>0</formula>
    </cfRule>
  </conditionalFormatting>
  <conditionalFormatting sqref="Q9:Q10">
    <cfRule type="cellIs" dxfId="512" priority="52" operator="greaterThan">
      <formula>0</formula>
    </cfRule>
  </conditionalFormatting>
  <conditionalFormatting sqref="E321:E605">
    <cfRule type="containsText" dxfId="511" priority="50" operator="containsText" text="Despesa">
      <formula>NOT(ISERROR(SEARCH("Despesa",E321)))</formula>
    </cfRule>
    <cfRule type="containsText" dxfId="510" priority="51" operator="containsText" text="Receita">
      <formula>NOT(ISERROR(SEARCH("Receita",E321)))</formula>
    </cfRule>
  </conditionalFormatting>
  <conditionalFormatting sqref="E321:E605">
    <cfRule type="expression" dxfId="509" priority="174" stopIfTrue="1">
      <formula>NOT(ISERROR(SEARCH("Investimentos",E321)))</formula>
    </cfRule>
  </conditionalFormatting>
  <conditionalFormatting sqref="E321:E605">
    <cfRule type="containsText" dxfId="508" priority="42" operator="containsText" text="Despesa">
      <formula>NOT(ISERROR(SEARCH("Despesa",E321)))</formula>
    </cfRule>
    <cfRule type="containsText" dxfId="507" priority="43" operator="containsText" text="Receita">
      <formula>NOT(ISERROR(SEARCH("Receita",E321)))</formula>
    </cfRule>
  </conditionalFormatting>
  <conditionalFormatting sqref="E321:E605">
    <cfRule type="expression" dxfId="506" priority="180" stopIfTrue="1">
      <formula>NOT(ISERROR(SEARCH("Investimentos",E321)))</formula>
    </cfRule>
  </conditionalFormatting>
  <conditionalFormatting sqref="M96:M605">
    <cfRule type="containsText" dxfId="505" priority="38" operator="containsText" text="Não Pago">
      <formula>NOT(ISERROR(SEARCH("Não Pago",M96)))</formula>
    </cfRule>
    <cfRule type="containsText" dxfId="504" priority="39" operator="containsText" text="Pago">
      <formula>NOT(ISERROR(SEARCH("Pago",M96)))</formula>
    </cfRule>
  </conditionalFormatting>
  <conditionalFormatting sqref="M21:M95">
    <cfRule type="containsText" dxfId="503" priority="36" operator="containsText" text="Não Pago">
      <formula>NOT(ISERROR(SEARCH("Não Pago",M21)))</formula>
    </cfRule>
    <cfRule type="containsText" dxfId="502" priority="37" operator="containsText" text="Pago">
      <formula>NOT(ISERROR(SEARCH("Pago",M21)))</formula>
    </cfRule>
  </conditionalFormatting>
  <conditionalFormatting sqref="M5:M19">
    <cfRule type="containsText" dxfId="501" priority="34" operator="containsText" text="Não Pago">
      <formula>NOT(ISERROR(SEARCH("Não Pago",M5)))</formula>
    </cfRule>
    <cfRule type="containsText" dxfId="500" priority="35" operator="containsText" text="Pago">
      <formula>NOT(ISERROR(SEARCH("Pago",M5)))</formula>
    </cfRule>
  </conditionalFormatting>
  <conditionalFormatting sqref="M20">
    <cfRule type="containsText" dxfId="499" priority="32" operator="containsText" text="Não Pago">
      <formula>NOT(ISERROR(SEARCH("Não Pago",M20)))</formula>
    </cfRule>
    <cfRule type="containsText" dxfId="498" priority="33" operator="containsText" text="Pago">
      <formula>NOT(ISERROR(SEARCH("Pago",M20)))</formula>
    </cfRule>
  </conditionalFormatting>
  <conditionalFormatting sqref="L122:L605">
    <cfRule type="containsText" dxfId="497" priority="30" operator="containsText" text="Não Pago">
      <formula>NOT(ISERROR(SEARCH("Não Pago",L122)))</formula>
    </cfRule>
    <cfRule type="containsText" dxfId="496" priority="31" operator="containsText" text="Pago">
      <formula>NOT(ISERROR(SEARCH("Pago",L122)))</formula>
    </cfRule>
  </conditionalFormatting>
  <conditionalFormatting sqref="L21:L121">
    <cfRule type="containsText" dxfId="495" priority="28" operator="containsText" text="Não Pago">
      <formula>NOT(ISERROR(SEARCH("Não Pago",L21)))</formula>
    </cfRule>
    <cfRule type="containsText" dxfId="494" priority="29" operator="containsText" text="Pago">
      <formula>NOT(ISERROR(SEARCH("Pago",L21)))</formula>
    </cfRule>
  </conditionalFormatting>
  <conditionalFormatting sqref="L5:L19">
    <cfRule type="containsText" dxfId="493" priority="26" operator="containsText" text="Não Pago">
      <formula>NOT(ISERROR(SEARCH("Não Pago",L5)))</formula>
    </cfRule>
    <cfRule type="containsText" dxfId="492" priority="27" operator="containsText" text="Pago">
      <formula>NOT(ISERROR(SEARCH("Pago",L5)))</formula>
    </cfRule>
  </conditionalFormatting>
  <conditionalFormatting sqref="L20">
    <cfRule type="containsText" dxfId="491" priority="24" operator="containsText" text="Não Pago">
      <formula>NOT(ISERROR(SEARCH("Não Pago",L20)))</formula>
    </cfRule>
    <cfRule type="containsText" dxfId="490" priority="25" operator="containsText" text="Pago">
      <formula>NOT(ISERROR(SEARCH("Pago",L20)))</formula>
    </cfRule>
  </conditionalFormatting>
  <conditionalFormatting sqref="L5:L187">
    <cfRule type="cellIs" dxfId="489" priority="23" operator="equal">
      <formula>"Realizado"</formula>
    </cfRule>
  </conditionalFormatting>
  <conditionalFormatting sqref="L22">
    <cfRule type="containsText" dxfId="488" priority="21" operator="containsText" text="Não Pago">
      <formula>NOT(ISERROR(SEARCH("Não Pago",L22)))</formula>
    </cfRule>
    <cfRule type="containsText" dxfId="487" priority="22" operator="containsText" text="Pago">
      <formula>NOT(ISERROR(SEARCH("Pago",L22)))</formula>
    </cfRule>
  </conditionalFormatting>
  <conditionalFormatting sqref="L27">
    <cfRule type="containsText" dxfId="486" priority="19" operator="containsText" text="Não Pago">
      <formula>NOT(ISERROR(SEARCH("Não Pago",L27)))</formula>
    </cfRule>
    <cfRule type="containsText" dxfId="485" priority="20" operator="containsText" text="Pago">
      <formula>NOT(ISERROR(SEARCH("Pago",L27)))</formula>
    </cfRule>
  </conditionalFormatting>
  <conditionalFormatting sqref="L34">
    <cfRule type="containsText" dxfId="484" priority="17" operator="containsText" text="Não Pago">
      <formula>NOT(ISERROR(SEARCH("Não Pago",L34)))</formula>
    </cfRule>
    <cfRule type="containsText" dxfId="483" priority="18" operator="containsText" text="Pago">
      <formula>NOT(ISERROR(SEARCH("Pago",L34)))</formula>
    </cfRule>
  </conditionalFormatting>
  <conditionalFormatting sqref="E21:E287 E304:E320">
    <cfRule type="containsText" dxfId="482" priority="12" operator="containsText" text="Despesa">
      <formula>NOT(ISERROR(SEARCH("Despesa",E21)))</formula>
    </cfRule>
    <cfRule type="containsText" dxfId="481" priority="13" operator="containsText" text="Receita">
      <formula>NOT(ISERROR(SEARCH("Receita",E21)))</formula>
    </cfRule>
  </conditionalFormatting>
  <conditionalFormatting sqref="E21:E287 E304:E320">
    <cfRule type="expression" dxfId="480" priority="14" stopIfTrue="1">
      <formula>NOT(ISERROR(SEARCH("Investimentos",E21)))</formula>
    </cfRule>
  </conditionalFormatting>
  <conditionalFormatting sqref="E5:E320">
    <cfRule type="containsText" dxfId="479" priority="1" operator="containsText" text="INVESTIMENTOS">
      <formula>NOT(ISERROR(SEARCH("INVESTIMENTOS",E5)))</formula>
    </cfRule>
    <cfRule type="containsText" dxfId="478" priority="2" operator="containsText" text="DESPESAS DE MARKETING">
      <formula>NOT(ISERROR(SEARCH("DESPESAS DE MARKETING",E5)))</formula>
    </cfRule>
    <cfRule type="containsText" dxfId="477" priority="3" operator="containsText" text="DESPESAS NÃO OPERACIONAIS">
      <formula>NOT(ISERROR(SEARCH("DESPESAS NÃO OPERACIONAIS",E5)))</formula>
    </cfRule>
    <cfRule type="containsText" dxfId="476" priority="4" operator="containsText" text="DESPESAS COM RH">
      <formula>NOT(ISERROR(SEARCH("DESPESAS COM RH",E5)))</formula>
    </cfRule>
    <cfRule type="containsText" dxfId="475" priority="5" operator="containsText" text="DESPESAS COM SERVIÇOS">
      <formula>NOT(ISERROR(SEARCH("DESPESAS COM SERVIÇOS",E5)))</formula>
    </cfRule>
    <cfRule type="containsText" dxfId="474" priority="6" operator="containsText" text="DESPESAS COM PRODUTOS">
      <formula>NOT(ISERROR(SEARCH("DESPESAS COM PRODUTOS",E5)))</formula>
    </cfRule>
    <cfRule type="containsText" dxfId="473" priority="7" operator="containsText" text="IMPOSTOS">
      <formula>NOT(ISERROR(SEARCH("IMPOSTOS",E5)))</formula>
    </cfRule>
    <cfRule type="containsText" dxfId="472" priority="10" operator="containsText" text="Despesa">
      <formula>NOT(ISERROR(SEARCH("Despesa",E5)))</formula>
    </cfRule>
    <cfRule type="containsText" dxfId="471" priority="11" operator="containsText" text="Receita">
      <formula>NOT(ISERROR(SEARCH("Receita",E5)))</formula>
    </cfRule>
  </conditionalFormatting>
  <conditionalFormatting sqref="E5:E320">
    <cfRule type="expression" dxfId="470" priority="15" stopIfTrue="1">
      <formula>NOT(ISERROR(SEARCH("Investimentos",E5)))</formula>
    </cfRule>
  </conditionalFormatting>
  <conditionalFormatting sqref="E20 E303">
    <cfRule type="containsText" dxfId="469" priority="8" operator="containsText" text="Despesa">
      <formula>NOT(ISERROR(SEARCH("Despesa",E20)))</formula>
    </cfRule>
    <cfRule type="containsText" dxfId="468" priority="9" operator="containsText" text="Receita">
      <formula>NOT(ISERROR(SEARCH("Receita",E20)))</formula>
    </cfRule>
  </conditionalFormatting>
  <conditionalFormatting sqref="E20 E303">
    <cfRule type="expression" dxfId="467"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283</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IF(C5&lt;&gt;"",TEXT(C5,"00")&amp;"/04/"&amp;'Configurações Básicas'!$E$5,"")</f>
        <v>01/04/2017</v>
      </c>
      <c r="E5" s="43" t="s">
        <v>1338</v>
      </c>
      <c r="F5" s="212" t="s">
        <v>2006</v>
      </c>
      <c r="G5" s="43" t="s">
        <v>1437</v>
      </c>
      <c r="H5" s="43" t="s">
        <v>1397</v>
      </c>
      <c r="I5" s="43"/>
      <c r="J5" s="219">
        <v>0</v>
      </c>
      <c r="K5" s="219">
        <v>114.63</v>
      </c>
      <c r="L5" s="44" t="s">
        <v>1356</v>
      </c>
      <c r="M5" s="44"/>
      <c r="N5" s="41">
        <f>Q5+IF(AND(L5="Pago",OR(E5='PC Receitas'!O4,E5='PC Receitas'!O5,E5='PC Receitas'!O6)),J5,IF(AND(L5="Pago",OR(E5='PC Receitas'!O7,E5='PC Receitas'!O8,E5='PC Receitas'!O9,E5='PC Receitas'!O10,E5='PC Receitas'!O11,E5='PC Receitas'!O12,E5='PC Receitas'!O13,E5='PC Receitas'!O14)),-J5,0))</f>
        <v>-187247.05000000089</v>
      </c>
      <c r="P5" s="242" t="s">
        <v>227</v>
      </c>
      <c r="Q5" s="243">
        <f>Mar!Q13</f>
        <v>-187247.05000000089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10</v>
      </c>
      <c r="D6" s="43" t="str">
        <f>IF(C6&lt;&gt;"",TEXT(C6,"00")&amp;"/04/"&amp;'Configurações Básicas'!$E$5,"")</f>
        <v>10/04/2017</v>
      </c>
      <c r="E6" s="43" t="s">
        <v>1338</v>
      </c>
      <c r="F6" s="212">
        <v>824450</v>
      </c>
      <c r="G6" s="43" t="s">
        <v>1450</v>
      </c>
      <c r="H6" s="43" t="s">
        <v>1399</v>
      </c>
      <c r="I6" s="43"/>
      <c r="J6" s="219">
        <v>0</v>
      </c>
      <c r="K6" s="219">
        <v>122.18</v>
      </c>
      <c r="L6" s="44" t="s">
        <v>1356</v>
      </c>
      <c r="M6" s="126"/>
      <c r="N6" s="41">
        <f>N5+IF(AND(L6="Pago",OR(E6='PC Receitas'!$O$4,E6='PC Receitas'!$O$5,E6='PC Receitas'!$O$6)),K6,IF(AND(L6="Pago",OR(E6='PC Receitas'!$O$7,E6='PC Receitas'!$O$8,E6='PC Receitas'!$O$9,E6='PC Receitas'!$O$10,E6='PC Receitas'!$O$11,E6='PC Receitas'!$O$12,E6='PC Receitas'!$O$13,E6='PC Receitas'!$O$14)),-K6,0))</f>
        <v>-187369.23000000088</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IF(C7&lt;&gt;"",TEXT(C7,"00")&amp;"/04/"&amp;'Configurações Básicas'!$E$5,"")</f>
        <v>01/04/2017</v>
      </c>
      <c r="E7" s="43" t="s">
        <v>1338</v>
      </c>
      <c r="F7" s="212" t="s">
        <v>1633</v>
      </c>
      <c r="G7" s="43" t="s">
        <v>1529</v>
      </c>
      <c r="H7" s="43" t="s">
        <v>1397</v>
      </c>
      <c r="I7" s="43"/>
      <c r="J7" s="219">
        <v>0</v>
      </c>
      <c r="K7" s="219">
        <v>1803.47</v>
      </c>
      <c r="L7" s="126" t="s">
        <v>1356</v>
      </c>
      <c r="M7" s="126"/>
      <c r="N7" s="41">
        <f>N6+IF(AND(L7="Pago",OR(E7='PC Receitas'!$O$4,E7='PC Receitas'!$O$5,E7='PC Receitas'!$O$6)),K7,IF(AND(L7="Pago",OR(E7='PC Receitas'!$O$7,E7='PC Receitas'!$O$8,E7='PC Receitas'!$O$9,E7='PC Receitas'!$O$10,E7='PC Receitas'!$O$11,E7='PC Receitas'!$O$12,E7='PC Receitas'!$O$13,E7='PC Receitas'!$O$14)),-K7,0))</f>
        <v>-189172.70000000088</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IF(C8&lt;&gt;"",TEXT(C8,"00")&amp;"/04/"&amp;'Configurações Básicas'!$E$5,"")</f>
        <v>02/04/2017</v>
      </c>
      <c r="E8" s="43" t="s">
        <v>1338</v>
      </c>
      <c r="F8" s="212" t="s">
        <v>1634</v>
      </c>
      <c r="G8" s="43" t="s">
        <v>1438</v>
      </c>
      <c r="H8" s="43" t="s">
        <v>1397</v>
      </c>
      <c r="I8" s="43"/>
      <c r="J8" s="219">
        <v>0</v>
      </c>
      <c r="K8" s="219">
        <v>288.31</v>
      </c>
      <c r="L8" s="126" t="s">
        <v>1356</v>
      </c>
      <c r="M8" s="126"/>
      <c r="N8" s="41">
        <f>N7+IF(AND(L8="Pago",OR(E8='PC Receitas'!$O$4,E8='PC Receitas'!$O$5,E8='PC Receitas'!$O$6)),K8,IF(AND(L8="Pago",OR(E8='PC Receitas'!$O$7,E8='PC Receitas'!$O$8,E8='PC Receitas'!$O$9,E8='PC Receitas'!$O$10,E8='PC Receitas'!$O$11,E8='PC Receitas'!$O$12,E8='PC Receitas'!$O$13,E8='PC Receitas'!$O$14)),-K8,0))</f>
        <v>-189461.01000000088</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IF(C9&lt;&gt;"",TEXT(C9,"00")&amp;"/04/"&amp;'Configurações Básicas'!$E$5,"")</f>
        <v>02/04/2017</v>
      </c>
      <c r="E9" s="43" t="s">
        <v>1338</v>
      </c>
      <c r="F9" s="212" t="s">
        <v>1635</v>
      </c>
      <c r="G9" s="43" t="s">
        <v>1438</v>
      </c>
      <c r="H9" s="43" t="s">
        <v>1397</v>
      </c>
      <c r="I9" s="43"/>
      <c r="J9" s="219">
        <v>0</v>
      </c>
      <c r="K9" s="219">
        <v>373.9</v>
      </c>
      <c r="L9" s="126" t="s">
        <v>1356</v>
      </c>
      <c r="M9" s="126"/>
      <c r="N9" s="41">
        <f>N8+IF(AND(L9="Pago",OR(E9='PC Receitas'!$O$4,E9='PC Receitas'!$O$5,E9='PC Receitas'!$O$6)),K9,IF(AND(L9="Pago",OR(E9='PC Receitas'!$O$7,E9='PC Receitas'!$O$8,E9='PC Receitas'!$O$9,E9='PC Receitas'!$O$10,E9='PC Receitas'!$O$11,E9='PC Receitas'!$O$12,E9='PC Receitas'!$O$13,E9='PC Receitas'!$O$14)),-K9,0))</f>
        <v>-189834.91000000088</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127282.63000000002</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IF(C10&lt;&gt;"",TEXT(C10,"00")&amp;"/04/"&amp;'Configurações Básicas'!$E$5,"")</f>
        <v>02/04/2017</v>
      </c>
      <c r="E10" s="43" t="s">
        <v>1334</v>
      </c>
      <c r="F10" s="212" t="s">
        <v>1636</v>
      </c>
      <c r="G10" s="23" t="s">
        <v>1469</v>
      </c>
      <c r="H10" s="23" t="s">
        <v>1397</v>
      </c>
      <c r="I10" s="23"/>
      <c r="J10" s="219">
        <v>0</v>
      </c>
      <c r="K10" s="219">
        <v>1934.98</v>
      </c>
      <c r="L10" s="126" t="s">
        <v>1356</v>
      </c>
      <c r="M10" s="126"/>
      <c r="N10" s="41">
        <f>N9+IF(AND(L10="Pago",OR(E10='PC Receitas'!$O$4,E10='PC Receitas'!$O$5,E10='PC Receitas'!$O$6)),K10,IF(AND(L10="Pago",OR(E10='PC Receitas'!$O$7,E10='PC Receitas'!$O$8,E10='PC Receitas'!$O$9,E10='PC Receitas'!$O$10,E10='PC Receitas'!$O$11,E10='PC Receitas'!$O$12,E10='PC Receitas'!$O$13,E10='PC Receitas'!$O$14)),-K10,0))</f>
        <v>-191769.89000000089</v>
      </c>
      <c r="P10" s="232"/>
      <c r="Q10" s="234"/>
      <c r="R10" s="17"/>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IF(C11&lt;&gt;"",TEXT(C11,"00")&amp;"/04/"&amp;'Configurações Básicas'!$E$5,"")</f>
        <v>01/04/2017</v>
      </c>
      <c r="E11" s="43" t="s">
        <v>1338</v>
      </c>
      <c r="F11" s="212" t="s">
        <v>1637</v>
      </c>
      <c r="G11" s="43" t="s">
        <v>1442</v>
      </c>
      <c r="H11" s="43" t="s">
        <v>1397</v>
      </c>
      <c r="I11" s="4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-191771.99000000089</v>
      </c>
      <c r="P11" s="232" t="s">
        <v>28</v>
      </c>
      <c r="Q11" s="233">
        <f>Q7-Q9</f>
        <v>-127282.63000000002</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IF(C12&lt;&gt;"",TEXT(C12,"00")&amp;"/04/"&amp;'Configurações Básicas'!$E$5,"")</f>
        <v>04/04/2017</v>
      </c>
      <c r="E12" s="43" t="s">
        <v>1338</v>
      </c>
      <c r="F12" s="212">
        <v>15042</v>
      </c>
      <c r="G12" s="43" t="s">
        <v>1442</v>
      </c>
      <c r="H12" s="43" t="s">
        <v>1397</v>
      </c>
      <c r="I12" s="43"/>
      <c r="J12" s="219">
        <v>0</v>
      </c>
      <c r="K12" s="219">
        <v>2.1</v>
      </c>
      <c r="L12" s="126" t="s">
        <v>1356</v>
      </c>
      <c r="M12" s="126"/>
      <c r="N12" s="41">
        <f>N11+IF(AND(L12="Pago",OR(E12='PC Receitas'!$O$4,E12='PC Receitas'!$O$5,E12='PC Receitas'!$O$6)),K12,IF(AND(L12="Pago",OR(E12='PC Receitas'!$O$7,E12='PC Receitas'!$O$8,E12='PC Receitas'!$O$9,E12='PC Receitas'!$O$10,E12='PC Receitas'!$O$11,E12='PC Receitas'!$O$12,E12='PC Receitas'!$O$13,E12='PC Receitas'!$O$14)),-K12,0))</f>
        <v>-191774.0900000009</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IF(C13&lt;&gt;"",TEXT(C13,"00")&amp;"/04/"&amp;'Configurações Básicas'!$E$5,"")</f>
        <v>04/04/2017</v>
      </c>
      <c r="E13" s="43" t="s">
        <v>1338</v>
      </c>
      <c r="F13" s="212">
        <v>15045</v>
      </c>
      <c r="G13" s="23" t="s">
        <v>1442</v>
      </c>
      <c r="H13" s="23" t="s">
        <v>1397</v>
      </c>
      <c r="I13" s="23"/>
      <c r="J13" s="219">
        <v>0</v>
      </c>
      <c r="K13" s="219">
        <v>2.1</v>
      </c>
      <c r="L13" s="44" t="s">
        <v>1356</v>
      </c>
      <c r="M13" s="126"/>
      <c r="N13" s="41">
        <f>N12+IF(AND(L13="Pago",OR(E13='PC Receitas'!$O$4,E13='PC Receitas'!$O$5,E13='PC Receitas'!$O$6)),K13,IF(AND(L13="Pago",OR(E13='PC Receitas'!$O$7,E13='PC Receitas'!$O$8,E13='PC Receitas'!$O$9,E13='PC Receitas'!$O$10,E13='PC Receitas'!$O$11,E13='PC Receitas'!$O$12,E13='PC Receitas'!$O$13,E13='PC Receitas'!$O$14)),-K13,0))</f>
        <v>-191776.1900000009</v>
      </c>
      <c r="P13" s="232" t="s">
        <v>64</v>
      </c>
      <c r="Q13" s="233">
        <f>N605</f>
        <v>-314415.05000000005</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IF(C14&lt;&gt;"",TEXT(C14,"00")&amp;"/04/"&amp;'Configurações Básicas'!$E$5,"")</f>
        <v>03/04/2017</v>
      </c>
      <c r="E14" s="43" t="s">
        <v>1338</v>
      </c>
      <c r="F14" s="212">
        <v>15023</v>
      </c>
      <c r="G14" s="23" t="s">
        <v>1442</v>
      </c>
      <c r="H14" s="23" t="s">
        <v>1397</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-191778.29000000091</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IF(C15&lt;&gt;"",TEXT(C15,"00")&amp;"/04/"&amp;'Configurações Básicas'!$E$5,"")</f>
        <v>03/04/2017</v>
      </c>
      <c r="E15" s="43" t="s">
        <v>1338</v>
      </c>
      <c r="F15" s="212">
        <v>15030</v>
      </c>
      <c r="G15" s="23" t="s">
        <v>1442</v>
      </c>
      <c r="H15" s="23" t="s">
        <v>1397</v>
      </c>
      <c r="I15" s="2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-191780.39000000092</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IF(C16&lt;&gt;"",TEXT(C16,"00")&amp;"/04/"&amp;'Configurações Básicas'!$E$5,"")</f>
        <v>03/04/2017</v>
      </c>
      <c r="E16" s="43" t="s">
        <v>1338</v>
      </c>
      <c r="F16" s="212">
        <v>15031</v>
      </c>
      <c r="G16" s="23" t="s">
        <v>1442</v>
      </c>
      <c r="H16" s="23" t="s">
        <v>1397</v>
      </c>
      <c r="I16" s="23"/>
      <c r="J16" s="219">
        <v>0</v>
      </c>
      <c r="K16" s="219">
        <v>2.1</v>
      </c>
      <c r="L16" s="126" t="s">
        <v>1356</v>
      </c>
      <c r="M16" s="126"/>
      <c r="N16" s="41">
        <f>N15+IF(AND(L16="Pago",OR(E16='PC Receitas'!$O$4,E16='PC Receitas'!$O$5,E16='PC Receitas'!$O$6)),K16,IF(AND(L16="Pago",OR(E16='PC Receitas'!$O$7,E16='PC Receitas'!$O$8,E16='PC Receitas'!$O$9,E16='PC Receitas'!$O$10,E16='PC Receitas'!$O$11,E16='PC Receitas'!$O$12,E16='PC Receitas'!$O$13,E16='PC Receitas'!$O$14)),-K16,0))</f>
        <v>-191782.49000000092</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IF(C17&lt;&gt;"",TEXT(C17,"00")&amp;"/04/"&amp;'Configurações Básicas'!$E$5,"")</f>
        <v>01/04/2017</v>
      </c>
      <c r="E17" s="43" t="s">
        <v>1338</v>
      </c>
      <c r="F17" s="212">
        <v>15009</v>
      </c>
      <c r="G17" s="43" t="s">
        <v>1442</v>
      </c>
      <c r="H17" s="43" t="s">
        <v>1397</v>
      </c>
      <c r="I17" s="43"/>
      <c r="J17" s="219">
        <v>0</v>
      </c>
      <c r="K17" s="219">
        <v>2.1</v>
      </c>
      <c r="L17" s="44" t="s">
        <v>1356</v>
      </c>
      <c r="M17" s="126"/>
      <c r="N17" s="41">
        <f>N16+IF(AND(L17="Pago",OR(E17='PC Receitas'!$O$4,E17='PC Receitas'!$O$5,E17='PC Receitas'!$O$6)),K17,IF(AND(L17="Pago",OR(E17='PC Receitas'!$O$7,E17='PC Receitas'!$O$8,E17='PC Receitas'!$O$9,E17='PC Receitas'!$O$10,E17='PC Receitas'!$O$11,E17='PC Receitas'!$O$12,E17='PC Receitas'!$O$13,E17='PC Receitas'!$O$14)),-K17,0))</f>
        <v>-191784.59000000093</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IF(C18&lt;&gt;"",TEXT(C18,"00")&amp;"/04/"&amp;'Configurações Básicas'!$E$5,"")</f>
        <v>01/04/2017</v>
      </c>
      <c r="E18" s="43" t="s">
        <v>1338</v>
      </c>
      <c r="F18" s="212">
        <v>15010</v>
      </c>
      <c r="G18" s="43" t="s">
        <v>1442</v>
      </c>
      <c r="H18" s="43" t="s">
        <v>1397</v>
      </c>
      <c r="I18" s="4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-191786.69000000093</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IF(C19&lt;&gt;"",TEXT(C19,"00")&amp;"/04/"&amp;'Configurações Básicas'!$E$5,"")</f>
        <v>01/04/2017</v>
      </c>
      <c r="E19" s="43" t="s">
        <v>1338</v>
      </c>
      <c r="F19" s="212">
        <v>15011</v>
      </c>
      <c r="G19" s="23" t="s">
        <v>1442</v>
      </c>
      <c r="H19" s="23" t="s">
        <v>1397</v>
      </c>
      <c r="I19" s="2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-191788.79000000094</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IF(C20&lt;&gt;"",TEXT(C20,"00")&amp;"/04/"&amp;'Configurações Básicas'!$E$5,"")</f>
        <v>03/04/2017</v>
      </c>
      <c r="E20" s="43" t="s">
        <v>1338</v>
      </c>
      <c r="F20" s="212" t="s">
        <v>1638</v>
      </c>
      <c r="G20" s="23" t="s">
        <v>1448</v>
      </c>
      <c r="H20" s="23" t="s">
        <v>1397</v>
      </c>
      <c r="I20" s="23"/>
      <c r="J20" s="219">
        <v>0</v>
      </c>
      <c r="K20" s="219">
        <v>30</v>
      </c>
      <c r="L20" s="126" t="s">
        <v>1356</v>
      </c>
      <c r="M20" s="126"/>
      <c r="N20" s="41">
        <f>N19+IF(AND(L20="Pago",OR(E20='PC Receitas'!$O$4,E20='PC Receitas'!$O$5,E20='PC Receitas'!$O$6)),K20,IF(AND(L20="Pago",OR(E20='PC Receitas'!$O$7,E20='PC Receitas'!$O$8,E20='PC Receitas'!$O$9,E20='PC Receitas'!$O$10,E20='PC Receitas'!$O$11,E20='PC Receitas'!$O$12,E20='PC Receitas'!$O$13,E20='PC Receitas'!$O$14)),-K20,0))</f>
        <v>-191818.79000000094</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IF(C21&lt;&gt;"",TEXT(C21,"00")&amp;"/04/"&amp;'Configurações Básicas'!$E$5,"")</f>
        <v>04/04/2017</v>
      </c>
      <c r="E21" s="43" t="s">
        <v>1338</v>
      </c>
      <c r="F21" s="212">
        <v>825029</v>
      </c>
      <c r="G21" s="23" t="s">
        <v>1450</v>
      </c>
      <c r="H21" s="23" t="s">
        <v>1399</v>
      </c>
      <c r="I21" s="23"/>
      <c r="J21" s="219">
        <v>0</v>
      </c>
      <c r="K21" s="219">
        <v>334.16</v>
      </c>
      <c r="L21" s="126" t="s">
        <v>1356</v>
      </c>
      <c r="M21" s="126"/>
      <c r="N21" s="41">
        <f>N20+IF(AND(L21="Pago",OR(E21='PC Receitas'!$O$4,E21='PC Receitas'!$O$5,E21='PC Receitas'!$O$6)),K21,IF(AND(L21="Pago",OR(E21='PC Receitas'!$O$7,E21='PC Receitas'!$O$8,E21='PC Receitas'!$O$9,E21='PC Receitas'!$O$10,E21='PC Receitas'!$O$11,E21='PC Receitas'!$O$12,E21='PC Receitas'!$O$13,E21='PC Receitas'!$O$14)),-K21,0))</f>
        <v>-192152.95000000094</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IF(C22&lt;&gt;"",TEXT(C22,"00")&amp;"/04/"&amp;'Configurações Básicas'!$E$5,"")</f>
        <v>05/04/2017</v>
      </c>
      <c r="E22" s="43" t="s">
        <v>1337</v>
      </c>
      <c r="F22" s="212">
        <v>20996</v>
      </c>
      <c r="G22" s="23" t="s">
        <v>1445</v>
      </c>
      <c r="H22" s="23" t="s">
        <v>1399</v>
      </c>
      <c r="I22" s="23"/>
      <c r="J22" s="219">
        <v>0</v>
      </c>
      <c r="K22" s="219">
        <v>776.2</v>
      </c>
      <c r="L22" s="126" t="s">
        <v>1356</v>
      </c>
      <c r="M22" s="126"/>
      <c r="N22" s="41">
        <f>N21+IF(AND(L22="Pago",OR(E22='PC Receitas'!$O$4,E22='PC Receitas'!$O$5,E22='PC Receitas'!$O$6)),K22,IF(AND(L22="Pago",OR(E22='PC Receitas'!$O$7,E22='PC Receitas'!$O$8,E22='PC Receitas'!$O$9,E22='PC Receitas'!$O$10,E22='PC Receitas'!$O$11,E22='PC Receitas'!$O$12,E22='PC Receitas'!$O$13,E22='PC Receitas'!$O$14)),-K22,0))</f>
        <v>-192929.15000000095</v>
      </c>
      <c r="P22" s="109" t="str">
        <f>'PC Receitas'!O10</f>
        <v>DESPESAS COM RH</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IF(C23&lt;&gt;"",TEXT(C23,"00")&amp;"/04/"&amp;'Configurações Básicas'!$E$5,"")</f>
        <v>04/04/2017</v>
      </c>
      <c r="E23" s="43" t="s">
        <v>1338</v>
      </c>
      <c r="F23" s="212">
        <v>15043</v>
      </c>
      <c r="G23" s="43" t="s">
        <v>1442</v>
      </c>
      <c r="H23" s="43" t="s">
        <v>1397</v>
      </c>
      <c r="I23" s="43"/>
      <c r="J23" s="219">
        <v>0</v>
      </c>
      <c r="K23" s="219">
        <v>2.1</v>
      </c>
      <c r="L23" s="44" t="s">
        <v>1356</v>
      </c>
      <c r="M23" s="126"/>
      <c r="N23" s="41">
        <f>N22+IF(AND(L23="Pago",OR(E23='PC Receitas'!$O$4,E23='PC Receitas'!$O$5,E23='PC Receitas'!$O$6)),K23,IF(AND(L23="Pago",OR(E23='PC Receitas'!$O$7,E23='PC Receitas'!$O$8,E23='PC Receitas'!$O$9,E23='PC Receitas'!$O$10,E23='PC Receitas'!$O$11,E23='PC Receitas'!$O$12,E23='PC Receitas'!$O$13,E23='PC Receitas'!$O$14)),-K23,0))</f>
        <v>-192931.25000000096</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IF(C24&lt;&gt;"",TEXT(C24,"00")&amp;"/04/"&amp;'Configurações Básicas'!$E$5,"")</f>
        <v>06/04/2017</v>
      </c>
      <c r="E24" s="43" t="s">
        <v>1338</v>
      </c>
      <c r="F24" s="212">
        <v>15037</v>
      </c>
      <c r="G24" s="23" t="s">
        <v>1442</v>
      </c>
      <c r="H24" s="23" t="s">
        <v>1397</v>
      </c>
      <c r="I24" s="23"/>
      <c r="J24" s="219">
        <v>0</v>
      </c>
      <c r="K24" s="219">
        <v>2.1</v>
      </c>
      <c r="L24" s="126" t="s">
        <v>1356</v>
      </c>
      <c r="M24" s="126"/>
      <c r="N24" s="41">
        <f>N23+IF(AND(L24="Pago",OR(E24='PC Receitas'!$O$4,E24='PC Receitas'!$O$5,E24='PC Receitas'!$O$6)),K24,IF(AND(L24="Pago",OR(E24='PC Receitas'!$O$7,E24='PC Receitas'!$O$8,E24='PC Receitas'!$O$9,E24='PC Receitas'!$O$10,E24='PC Receitas'!$O$11,E24='PC Receitas'!$O$12,E24='PC Receitas'!$O$13,E24='PC Receitas'!$O$14)),-K24,0))</f>
        <v>-192933.35000000097</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IF(C25&lt;&gt;"",TEXT(C25,"00")&amp;"/04/"&amp;'Configurações Básicas'!$E$5,"")</f>
        <v>04/04/2017</v>
      </c>
      <c r="E25" s="43" t="s">
        <v>1338</v>
      </c>
      <c r="F25" s="212">
        <v>15040</v>
      </c>
      <c r="G25" s="43" t="s">
        <v>1442</v>
      </c>
      <c r="H25" s="43" t="s">
        <v>1397</v>
      </c>
      <c r="I25" s="4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-192935.45000000097</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IF(C26&lt;&gt;"",TEXT(C26,"00")&amp;"/04/"&amp;'Configurações Básicas'!$E$5,"")</f>
        <v>04/04/2017</v>
      </c>
      <c r="E26" s="43" t="s">
        <v>1338</v>
      </c>
      <c r="F26" s="212">
        <v>15041</v>
      </c>
      <c r="G26" s="43" t="s">
        <v>1442</v>
      </c>
      <c r="H26" s="43" t="s">
        <v>1397</v>
      </c>
      <c r="I26" s="4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-192937.55000000098</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IF(C27&lt;&gt;"",TEXT(C27,"00")&amp;"/04/"&amp;'Configurações Básicas'!$E$5,"")</f>
        <v>13/04/2017</v>
      </c>
      <c r="E27" s="43" t="s">
        <v>1338</v>
      </c>
      <c r="F27" s="212">
        <v>15117</v>
      </c>
      <c r="G27" s="43" t="s">
        <v>1442</v>
      </c>
      <c r="H27" s="43" t="s">
        <v>1397</v>
      </c>
      <c r="I27" s="43"/>
      <c r="J27" s="219">
        <v>0</v>
      </c>
      <c r="K27" s="219">
        <v>2.1</v>
      </c>
      <c r="L27" s="126" t="s">
        <v>1356</v>
      </c>
      <c r="M27" s="126"/>
      <c r="N27" s="41">
        <f>N26+IF(AND(L27="Pago",OR(E27='PC Receitas'!$O$4,E27='PC Receitas'!$O$5,E27='PC Receitas'!$O$6)),K27,IF(AND(L27="Pago",OR(E27='PC Receitas'!$O$7,E27='PC Receitas'!$O$8,E27='PC Receitas'!$O$9,E27='PC Receitas'!$O$10,E27='PC Receitas'!$O$11,E27='PC Receitas'!$O$12,E27='PC Receitas'!$O$13,E27='PC Receitas'!$O$14)),-K27,0))</f>
        <v>-192939.65000000098</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IF(C28&lt;&gt;"",TEXT(C28,"00")&amp;"/04/"&amp;'Configurações Básicas'!$E$5,"")</f>
        <v>04/04/2017</v>
      </c>
      <c r="E28" s="43" t="s">
        <v>1338</v>
      </c>
      <c r="F28" s="212">
        <v>15208</v>
      </c>
      <c r="G28" s="43" t="s">
        <v>1442</v>
      </c>
      <c r="H28" s="43" t="s">
        <v>1397</v>
      </c>
      <c r="I28" s="43"/>
      <c r="J28" s="219">
        <v>0</v>
      </c>
      <c r="K28" s="219">
        <v>2.1</v>
      </c>
      <c r="L28" s="44" t="s">
        <v>1356</v>
      </c>
      <c r="M28" s="126"/>
      <c r="N28" s="41">
        <f>N27+IF(AND(L28="Pago",OR(E28='PC Receitas'!$O$4,E28='PC Receitas'!$O$5,E28='PC Receitas'!$O$6)),K28,IF(AND(L28="Pago",OR(E28='PC Receitas'!$O$7,E28='PC Receitas'!$O$8,E28='PC Receitas'!$O$9,E28='PC Receitas'!$O$10,E28='PC Receitas'!$O$11,E28='PC Receitas'!$O$12,E28='PC Receitas'!$O$13,E28='PC Receitas'!$O$14)),-K28,0))</f>
        <v>-192941.75000000099</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IF(C29&lt;&gt;"",TEXT(C29,"00")&amp;"/04/"&amp;'Configurações Básicas'!$E$5,"")</f>
        <v>04/04/2017</v>
      </c>
      <c r="E29" s="43" t="s">
        <v>1338</v>
      </c>
      <c r="F29" s="212">
        <v>15046</v>
      </c>
      <c r="G29" s="43" t="s">
        <v>1442</v>
      </c>
      <c r="H29" s="43" t="s">
        <v>1397</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-192943.850000001</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IF(C30&lt;&gt;"",TEXT(C30,"00")&amp;"/04/"&amp;'Configurações Básicas'!$E$5,"")</f>
        <v>28/04/2017</v>
      </c>
      <c r="E30" s="43" t="s">
        <v>1337</v>
      </c>
      <c r="F30" s="212">
        <v>20787</v>
      </c>
      <c r="G30" s="43" t="s">
        <v>1447</v>
      </c>
      <c r="H30" s="43" t="s">
        <v>1399</v>
      </c>
      <c r="I30" s="43"/>
      <c r="J30" s="219">
        <v>0</v>
      </c>
      <c r="K30" s="219">
        <v>5868.92</v>
      </c>
      <c r="L30" s="126" t="s">
        <v>1356</v>
      </c>
      <c r="M30" s="126"/>
      <c r="N30" s="41">
        <f>N29+IF(AND(L30="Pago",OR(E30='PC Receitas'!$O$4,E30='PC Receitas'!$O$5,E30='PC Receitas'!$O$6)),K30,IF(AND(L30="Pago",OR(E30='PC Receitas'!$O$7,E30='PC Receitas'!$O$8,E30='PC Receitas'!$O$9,E30='PC Receitas'!$O$10,E30='PC Receitas'!$O$11,E30='PC Receitas'!$O$12,E30='PC Receitas'!$O$13,E30='PC Receitas'!$O$14)),-K30,0))</f>
        <v>-198812.77000000101</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IF(C31&lt;&gt;"",TEXT(C31,"00")&amp;"/04/"&amp;'Configurações Básicas'!$E$5,"")</f>
        <v>03/04/2017</v>
      </c>
      <c r="E31" s="43" t="s">
        <v>1337</v>
      </c>
      <c r="F31" s="212">
        <v>5849</v>
      </c>
      <c r="G31" s="23" t="s">
        <v>1447</v>
      </c>
      <c r="H31" s="23" t="s">
        <v>1397</v>
      </c>
      <c r="I31" s="23"/>
      <c r="J31" s="219">
        <v>0</v>
      </c>
      <c r="K31" s="219">
        <v>7410.94</v>
      </c>
      <c r="L31" s="126" t="s">
        <v>1356</v>
      </c>
      <c r="M31" s="126"/>
      <c r="N31" s="41">
        <f>N30+IF(AND(L31="Pago",OR(E31='PC Receitas'!$O$4,E31='PC Receitas'!$O$5,E31='PC Receitas'!$O$6)),K31,IF(AND(L31="Pago",OR(E31='PC Receitas'!$O$7,E31='PC Receitas'!$O$8,E31='PC Receitas'!$O$9,E31='PC Receitas'!$O$10,E31='PC Receitas'!$O$11,E31='PC Receitas'!$O$12,E31='PC Receitas'!$O$13,E31='PC Receitas'!$O$14)),-K31,0))</f>
        <v>-206223.71000000101</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IF(C32&lt;&gt;"",TEXT(C32,"00")&amp;"/04/"&amp;'Configurações Básicas'!$E$5,"")</f>
        <v>05/04/2017</v>
      </c>
      <c r="E32" s="43" t="s">
        <v>1338</v>
      </c>
      <c r="F32" s="212">
        <v>15057</v>
      </c>
      <c r="G32" s="43" t="s">
        <v>1442</v>
      </c>
      <c r="H32" s="43" t="s">
        <v>1397</v>
      </c>
      <c r="I32" s="43"/>
      <c r="J32" s="219">
        <v>0</v>
      </c>
      <c r="K32" s="219">
        <v>2.1</v>
      </c>
      <c r="L32" s="126" t="s">
        <v>1356</v>
      </c>
      <c r="M32" s="126"/>
      <c r="N32" s="41">
        <f>N31+IF(AND(L32="Pago",OR(E32='PC Receitas'!$O$4,E32='PC Receitas'!$O$5,E32='PC Receitas'!$O$6)),K32,IF(AND(L32="Pago",OR(E32='PC Receitas'!$O$7,E32='PC Receitas'!$O$8,E32='PC Receitas'!$O$9,E32='PC Receitas'!$O$10,E32='PC Receitas'!$O$11,E32='PC Receitas'!$O$12,E32='PC Receitas'!$O$13,E32='PC Receitas'!$O$14)),-K32,0))</f>
        <v>-206225.81000000102</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IF(C33&lt;&gt;"",TEXT(C33,"00")&amp;"/04/"&amp;'Configurações Básicas'!$E$5,"")</f>
        <v>05/04/2017</v>
      </c>
      <c r="E33" s="43" t="s">
        <v>1338</v>
      </c>
      <c r="F33" s="212">
        <v>15049</v>
      </c>
      <c r="G33" s="43" t="s">
        <v>1442</v>
      </c>
      <c r="H33" s="43" t="s">
        <v>1397</v>
      </c>
      <c r="I33" s="43"/>
      <c r="J33" s="219">
        <v>0</v>
      </c>
      <c r="K33" s="219">
        <v>2.1</v>
      </c>
      <c r="L33" s="126" t="s">
        <v>1356</v>
      </c>
      <c r="M33" s="126"/>
      <c r="N33" s="41">
        <f>N32+IF(AND(L33="Pago",OR(E33='PC Receitas'!$O$4,E33='PC Receitas'!$O$5,E33='PC Receitas'!$O$6)),K33,IF(AND(L33="Pago",OR(E33='PC Receitas'!$O$7,E33='PC Receitas'!$O$8,E33='PC Receitas'!$O$9,E33='PC Receitas'!$O$10,E33='PC Receitas'!$O$11,E33='PC Receitas'!$O$12,E33='PC Receitas'!$O$13,E33='PC Receitas'!$O$14)),-K33,0))</f>
        <v>-206227.91000000102</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IF(C34&lt;&gt;"",TEXT(C34,"00")&amp;"/04/"&amp;'Configurações Básicas'!$E$5,"")</f>
        <v>05/04/2017</v>
      </c>
      <c r="E34" s="43" t="s">
        <v>1338</v>
      </c>
      <c r="F34" s="212">
        <v>15050</v>
      </c>
      <c r="G34" s="43" t="s">
        <v>1442</v>
      </c>
      <c r="H34" s="43" t="s">
        <v>1397</v>
      </c>
      <c r="I34" s="43"/>
      <c r="J34" s="219">
        <v>0</v>
      </c>
      <c r="K34" s="219">
        <v>2.1</v>
      </c>
      <c r="L34" s="126" t="s">
        <v>1356</v>
      </c>
      <c r="M34" s="126"/>
      <c r="N34" s="41">
        <f>N33+IF(AND(L34="Pago",OR(E34='PC Receitas'!$O$4,E34='PC Receitas'!$O$5,E34='PC Receitas'!$O$6)),K34,IF(AND(L34="Pago",OR(E34='PC Receitas'!$O$7,E34='PC Receitas'!$O$8,E34='PC Receitas'!$O$9,E34='PC Receitas'!$O$10,E34='PC Receitas'!$O$11,E34='PC Receitas'!$O$12,E34='PC Receitas'!$O$13,E34='PC Receitas'!$O$14)),-K34,0))</f>
        <v>-206230.01000000103</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IF(C35&lt;&gt;"",TEXT(C35,"00")&amp;"/04/"&amp;'Configurações Básicas'!$E$5,"")</f>
        <v>05/04/2017</v>
      </c>
      <c r="E35" s="43" t="s">
        <v>1338</v>
      </c>
      <c r="F35" s="212">
        <v>15029</v>
      </c>
      <c r="G35" s="23" t="s">
        <v>1442</v>
      </c>
      <c r="H35" s="23" t="s">
        <v>1397</v>
      </c>
      <c r="I35" s="23"/>
      <c r="J35" s="219">
        <v>0</v>
      </c>
      <c r="K35" s="219">
        <v>2.1</v>
      </c>
      <c r="L35" s="44" t="s">
        <v>1356</v>
      </c>
      <c r="M35" s="126"/>
      <c r="N35" s="41">
        <f>N34+IF(AND(L35="Pago",OR(E35='PC Receitas'!$O$4,E35='PC Receitas'!$O$5,E35='PC Receitas'!$O$6)),K35,IF(AND(L35="Pago",OR(E35='PC Receitas'!$O$7,E35='PC Receitas'!$O$8,E35='PC Receitas'!$O$9,E35='PC Receitas'!$O$10,E35='PC Receitas'!$O$11,E35='PC Receitas'!$O$12,E35='PC Receitas'!$O$13,E35='PC Receitas'!$O$14)),-K35,0))</f>
        <v>-206232.11000000103</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IF(C36&lt;&gt;"",TEXT(C36,"00")&amp;"/04/"&amp;'Configurações Básicas'!$E$5,"")</f>
        <v>05/04/2017</v>
      </c>
      <c r="E36" s="43" t="s">
        <v>1338</v>
      </c>
      <c r="F36" s="212">
        <v>15102</v>
      </c>
      <c r="G36" s="23" t="s">
        <v>1442</v>
      </c>
      <c r="H36" s="23" t="s">
        <v>1397</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-206234.21000000104</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IF(C37&lt;&gt;"",TEXT(C37,"00")&amp;"/04/"&amp;'Configurações Básicas'!$E$5,"")</f>
        <v>05/04/2017</v>
      </c>
      <c r="E37" s="43" t="s">
        <v>150</v>
      </c>
      <c r="F37" s="212" t="s">
        <v>1639</v>
      </c>
      <c r="G37" s="23" t="s">
        <v>1443</v>
      </c>
      <c r="H37" s="23" t="s">
        <v>1398</v>
      </c>
      <c r="I37" s="23"/>
      <c r="J37" s="219">
        <v>0</v>
      </c>
      <c r="K37" s="219">
        <v>1830.7</v>
      </c>
      <c r="L37" s="126" t="s">
        <v>1356</v>
      </c>
      <c r="M37" s="126"/>
      <c r="N37" s="41">
        <f>N36+IF(AND(L37="Pago",OR(E37='PC Receitas'!$O$4,E37='PC Receitas'!$O$5,E37='PC Receitas'!$O$6)),K37,IF(AND(L37="Pago",OR(E37='PC Receitas'!$O$7,E37='PC Receitas'!$O$8,E37='PC Receitas'!$O$9,E37='PC Receitas'!$O$10,E37='PC Receitas'!$O$11,E37='PC Receitas'!$O$12,E37='PC Receitas'!$O$13,E37='PC Receitas'!$O$14)),-K37,0))</f>
        <v>-208064.91000000105</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IF(C38&lt;&gt;"",TEXT(C38,"00")&amp;"/04/"&amp;'Configurações Básicas'!$E$5,"")</f>
        <v>05/04/2017</v>
      </c>
      <c r="E38" s="43" t="s">
        <v>150</v>
      </c>
      <c r="F38" s="212" t="s">
        <v>1640</v>
      </c>
      <c r="G38" s="23" t="s">
        <v>1443</v>
      </c>
      <c r="H38" s="23" t="s">
        <v>1398</v>
      </c>
      <c r="I38" s="23"/>
      <c r="J38" s="219">
        <v>0</v>
      </c>
      <c r="K38" s="219">
        <v>1534.55</v>
      </c>
      <c r="L38" s="126" t="s">
        <v>1356</v>
      </c>
      <c r="M38" s="126"/>
      <c r="N38" s="41">
        <f>N37+IF(AND(L38="Pago",OR(E38='PC Receitas'!$O$4,E38='PC Receitas'!$O$5,E38='PC Receitas'!$O$6)),K38,IF(AND(L38="Pago",OR(E38='PC Receitas'!$O$7,E38='PC Receitas'!$O$8,E38='PC Receitas'!$O$9,E38='PC Receitas'!$O$10,E38='PC Receitas'!$O$11,E38='PC Receitas'!$O$12,E38='PC Receitas'!$O$13,E38='PC Receitas'!$O$14)),-K38,0))</f>
        <v>-209599.46000000104</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IF(C39&lt;&gt;"",TEXT(C39,"00")&amp;"/04/"&amp;'Configurações Básicas'!$E$5,"")</f>
        <v>05/04/2017</v>
      </c>
      <c r="E39" s="43" t="s">
        <v>150</v>
      </c>
      <c r="F39" s="212" t="s">
        <v>1641</v>
      </c>
      <c r="G39" s="43" t="s">
        <v>1443</v>
      </c>
      <c r="H39" s="43" t="s">
        <v>1398</v>
      </c>
      <c r="I39" s="43"/>
      <c r="J39" s="219">
        <v>0</v>
      </c>
      <c r="K39" s="219">
        <v>1050.8699999999999</v>
      </c>
      <c r="L39" s="126" t="s">
        <v>1356</v>
      </c>
      <c r="M39" s="126"/>
      <c r="N39" s="41">
        <f>N38+IF(AND(L39="Pago",OR(E39='PC Receitas'!$O$4,E39='PC Receitas'!$O$5,E39='PC Receitas'!$O$6)),K39,IF(AND(L39="Pago",OR(E39='PC Receitas'!$O$7,E39='PC Receitas'!$O$8,E39='PC Receitas'!$O$9,E39='PC Receitas'!$O$10,E39='PC Receitas'!$O$11,E39='PC Receitas'!$O$12,E39='PC Receitas'!$O$13,E39='PC Receitas'!$O$14)),-K39,0))</f>
        <v>-210650.33000000103</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IF(C40&lt;&gt;"",TEXT(C40,"00")&amp;"/04/"&amp;'Configurações Básicas'!$E$5,"")</f>
        <v>05/04/2017</v>
      </c>
      <c r="E40" s="43" t="s">
        <v>150</v>
      </c>
      <c r="F40" s="212" t="s">
        <v>1642</v>
      </c>
      <c r="G40" s="43" t="s">
        <v>1443</v>
      </c>
      <c r="H40" s="43" t="s">
        <v>1398</v>
      </c>
      <c r="I40" s="43"/>
      <c r="J40" s="219">
        <v>0</v>
      </c>
      <c r="K40" s="219">
        <v>503.15</v>
      </c>
      <c r="L40" s="126" t="s">
        <v>1356</v>
      </c>
      <c r="M40" s="126"/>
      <c r="N40" s="41">
        <f>N39+IF(AND(L40="Pago",OR(E40='PC Receitas'!$O$4,E40='PC Receitas'!$O$5,E40='PC Receitas'!$O$6)),K40,IF(AND(L40="Pago",OR(E40='PC Receitas'!$O$7,E40='PC Receitas'!$O$8,E40='PC Receitas'!$O$9,E40='PC Receitas'!$O$10,E40='PC Receitas'!$O$11,E40='PC Receitas'!$O$12,E40='PC Receitas'!$O$13,E40='PC Receitas'!$O$14)),-K40,0))</f>
        <v>-211153.48000000103</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IF(C41&lt;&gt;"",TEXT(C41,"00")&amp;"/04/"&amp;'Configurações Básicas'!$E$5,"")</f>
        <v>05/04/2017</v>
      </c>
      <c r="E41" s="43" t="s">
        <v>150</v>
      </c>
      <c r="F41" s="212" t="s">
        <v>1643</v>
      </c>
      <c r="G41" s="23" t="s">
        <v>1443</v>
      </c>
      <c r="H41" s="23" t="s">
        <v>1398</v>
      </c>
      <c r="I41" s="23"/>
      <c r="J41" s="219">
        <v>0</v>
      </c>
      <c r="K41" s="219">
        <v>815.35</v>
      </c>
      <c r="L41" s="126" t="s">
        <v>1356</v>
      </c>
      <c r="M41" s="126"/>
      <c r="N41" s="41">
        <f>N40+IF(AND(L41="Pago",OR(E41='PC Receitas'!$O$4,E41='PC Receitas'!$O$5,E41='PC Receitas'!$O$6)),K41,IF(AND(L41="Pago",OR(E41='PC Receitas'!$O$7,E41='PC Receitas'!$O$8,E41='PC Receitas'!$O$9,E41='PC Receitas'!$O$10,E41='PC Receitas'!$O$11,E41='PC Receitas'!$O$12,E41='PC Receitas'!$O$13,E41='PC Receitas'!$O$14)),-K41,0))</f>
        <v>-211968.83000000103</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IF(C42&lt;&gt;"",TEXT(C42,"00")&amp;"/04/"&amp;'Configurações Básicas'!$E$5,"")</f>
        <v>03/04/2017</v>
      </c>
      <c r="E42" s="43" t="s">
        <v>150</v>
      </c>
      <c r="F42" s="212" t="s">
        <v>1644</v>
      </c>
      <c r="G42" s="43" t="s">
        <v>1443</v>
      </c>
      <c r="H42" s="43" t="s">
        <v>1398</v>
      </c>
      <c r="I42" s="43"/>
      <c r="J42" s="219">
        <v>0</v>
      </c>
      <c r="K42" s="219">
        <v>1294.9000000000001</v>
      </c>
      <c r="L42" s="126" t="s">
        <v>1356</v>
      </c>
      <c r="M42" s="126"/>
      <c r="N42" s="41">
        <f>N41+IF(AND(L42="Pago",OR(E42='PC Receitas'!$O$4,E42='PC Receitas'!$O$5,E42='PC Receitas'!$O$6)),K42,IF(AND(L42="Pago",OR(E42='PC Receitas'!$O$7,E42='PC Receitas'!$O$8,E42='PC Receitas'!$O$9,E42='PC Receitas'!$O$10,E42='PC Receitas'!$O$11,E42='PC Receitas'!$O$12,E42='PC Receitas'!$O$13,E42='PC Receitas'!$O$14)),-K42,0))</f>
        <v>-213263.73000000103</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IF(C43&lt;&gt;"",TEXT(C43,"00")&amp;"/04/"&amp;'Configurações Básicas'!$E$5,"")</f>
        <v>03/04/2017</v>
      </c>
      <c r="E43" s="43" t="s">
        <v>150</v>
      </c>
      <c r="F43" s="212" t="s">
        <v>1645</v>
      </c>
      <c r="G43" s="43" t="s">
        <v>1443</v>
      </c>
      <c r="H43" s="43" t="s">
        <v>1398</v>
      </c>
      <c r="I43" s="43"/>
      <c r="J43" s="219">
        <v>0</v>
      </c>
      <c r="K43" s="219">
        <v>1141.25</v>
      </c>
      <c r="L43" s="126" t="s">
        <v>1356</v>
      </c>
      <c r="M43" s="126"/>
      <c r="N43" s="41">
        <f>N42+IF(AND(L43="Pago",OR(E43='PC Receitas'!$O$4,E43='PC Receitas'!$O$5,E43='PC Receitas'!$O$6)),K43,IF(AND(L43="Pago",OR(E43='PC Receitas'!$O$7,E43='PC Receitas'!$O$8,E43='PC Receitas'!$O$9,E43='PC Receitas'!$O$10,E43='PC Receitas'!$O$11,E43='PC Receitas'!$O$12,E43='PC Receitas'!$O$13,E43='PC Receitas'!$O$14)),-K43,0))</f>
        <v>-214404.98000000103</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IF(C44&lt;&gt;"",TEXT(C44,"00")&amp;"/04/"&amp;'Configurações Básicas'!$E$5,"")</f>
        <v>05/04/2017</v>
      </c>
      <c r="E44" s="43" t="s">
        <v>150</v>
      </c>
      <c r="F44" s="212" t="s">
        <v>1646</v>
      </c>
      <c r="G44" s="43" t="s">
        <v>1443</v>
      </c>
      <c r="H44" s="43" t="s">
        <v>1398</v>
      </c>
      <c r="I44" s="43"/>
      <c r="J44" s="219">
        <v>0</v>
      </c>
      <c r="K44" s="219">
        <v>729.3</v>
      </c>
      <c r="L44" s="126" t="s">
        <v>1356</v>
      </c>
      <c r="M44" s="126"/>
      <c r="N44" s="41">
        <f>N43+IF(AND(L44="Pago",OR(E44='PC Receitas'!$O$4,E44='PC Receitas'!$O$5,E44='PC Receitas'!$O$6)),K44,IF(AND(L44="Pago",OR(E44='PC Receitas'!$O$7,E44='PC Receitas'!$O$8,E44='PC Receitas'!$O$9,E44='PC Receitas'!$O$10,E44='PC Receitas'!$O$11,E44='PC Receitas'!$O$12,E44='PC Receitas'!$O$13,E44='PC Receitas'!$O$14)),-K44,0))</f>
        <v>-215134.28000000102</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IF(C45&lt;&gt;"",TEXT(C45,"00")&amp;"/04/"&amp;'Configurações Básicas'!$E$5,"")</f>
        <v>06/04/2017</v>
      </c>
      <c r="E45" s="43" t="s">
        <v>1338</v>
      </c>
      <c r="F45" s="212" t="s">
        <v>1647</v>
      </c>
      <c r="G45" s="43" t="s">
        <v>1442</v>
      </c>
      <c r="H45" s="43" t="s">
        <v>1397</v>
      </c>
      <c r="I45" s="43"/>
      <c r="J45" s="219">
        <v>0</v>
      </c>
      <c r="K45" s="219">
        <v>2.1</v>
      </c>
      <c r="L45" s="126" t="s">
        <v>1356</v>
      </c>
      <c r="M45" s="126"/>
      <c r="N45" s="41">
        <f>N44+IF(AND(L45="Pago",OR(E45='PC Receitas'!$O$4,E45='PC Receitas'!$O$5,E45='PC Receitas'!$O$6)),K45,IF(AND(L45="Pago",OR(E45='PC Receitas'!$O$7,E45='PC Receitas'!$O$8,E45='PC Receitas'!$O$9,E45='PC Receitas'!$O$10,E45='PC Receitas'!$O$11,E45='PC Receitas'!$O$12,E45='PC Receitas'!$O$13,E45='PC Receitas'!$O$14)),-K45,0))</f>
        <v>-215136.38000000102</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IF(C46&lt;&gt;"",TEXT(C46,"00")&amp;"/04/"&amp;'Configurações Básicas'!$E$5,"")</f>
        <v>06/04/2017</v>
      </c>
      <c r="E46" s="43" t="s">
        <v>1338</v>
      </c>
      <c r="F46" s="212" t="s">
        <v>1648</v>
      </c>
      <c r="G46" s="43" t="s">
        <v>1442</v>
      </c>
      <c r="H46" s="43" t="s">
        <v>1397</v>
      </c>
      <c r="I46" s="43"/>
      <c r="J46" s="219">
        <v>0</v>
      </c>
      <c r="K46" s="219">
        <v>2.1</v>
      </c>
      <c r="L46" s="126" t="s">
        <v>1356</v>
      </c>
      <c r="M46" s="126"/>
      <c r="N46" s="41">
        <f>N45+IF(AND(L46="Pago",OR(E46='PC Receitas'!$O$4,E46='PC Receitas'!$O$5,E46='PC Receitas'!$O$6)),K46,IF(AND(L46="Pago",OR(E46='PC Receitas'!$O$7,E46='PC Receitas'!$O$8,E46='PC Receitas'!$O$9,E46='PC Receitas'!$O$10,E46='PC Receitas'!$O$11,E46='PC Receitas'!$O$12,E46='PC Receitas'!$O$13,E46='PC Receitas'!$O$14)),-K46,0))</f>
        <v>-215138.48000000103</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IF(C47&lt;&gt;"",TEXT(C47,"00")&amp;"/04/"&amp;'Configurações Básicas'!$E$5,"")</f>
        <v>09/04/2017</v>
      </c>
      <c r="E47" s="43" t="s">
        <v>1338</v>
      </c>
      <c r="F47" s="212">
        <v>15068</v>
      </c>
      <c r="G47" s="43" t="s">
        <v>1442</v>
      </c>
      <c r="H47" s="43" t="s">
        <v>1397</v>
      </c>
      <c r="I47" s="4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-215140.58000000103</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IF(C48&lt;&gt;"",TEXT(C48,"00")&amp;"/04/"&amp;'Configurações Básicas'!$E$5,"")</f>
        <v>07/04/2017</v>
      </c>
      <c r="E48" s="43" t="s">
        <v>1338</v>
      </c>
      <c r="F48" s="212">
        <v>15070</v>
      </c>
      <c r="G48" s="43" t="s">
        <v>1442</v>
      </c>
      <c r="H48" s="43" t="s">
        <v>1397</v>
      </c>
      <c r="I48" s="43"/>
      <c r="J48" s="219">
        <v>0</v>
      </c>
      <c r="K48" s="219">
        <v>2.1</v>
      </c>
      <c r="L48" s="126" t="s">
        <v>1356</v>
      </c>
      <c r="M48" s="126"/>
      <c r="N48" s="41">
        <f>N47+IF(AND(L48="Pago",OR(E48='PC Receitas'!$O$4,E48='PC Receitas'!$O$5,E48='PC Receitas'!$O$6)),K48,IF(AND(L48="Pago",OR(E48='PC Receitas'!$O$7,E48='PC Receitas'!$O$8,E48='PC Receitas'!$O$9,E48='PC Receitas'!$O$10,E48='PC Receitas'!$O$11,E48='PC Receitas'!$O$12,E48='PC Receitas'!$O$13,E48='PC Receitas'!$O$14)),-K48,0))</f>
        <v>-215142.68000000104</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IF(C49&lt;&gt;"",TEXT(C49,"00")&amp;"/04/"&amp;'Configurações Básicas'!$E$5,"")</f>
        <v>06/04/2017</v>
      </c>
      <c r="E49" s="43" t="s">
        <v>1338</v>
      </c>
      <c r="F49" s="212">
        <v>15062</v>
      </c>
      <c r="G49" s="23" t="s">
        <v>1442</v>
      </c>
      <c r="H49" s="23" t="s">
        <v>1397</v>
      </c>
      <c r="I49" s="2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-215144.78000000105</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IF(C50&lt;&gt;"",TEXT(C50,"00")&amp;"/04/"&amp;'Configurações Básicas'!$E$5,"")</f>
        <v>25/04/2017</v>
      </c>
      <c r="E50" s="43" t="s">
        <v>1338</v>
      </c>
      <c r="F50" s="212">
        <v>15205</v>
      </c>
      <c r="G50" s="43" t="s">
        <v>1442</v>
      </c>
      <c r="H50" s="43" t="s">
        <v>1397</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-215146.88000000105</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IF(C51&lt;&gt;"",TEXT(C51,"00")&amp;"/04/"&amp;'Configurações Básicas'!$E$5,"")</f>
        <v>05/04/2017</v>
      </c>
      <c r="E51" s="43" t="s">
        <v>150</v>
      </c>
      <c r="F51" s="212" t="s">
        <v>1649</v>
      </c>
      <c r="G51" s="43" t="s">
        <v>1443</v>
      </c>
      <c r="H51" s="43" t="s">
        <v>1398</v>
      </c>
      <c r="I51" s="43"/>
      <c r="J51" s="219">
        <v>0</v>
      </c>
      <c r="K51" s="219">
        <v>1467.05</v>
      </c>
      <c r="L51" s="126" t="s">
        <v>1356</v>
      </c>
      <c r="M51" s="126"/>
      <c r="N51" s="41">
        <f>N50+IF(AND(L51="Pago",OR(E51='PC Receitas'!$O$4,E51='PC Receitas'!$O$5,E51='PC Receitas'!$O$6)),K51,IF(AND(L51="Pago",OR(E51='PC Receitas'!$O$7,E51='PC Receitas'!$O$8,E51='PC Receitas'!$O$9,E51='PC Receitas'!$O$10,E51='PC Receitas'!$O$11,E51='PC Receitas'!$O$12,E51='PC Receitas'!$O$13,E51='PC Receitas'!$O$14)),-K51,0))</f>
        <v>-216613.93000000104</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IF(C52&lt;&gt;"",TEXT(C52,"00")&amp;"/04/"&amp;'Configurações Básicas'!$E$5,"")</f>
        <v>07/04/2017</v>
      </c>
      <c r="E52" s="43" t="s">
        <v>150</v>
      </c>
      <c r="F52" s="212" t="s">
        <v>1650</v>
      </c>
      <c r="G52" s="43" t="s">
        <v>1351</v>
      </c>
      <c r="H52" s="43" t="s">
        <v>1399</v>
      </c>
      <c r="I52" s="43"/>
      <c r="J52" s="219">
        <v>0</v>
      </c>
      <c r="K52" s="219">
        <v>909.49</v>
      </c>
      <c r="L52" s="126" t="s">
        <v>1356</v>
      </c>
      <c r="M52" s="126"/>
      <c r="N52" s="41">
        <f>N51+IF(AND(L52="Pago",OR(E52='PC Receitas'!$O$4,E52='PC Receitas'!$O$5,E52='PC Receitas'!$O$6)),K52,IF(AND(L52="Pago",OR(E52='PC Receitas'!$O$7,E52='PC Receitas'!$O$8,E52='PC Receitas'!$O$9,E52='PC Receitas'!$O$10,E52='PC Receitas'!$O$11,E52='PC Receitas'!$O$12,E52='PC Receitas'!$O$13,E52='PC Receitas'!$O$14)),-K52,0))</f>
        <v>-217523.42000000103</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IF(C53&lt;&gt;"",TEXT(C53,"00")&amp;"/04/"&amp;'Configurações Básicas'!$E$5,"")</f>
        <v>04/04/2017</v>
      </c>
      <c r="E53" s="43" t="s">
        <v>1337</v>
      </c>
      <c r="F53" s="212">
        <v>776</v>
      </c>
      <c r="G53" s="23" t="s">
        <v>1447</v>
      </c>
      <c r="H53" s="23" t="s">
        <v>1398</v>
      </c>
      <c r="I53" s="23"/>
      <c r="J53" s="219">
        <v>0</v>
      </c>
      <c r="K53" s="219">
        <v>7292.5</v>
      </c>
      <c r="L53" s="126" t="s">
        <v>1356</v>
      </c>
      <c r="M53" s="126"/>
      <c r="N53" s="41">
        <f>N52+IF(AND(L53="Pago",OR(E53='PC Receitas'!$O$4,E53='PC Receitas'!$O$5,E53='PC Receitas'!$O$6)),K53,IF(AND(L53="Pago",OR(E53='PC Receitas'!$O$7,E53='PC Receitas'!$O$8,E53='PC Receitas'!$O$9,E53='PC Receitas'!$O$10,E53='PC Receitas'!$O$11,E53='PC Receitas'!$O$12,E53='PC Receitas'!$O$13,E53='PC Receitas'!$O$14)),-K53,0))</f>
        <v>-224815.92000000103</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IF(C54&lt;&gt;"",TEXT(C54,"00")&amp;"/04/"&amp;'Configurações Básicas'!$E$5,"")</f>
        <v>07/04/2017</v>
      </c>
      <c r="E54" s="43" t="s">
        <v>1338</v>
      </c>
      <c r="F54" s="212">
        <v>15071</v>
      </c>
      <c r="G54" s="23" t="s">
        <v>1442</v>
      </c>
      <c r="H54" s="23" t="s">
        <v>1397</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-224818.02000000104</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IF(C55&lt;&gt;"",TEXT(C55,"00")&amp;"/04/"&amp;'Configurações Básicas'!$E$5,"")</f>
        <v>03/04/2017</v>
      </c>
      <c r="E55" s="43" t="s">
        <v>1338</v>
      </c>
      <c r="F55" s="212">
        <v>15026</v>
      </c>
      <c r="G55" s="23" t="s">
        <v>1442</v>
      </c>
      <c r="H55" s="23" t="s">
        <v>1397</v>
      </c>
      <c r="I55" s="2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-224820.12000000104</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IF(C56&lt;&gt;"",TEXT(C56,"00")&amp;"/04/"&amp;'Configurações Básicas'!$E$5,"")</f>
        <v>07/04/2017</v>
      </c>
      <c r="E56" s="43" t="s">
        <v>1338</v>
      </c>
      <c r="F56" s="212">
        <v>15044</v>
      </c>
      <c r="G56" s="43" t="s">
        <v>1442</v>
      </c>
      <c r="H56" s="43" t="s">
        <v>1397</v>
      </c>
      <c r="I56" s="43"/>
      <c r="J56" s="219">
        <v>0</v>
      </c>
      <c r="K56" s="219">
        <v>2.1</v>
      </c>
      <c r="L56" s="126" t="s">
        <v>1356</v>
      </c>
      <c r="M56" s="126"/>
      <c r="N56" s="41">
        <f>N55+IF(AND(L56="Pago",OR(E56='PC Receitas'!$O$4,E56='PC Receitas'!$O$5,E56='PC Receitas'!$O$6)),K56,IF(AND(L56="Pago",OR(E56='PC Receitas'!$O$7,E56='PC Receitas'!$O$8,E56='PC Receitas'!$O$9,E56='PC Receitas'!$O$10,E56='PC Receitas'!$O$11,E56='PC Receitas'!$O$12,E56='PC Receitas'!$O$13,E56='PC Receitas'!$O$14)),-K56,0))</f>
        <v>-224822.22000000105</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IF(C57&lt;&gt;"",TEXT(C57,"00")&amp;"/04/"&amp;'Configurações Básicas'!$E$5,"")</f>
        <v>07/04/2017</v>
      </c>
      <c r="E57" s="43" t="s">
        <v>1338</v>
      </c>
      <c r="F57" s="212" t="s">
        <v>1651</v>
      </c>
      <c r="G57" s="43" t="s">
        <v>1442</v>
      </c>
      <c r="H57" s="43" t="s">
        <v>1397</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-224824.32000000105</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IF(C58&lt;&gt;"",TEXT(C58,"00")&amp;"/04/"&amp;'Configurações Básicas'!$E$5,"")</f>
        <v>07/04/2017</v>
      </c>
      <c r="E58" s="43" t="s">
        <v>1338</v>
      </c>
      <c r="F58" s="212" t="s">
        <v>1652</v>
      </c>
      <c r="G58" s="43" t="s">
        <v>1442</v>
      </c>
      <c r="H58" s="43" t="s">
        <v>1397</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-224826.42000000106</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IF(C59&lt;&gt;"",TEXT(C59,"00")&amp;"/04/"&amp;'Configurações Básicas'!$E$5,"")</f>
        <v>10/04/2017</v>
      </c>
      <c r="E59" s="43" t="s">
        <v>1338</v>
      </c>
      <c r="F59" s="212">
        <v>-14984</v>
      </c>
      <c r="G59" s="23" t="s">
        <v>1442</v>
      </c>
      <c r="H59" s="23" t="s">
        <v>1397</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-224828.52000000107</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IF(C60&lt;&gt;"",TEXT(C60,"00")&amp;"/04/"&amp;'Configurações Básicas'!$E$5,"")</f>
        <v>24/04/2017</v>
      </c>
      <c r="E60" s="43" t="s">
        <v>1338</v>
      </c>
      <c r="F60" s="212">
        <v>14995</v>
      </c>
      <c r="G60" s="43" t="s">
        <v>1442</v>
      </c>
      <c r="H60" s="43" t="s">
        <v>1397</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-224830.62000000107</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IF(C61&lt;&gt;"",TEXT(C61,"00")&amp;"/04/"&amp;'Configurações Básicas'!$E$5,"")</f>
        <v>07/04/2017</v>
      </c>
      <c r="E61" s="43" t="s">
        <v>1338</v>
      </c>
      <c r="F61" s="212">
        <v>15065</v>
      </c>
      <c r="G61" s="43" t="s">
        <v>1442</v>
      </c>
      <c r="H61" s="43" t="s">
        <v>1397</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-224832.72000000108</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7</v>
      </c>
      <c r="D62" s="43" t="str">
        <f>IF(C62&lt;&gt;"",TEXT(C62,"00")&amp;"/04/"&amp;'Configurações Básicas'!$E$5,"")</f>
        <v>07/04/2017</v>
      </c>
      <c r="E62" s="43" t="s">
        <v>1338</v>
      </c>
      <c r="F62" s="212">
        <v>15067</v>
      </c>
      <c r="G62" s="43" t="s">
        <v>1442</v>
      </c>
      <c r="H62" s="43" t="s">
        <v>1397</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-224834.82000000108</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IF(C63&lt;&gt;"",TEXT(C63,"00")&amp;"/04/"&amp;'Configurações Básicas'!$E$5,"")</f>
        <v>07/04/2017</v>
      </c>
      <c r="E63" s="43" t="s">
        <v>1338</v>
      </c>
      <c r="F63" s="212">
        <v>15055</v>
      </c>
      <c r="G63" s="23" t="s">
        <v>1442</v>
      </c>
      <c r="H63" s="23" t="s">
        <v>1397</v>
      </c>
      <c r="I63" s="2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-224836.92000000109</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IF(C64&lt;&gt;"",TEXT(C64,"00")&amp;"/04/"&amp;'Configurações Básicas'!$E$5,"")</f>
        <v>07/04/2017</v>
      </c>
      <c r="E64" s="43" t="s">
        <v>1338</v>
      </c>
      <c r="F64" s="212">
        <v>15239</v>
      </c>
      <c r="G64" s="43" t="s">
        <v>1442</v>
      </c>
      <c r="H64" s="43" t="s">
        <v>1397</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-224839.0200000011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10</v>
      </c>
      <c r="D65" s="43" t="str">
        <f>IF(C65&lt;&gt;"",TEXT(C65,"00")&amp;"/04/"&amp;'Configurações Básicas'!$E$5,"")</f>
        <v>10/04/2017</v>
      </c>
      <c r="E65" s="43" t="s">
        <v>1338</v>
      </c>
      <c r="F65" s="212" t="s">
        <v>1653</v>
      </c>
      <c r="G65" s="23" t="s">
        <v>1442</v>
      </c>
      <c r="H65" s="23" t="s">
        <v>1399</v>
      </c>
      <c r="I65" s="23"/>
      <c r="J65" s="219">
        <v>0</v>
      </c>
      <c r="K65" s="219">
        <v>12.5</v>
      </c>
      <c r="L65" s="126" t="s">
        <v>1356</v>
      </c>
      <c r="M65" s="126"/>
      <c r="N65" s="41">
        <f>N64+IF(AND(L65="Pago",OR(E65='PC Receitas'!$O$4,E65='PC Receitas'!$O$5,E65='PC Receitas'!$O$6)),K65,IF(AND(L65="Pago",OR(E65='PC Receitas'!$O$7,E65='PC Receitas'!$O$8,E65='PC Receitas'!$O$9,E65='PC Receitas'!$O$10,E65='PC Receitas'!$O$11,E65='PC Receitas'!$O$12,E65='PC Receitas'!$O$13,E65='PC Receitas'!$O$14)),-K65,0))</f>
        <v>-224851.5200000011</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IF(C66&lt;&gt;"",TEXT(C66,"00")&amp;"/04/"&amp;'Configurações Básicas'!$E$5,"")</f>
        <v>03/04/2017</v>
      </c>
      <c r="E66" s="43" t="s">
        <v>1338</v>
      </c>
      <c r="F66" s="212" t="s">
        <v>1654</v>
      </c>
      <c r="G66" s="23" t="s">
        <v>1442</v>
      </c>
      <c r="H66" s="23" t="s">
        <v>1399</v>
      </c>
      <c r="I66" s="23"/>
      <c r="J66" s="219">
        <v>0</v>
      </c>
      <c r="K66" s="219">
        <v>536.52</v>
      </c>
      <c r="L66" s="126" t="s">
        <v>1356</v>
      </c>
      <c r="M66" s="126"/>
      <c r="N66" s="41">
        <f>N65+IF(AND(L66="Pago",OR(E66='PC Receitas'!$O$4,E66='PC Receitas'!$O$5,E66='PC Receitas'!$O$6)),K66,IF(AND(L66="Pago",OR(E66='PC Receitas'!$O$7,E66='PC Receitas'!$O$8,E66='PC Receitas'!$O$9,E66='PC Receitas'!$O$10,E66='PC Receitas'!$O$11,E66='PC Receitas'!$O$12,E66='PC Receitas'!$O$13,E66='PC Receitas'!$O$14)),-K66,0))</f>
        <v>-225388.04000000108</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IF(C67&lt;&gt;"",TEXT(C67,"00")&amp;"/04/"&amp;'Configurações Básicas'!$E$5,"")</f>
        <v>10/04/2017</v>
      </c>
      <c r="E67" s="43" t="s">
        <v>1338</v>
      </c>
      <c r="F67" s="212" t="s">
        <v>1655</v>
      </c>
      <c r="G67" s="23" t="s">
        <v>1448</v>
      </c>
      <c r="H67" s="23" t="s">
        <v>1397</v>
      </c>
      <c r="I67" s="23"/>
      <c r="J67" s="219">
        <v>0</v>
      </c>
      <c r="K67" s="219">
        <v>869.4</v>
      </c>
      <c r="L67" s="126" t="s">
        <v>1356</v>
      </c>
      <c r="M67" s="126"/>
      <c r="N67" s="41">
        <f>N66+IF(AND(L67="Pago",OR(E67='PC Receitas'!$O$4,E67='PC Receitas'!$O$5,E67='PC Receitas'!$O$6)),K67,IF(AND(L67="Pago",OR(E67='PC Receitas'!$O$7,E67='PC Receitas'!$O$8,E67='PC Receitas'!$O$9,E67='PC Receitas'!$O$10,E67='PC Receitas'!$O$11,E67='PC Receitas'!$O$12,E67='PC Receitas'!$O$13,E67='PC Receitas'!$O$14)),-K67,0))</f>
        <v>-226257.44000000108</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IF(C68&lt;&gt;"",TEXT(C68,"00")&amp;"/04/"&amp;'Configurações Básicas'!$E$5,"")</f>
        <v>10/04/2017</v>
      </c>
      <c r="E68" s="43" t="s">
        <v>1338</v>
      </c>
      <c r="F68" s="212" t="s">
        <v>1656</v>
      </c>
      <c r="G68" s="23" t="s">
        <v>1522</v>
      </c>
      <c r="H68" s="23" t="s">
        <v>1397</v>
      </c>
      <c r="I68" s="23"/>
      <c r="J68" s="219">
        <v>0</v>
      </c>
      <c r="K68" s="219">
        <v>1387</v>
      </c>
      <c r="L68" s="126" t="s">
        <v>1356</v>
      </c>
      <c r="M68" s="126"/>
      <c r="N68" s="41">
        <f>N67+IF(AND(L68="Pago",OR(E68='PC Receitas'!$O$4,E68='PC Receitas'!$O$5,E68='PC Receitas'!$O$6)),K68,IF(AND(L68="Pago",OR(E68='PC Receitas'!$O$7,E68='PC Receitas'!$O$8,E68='PC Receitas'!$O$9,E68='PC Receitas'!$O$10,E68='PC Receitas'!$O$11,E68='PC Receitas'!$O$12,E68='PC Receitas'!$O$13,E68='PC Receitas'!$O$14)),-K68,0))</f>
        <v>-227644.44000000108</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10</v>
      </c>
      <c r="D69" s="43" t="str">
        <f>IF(C69&lt;&gt;"",TEXT(C69,"00")&amp;"/04/"&amp;'Configurações Básicas'!$E$5,"")</f>
        <v>10/04/2017</v>
      </c>
      <c r="E69" s="43" t="s">
        <v>1338</v>
      </c>
      <c r="F69" s="212">
        <v>43312</v>
      </c>
      <c r="G69" s="43" t="s">
        <v>1508</v>
      </c>
      <c r="H69" s="43" t="s">
        <v>1399</v>
      </c>
      <c r="I69" s="43"/>
      <c r="J69" s="219">
        <v>0</v>
      </c>
      <c r="K69" s="219">
        <v>36</v>
      </c>
      <c r="L69" s="126" t="s">
        <v>1356</v>
      </c>
      <c r="M69" s="126"/>
      <c r="N69" s="41">
        <f>N68+IF(AND(L69="Pago",OR(E69='PC Receitas'!$O$4,E69='PC Receitas'!$O$5,E69='PC Receitas'!$O$6)),K69,IF(AND(L69="Pago",OR(E69='PC Receitas'!$O$7,E69='PC Receitas'!$O$8,E69='PC Receitas'!$O$9,E69='PC Receitas'!$O$10,E69='PC Receitas'!$O$11,E69='PC Receitas'!$O$12,E69='PC Receitas'!$O$13,E69='PC Receitas'!$O$14)),-K69,0))</f>
        <v>-227680.44000000108</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IF(C70&lt;&gt;"",TEXT(C70,"00")&amp;"/04/"&amp;'Configurações Básicas'!$E$5,"")</f>
        <v>10/04/2017</v>
      </c>
      <c r="E70" s="43" t="s">
        <v>1338</v>
      </c>
      <c r="F70" s="212">
        <v>60871</v>
      </c>
      <c r="G70" s="43" t="s">
        <v>1450</v>
      </c>
      <c r="H70" s="43" t="s">
        <v>1399</v>
      </c>
      <c r="I70" s="43"/>
      <c r="J70" s="219">
        <v>0</v>
      </c>
      <c r="K70" s="219">
        <v>129.87</v>
      </c>
      <c r="L70" s="126" t="s">
        <v>1356</v>
      </c>
      <c r="M70" s="126"/>
      <c r="N70" s="41">
        <f>N69+IF(AND(L70="Pago",OR(E70='PC Receitas'!$O$4,E70='PC Receitas'!$O$5,E70='PC Receitas'!$O$6)),K70,IF(AND(L70="Pago",OR(E70='PC Receitas'!$O$7,E70='PC Receitas'!$O$8,E70='PC Receitas'!$O$9,E70='PC Receitas'!$O$10,E70='PC Receitas'!$O$11,E70='PC Receitas'!$O$12,E70='PC Receitas'!$O$13,E70='PC Receitas'!$O$14)),-K70,0))</f>
        <v>-227810.31000000107</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10</v>
      </c>
      <c r="D71" s="43" t="str">
        <f>IF(C71&lt;&gt;"",TEXT(C71,"00")&amp;"/04/"&amp;'Configurações Básicas'!$E$5,"")</f>
        <v>10/04/2017</v>
      </c>
      <c r="E71" s="43" t="s">
        <v>1338</v>
      </c>
      <c r="F71" s="212">
        <v>63801</v>
      </c>
      <c r="G71" s="43" t="s">
        <v>1450</v>
      </c>
      <c r="H71" s="43" t="s">
        <v>1399</v>
      </c>
      <c r="I71" s="43"/>
      <c r="J71" s="219">
        <v>0</v>
      </c>
      <c r="K71" s="219">
        <v>145.44</v>
      </c>
      <c r="L71" s="126" t="s">
        <v>1356</v>
      </c>
      <c r="M71" s="126"/>
      <c r="N71" s="41">
        <f>N70+IF(AND(L71="Pago",OR(E71='PC Receitas'!$O$4,E71='PC Receitas'!$O$5,E71='PC Receitas'!$O$6)),K71,IF(AND(L71="Pago",OR(E71='PC Receitas'!$O$7,E71='PC Receitas'!$O$8,E71='PC Receitas'!$O$9,E71='PC Receitas'!$O$10,E71='PC Receitas'!$O$11,E71='PC Receitas'!$O$12,E71='PC Receitas'!$O$13,E71='PC Receitas'!$O$14)),-K71,0))</f>
        <v>-227955.75000000108</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IF(C72&lt;&gt;"",TEXT(C72,"00")&amp;"/04/"&amp;'Configurações Básicas'!$E$5,"")</f>
        <v>10/04/2017</v>
      </c>
      <c r="E72" s="43" t="s">
        <v>1338</v>
      </c>
      <c r="F72" s="212">
        <v>67368</v>
      </c>
      <c r="G72" s="43" t="s">
        <v>1450</v>
      </c>
      <c r="H72" s="43" t="s">
        <v>1399</v>
      </c>
      <c r="I72" s="43"/>
      <c r="J72" s="219">
        <v>0</v>
      </c>
      <c r="K72" s="219">
        <v>138.05000000000001</v>
      </c>
      <c r="L72" s="126" t="s">
        <v>1356</v>
      </c>
      <c r="M72" s="126"/>
      <c r="N72" s="41">
        <f>N71+IF(AND(L72="Pago",OR(E72='PC Receitas'!$O$4,E72='PC Receitas'!$O$5,E72='PC Receitas'!$O$6)),K72,IF(AND(L72="Pago",OR(E72='PC Receitas'!$O$7,E72='PC Receitas'!$O$8,E72='PC Receitas'!$O$9,E72='PC Receitas'!$O$10,E72='PC Receitas'!$O$11,E72='PC Receitas'!$O$12,E72='PC Receitas'!$O$13,E72='PC Receitas'!$O$14)),-K72,0))</f>
        <v>-228093.80000000107</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IF(C73&lt;&gt;"",TEXT(C73,"00")&amp;"/04/"&amp;'Configurações Básicas'!$E$5,"")</f>
        <v>10/04/2017</v>
      </c>
      <c r="E73" s="43" t="s">
        <v>1338</v>
      </c>
      <c r="F73" s="212">
        <v>78825</v>
      </c>
      <c r="G73" s="23" t="s">
        <v>1450</v>
      </c>
      <c r="H73" s="23" t="s">
        <v>1399</v>
      </c>
      <c r="I73" s="23"/>
      <c r="J73" s="219">
        <v>0</v>
      </c>
      <c r="K73" s="219">
        <v>129.1</v>
      </c>
      <c r="L73" s="126" t="s">
        <v>1356</v>
      </c>
      <c r="M73" s="126"/>
      <c r="N73" s="41">
        <f>N72+IF(AND(L73="Pago",OR(E73='PC Receitas'!$O$4,E73='PC Receitas'!$O$5,E73='PC Receitas'!$O$6)),K73,IF(AND(L73="Pago",OR(E73='PC Receitas'!$O$7,E73='PC Receitas'!$O$8,E73='PC Receitas'!$O$9,E73='PC Receitas'!$O$10,E73='PC Receitas'!$O$11,E73='PC Receitas'!$O$12,E73='PC Receitas'!$O$13,E73='PC Receitas'!$O$14)),-K73,0))</f>
        <v>-228222.90000000107</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IF(C74&lt;&gt;"",TEXT(C74,"00")&amp;"/04/"&amp;'Configurações Básicas'!$E$5,"")</f>
        <v>10/04/2017</v>
      </c>
      <c r="E74" s="43" t="s">
        <v>1338</v>
      </c>
      <c r="F74" s="212">
        <v>70666</v>
      </c>
      <c r="G74" s="23" t="s">
        <v>1450</v>
      </c>
      <c r="H74" s="23" t="s">
        <v>1399</v>
      </c>
      <c r="I74" s="23"/>
      <c r="J74" s="219">
        <v>0</v>
      </c>
      <c r="K74" s="219">
        <v>123.23</v>
      </c>
      <c r="L74" s="126" t="s">
        <v>1356</v>
      </c>
      <c r="M74" s="126"/>
      <c r="N74" s="41">
        <f>N73+IF(AND(L74="Pago",OR(E74='PC Receitas'!$O$4,E74='PC Receitas'!$O$5,E74='PC Receitas'!$O$6)),K74,IF(AND(L74="Pago",OR(E74='PC Receitas'!$O$7,E74='PC Receitas'!$O$8,E74='PC Receitas'!$O$9,E74='PC Receitas'!$O$10,E74='PC Receitas'!$O$11,E74='PC Receitas'!$O$12,E74='PC Receitas'!$O$13,E74='PC Receitas'!$O$14)),-K74,0))</f>
        <v>-228346.13000000108</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IF(C75&lt;&gt;"",TEXT(C75,"00")&amp;"/04/"&amp;'Configurações Básicas'!$E$5,"")</f>
        <v>10/04/2017</v>
      </c>
      <c r="E75" s="43" t="s">
        <v>1338</v>
      </c>
      <c r="F75" s="212">
        <v>76279</v>
      </c>
      <c r="G75" s="23" t="s">
        <v>1450</v>
      </c>
      <c r="H75" s="23" t="s">
        <v>1399</v>
      </c>
      <c r="I75" s="23"/>
      <c r="J75" s="219">
        <v>0</v>
      </c>
      <c r="K75" s="219">
        <v>122.76</v>
      </c>
      <c r="L75" s="126" t="s">
        <v>1356</v>
      </c>
      <c r="M75" s="126"/>
      <c r="N75" s="41">
        <f>N74+IF(AND(L75="Pago",OR(E75='PC Receitas'!$O$4,E75='PC Receitas'!$O$5,E75='PC Receitas'!$O$6)),K75,IF(AND(L75="Pago",OR(E75='PC Receitas'!$O$7,E75='PC Receitas'!$O$8,E75='PC Receitas'!$O$9,E75='PC Receitas'!$O$10,E75='PC Receitas'!$O$11,E75='PC Receitas'!$O$12,E75='PC Receitas'!$O$13,E75='PC Receitas'!$O$14)),-K75,0))</f>
        <v>-228468.89000000109</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IF(C76&lt;&gt;"",TEXT(C76,"00")&amp;"/04/"&amp;'Configurações Básicas'!$E$5,"")</f>
        <v>10/04/2017</v>
      </c>
      <c r="E76" s="43" t="s">
        <v>150</v>
      </c>
      <c r="F76" s="212">
        <v>58159</v>
      </c>
      <c r="G76" s="23" t="s">
        <v>1509</v>
      </c>
      <c r="H76" s="23" t="s">
        <v>1399</v>
      </c>
      <c r="I76" s="23"/>
      <c r="J76" s="219">
        <v>0</v>
      </c>
      <c r="K76" s="219">
        <v>89</v>
      </c>
      <c r="L76" s="126" t="s">
        <v>1356</v>
      </c>
      <c r="M76" s="126"/>
      <c r="N76" s="41">
        <f>N75+IF(AND(L76="Pago",OR(E76='PC Receitas'!$O$4,E76='PC Receitas'!$O$5,E76='PC Receitas'!$O$6)),K76,IF(AND(L76="Pago",OR(E76='PC Receitas'!$O$7,E76='PC Receitas'!$O$8,E76='PC Receitas'!$O$9,E76='PC Receitas'!$O$10,E76='PC Receitas'!$O$11,E76='PC Receitas'!$O$12,E76='PC Receitas'!$O$13,E76='PC Receitas'!$O$14)),-K76,0))</f>
        <v>-228557.89000000109</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IF(C77&lt;&gt;"",TEXT(C77,"00")&amp;"/04/"&amp;'Configurações Básicas'!$E$5,"")</f>
        <v>11/04/2017</v>
      </c>
      <c r="E77" s="43" t="s">
        <v>1338</v>
      </c>
      <c r="F77" s="212">
        <v>355738</v>
      </c>
      <c r="G77" s="23" t="s">
        <v>1348</v>
      </c>
      <c r="H77" s="23" t="s">
        <v>1399</v>
      </c>
      <c r="I77" s="23"/>
      <c r="J77" s="219">
        <v>0</v>
      </c>
      <c r="K77" s="219">
        <v>58.5</v>
      </c>
      <c r="L77" s="126" t="s">
        <v>1356</v>
      </c>
      <c r="M77" s="126"/>
      <c r="N77" s="41">
        <f>N76+IF(AND(L77="Pago",OR(E77='PC Receitas'!$O$4,E77='PC Receitas'!$O$5,E77='PC Receitas'!$O$6)),K77,IF(AND(L77="Pago",OR(E77='PC Receitas'!$O$7,E77='PC Receitas'!$O$8,E77='PC Receitas'!$O$9,E77='PC Receitas'!$O$10,E77='PC Receitas'!$O$11,E77='PC Receitas'!$O$12,E77='PC Receitas'!$O$13,E77='PC Receitas'!$O$14)),-K77,0))</f>
        <v>-228616.39000000109</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IF(C78&lt;&gt;"",TEXT(C78,"00")&amp;"/04/"&amp;'Configurações Básicas'!$E$5,"")</f>
        <v>10/04/2017</v>
      </c>
      <c r="E78" s="43" t="s">
        <v>1338</v>
      </c>
      <c r="F78" s="212">
        <v>381709</v>
      </c>
      <c r="G78" s="23" t="s">
        <v>1525</v>
      </c>
      <c r="H78" s="23" t="s">
        <v>1399</v>
      </c>
      <c r="I78" s="23"/>
      <c r="J78" s="219">
        <v>0</v>
      </c>
      <c r="K78" s="219">
        <v>60.42</v>
      </c>
      <c r="L78" s="126" t="s">
        <v>1356</v>
      </c>
      <c r="M78" s="126"/>
      <c r="N78" s="41">
        <f>N77+IF(AND(L78="Pago",OR(E78='PC Receitas'!$O$4,E78='PC Receitas'!$O$5,E78='PC Receitas'!$O$6)),K78,IF(AND(L78="Pago",OR(E78='PC Receitas'!$O$7,E78='PC Receitas'!$O$8,E78='PC Receitas'!$O$9,E78='PC Receitas'!$O$10,E78='PC Receitas'!$O$11,E78='PC Receitas'!$O$12,E78='PC Receitas'!$O$13,E78='PC Receitas'!$O$14)),-K78,0))</f>
        <v>-228676.8100000011</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IF(C79&lt;&gt;"",TEXT(C79,"00")&amp;"/04/"&amp;'Configurações Básicas'!$E$5,"")</f>
        <v>10/04/2017</v>
      </c>
      <c r="E79" s="43" t="s">
        <v>1338</v>
      </c>
      <c r="F79" s="212">
        <v>61672</v>
      </c>
      <c r="G79" s="43" t="s">
        <v>1348</v>
      </c>
      <c r="H79" s="43" t="s">
        <v>1399</v>
      </c>
      <c r="I79" s="43"/>
      <c r="J79" s="219">
        <v>0</v>
      </c>
      <c r="K79" s="219">
        <v>19.8</v>
      </c>
      <c r="L79" s="126" t="s">
        <v>1356</v>
      </c>
      <c r="M79" s="126"/>
      <c r="N79" s="41">
        <f>N78+IF(AND(L79="Pago",OR(E79='PC Receitas'!$O$4,E79='PC Receitas'!$O$5,E79='PC Receitas'!$O$6)),K79,IF(AND(L79="Pago",OR(E79='PC Receitas'!$O$7,E79='PC Receitas'!$O$8,E79='PC Receitas'!$O$9,E79='PC Receitas'!$O$10,E79='PC Receitas'!$O$11,E79='PC Receitas'!$O$12,E79='PC Receitas'!$O$13,E79='PC Receitas'!$O$14)),-K79,0))</f>
        <v>-228696.61000000109</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IF(C80&lt;&gt;"",TEXT(C80,"00")&amp;"/04/"&amp;'Configurações Básicas'!$E$5,"")</f>
        <v>10/04/2017</v>
      </c>
      <c r="E80" s="43" t="s">
        <v>1338</v>
      </c>
      <c r="F80" s="212">
        <v>30130</v>
      </c>
      <c r="G80" s="23" t="s">
        <v>1525</v>
      </c>
      <c r="H80" s="23" t="s">
        <v>1399</v>
      </c>
      <c r="I80" s="23"/>
      <c r="J80" s="219">
        <v>0</v>
      </c>
      <c r="K80" s="219">
        <v>21.8</v>
      </c>
      <c r="L80" s="126" t="s">
        <v>1356</v>
      </c>
      <c r="M80" s="126"/>
      <c r="N80" s="41">
        <f>N79+IF(AND(L80="Pago",OR(E80='PC Receitas'!$O$4,E80='PC Receitas'!$O$5,E80='PC Receitas'!$O$6)),K80,IF(AND(L80="Pago",OR(E80='PC Receitas'!$O$7,E80='PC Receitas'!$O$8,E80='PC Receitas'!$O$9,E80='PC Receitas'!$O$10,E80='PC Receitas'!$O$11,E80='PC Receitas'!$O$12,E80='PC Receitas'!$O$13,E80='PC Receitas'!$O$14)),-K80,0))</f>
        <v>-228718.41000000108</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IF(C81&lt;&gt;"",TEXT(C81,"00")&amp;"/04/"&amp;'Configurações Básicas'!$E$5,"")</f>
        <v>10/04/2017</v>
      </c>
      <c r="E81" s="43" t="s">
        <v>1338</v>
      </c>
      <c r="F81" s="212">
        <v>15083</v>
      </c>
      <c r="G81" s="43" t="s">
        <v>1442</v>
      </c>
      <c r="H81" s="43" t="s">
        <v>1397</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-228720.51000000109</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IF(C82&lt;&gt;"",TEXT(C82,"00")&amp;"/04/"&amp;'Configurações Básicas'!$E$5,"")</f>
        <v>10/04/2017</v>
      </c>
      <c r="E82" s="43" t="s">
        <v>1338</v>
      </c>
      <c r="F82" s="212">
        <v>15085</v>
      </c>
      <c r="G82" s="43" t="s">
        <v>1442</v>
      </c>
      <c r="H82" s="43" t="s">
        <v>1397</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-228722.61000000109</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IF(C83&lt;&gt;"",TEXT(C83,"00")&amp;"/04/"&amp;'Configurações Básicas'!$E$5,"")</f>
        <v>10/04/2017</v>
      </c>
      <c r="E83" s="43" t="s">
        <v>1338</v>
      </c>
      <c r="F83" s="212">
        <v>15079</v>
      </c>
      <c r="G83" s="43" t="s">
        <v>1442</v>
      </c>
      <c r="H83" s="43" t="s">
        <v>1397</v>
      </c>
      <c r="I83" s="43"/>
      <c r="J83" s="219">
        <v>0</v>
      </c>
      <c r="K83" s="219">
        <v>2.1</v>
      </c>
      <c r="L83" s="126" t="s">
        <v>1356</v>
      </c>
      <c r="M83" s="126"/>
      <c r="N83" s="41">
        <f>N82+IF(AND(L83="Pago",OR(E83='PC Receitas'!$O$4,E83='PC Receitas'!$O$5,E83='PC Receitas'!$O$6)),K83,IF(AND(L83="Pago",OR(E83='PC Receitas'!$O$7,E83='PC Receitas'!$O$8,E83='PC Receitas'!$O$9,E83='PC Receitas'!$O$10,E83='PC Receitas'!$O$11,E83='PC Receitas'!$O$12,E83='PC Receitas'!$O$13,E83='PC Receitas'!$O$14)),-K83,0))</f>
        <v>-228724.7100000011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IF(C84&lt;&gt;"",TEXT(C84,"00")&amp;"/04/"&amp;'Configurações Básicas'!$E$5,"")</f>
        <v>10/04/2017</v>
      </c>
      <c r="E84" s="43" t="s">
        <v>1338</v>
      </c>
      <c r="F84" s="212" t="s">
        <v>1657</v>
      </c>
      <c r="G84" s="43" t="s">
        <v>1442</v>
      </c>
      <c r="H84" s="43" t="s">
        <v>1399</v>
      </c>
      <c r="I84" s="43"/>
      <c r="J84" s="219">
        <v>0</v>
      </c>
      <c r="K84" s="219">
        <v>41</v>
      </c>
      <c r="L84" s="126" t="s">
        <v>1356</v>
      </c>
      <c r="M84" s="126"/>
      <c r="N84" s="41">
        <f>N83+IF(AND(L84="Pago",OR(E84='PC Receitas'!$O$4,E84='PC Receitas'!$O$5,E84='PC Receitas'!$O$6)),K84,IF(AND(L84="Pago",OR(E84='PC Receitas'!$O$7,E84='PC Receitas'!$O$8,E84='PC Receitas'!$O$9,E84='PC Receitas'!$O$10,E84='PC Receitas'!$O$11,E84='PC Receitas'!$O$12,E84='PC Receitas'!$O$13,E84='PC Receitas'!$O$14)),-K84,0))</f>
        <v>-228765.7100000011</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IF(C85&lt;&gt;"",TEXT(C85,"00")&amp;"/04/"&amp;'Configurações Básicas'!$E$5,"")</f>
        <v>11/04/2017</v>
      </c>
      <c r="E85" s="43" t="s">
        <v>1338</v>
      </c>
      <c r="F85" s="212" t="s">
        <v>1658</v>
      </c>
      <c r="G85" s="23" t="s">
        <v>1442</v>
      </c>
      <c r="H85" s="23" t="s">
        <v>1397</v>
      </c>
      <c r="I85" s="23"/>
      <c r="J85" s="219">
        <v>0</v>
      </c>
      <c r="K85" s="219">
        <v>8</v>
      </c>
      <c r="L85" s="126" t="s">
        <v>1356</v>
      </c>
      <c r="M85" s="126"/>
      <c r="N85" s="41">
        <f>N84+IF(AND(L85="Pago",OR(E85='PC Receitas'!$O$4,E85='PC Receitas'!$O$5,E85='PC Receitas'!$O$6)),K85,IF(AND(L85="Pago",OR(E85='PC Receitas'!$O$7,E85='PC Receitas'!$O$8,E85='PC Receitas'!$O$9,E85='PC Receitas'!$O$10,E85='PC Receitas'!$O$11,E85='PC Receitas'!$O$12,E85='PC Receitas'!$O$13,E85='PC Receitas'!$O$14)),-K85,0))</f>
        <v>-228773.7100000011</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IF(C86&lt;&gt;"",TEXT(C86,"00")&amp;"/04/"&amp;'Configurações Básicas'!$E$5,"")</f>
        <v>11/04/2017</v>
      </c>
      <c r="E86" s="43" t="s">
        <v>1338</v>
      </c>
      <c r="F86" s="212">
        <v>7366</v>
      </c>
      <c r="G86" s="43" t="s">
        <v>1450</v>
      </c>
      <c r="H86" s="43" t="s">
        <v>1397</v>
      </c>
      <c r="I86" s="43"/>
      <c r="J86" s="219">
        <v>0</v>
      </c>
      <c r="K86" s="219">
        <v>165.66</v>
      </c>
      <c r="L86" s="126" t="s">
        <v>1356</v>
      </c>
      <c r="M86" s="126"/>
      <c r="N86" s="41">
        <f>N85+IF(AND(L86="Pago",OR(E86='PC Receitas'!$O$4,E86='PC Receitas'!$O$5,E86='PC Receitas'!$O$6)),K86,IF(AND(L86="Pago",OR(E86='PC Receitas'!$O$7,E86='PC Receitas'!$O$8,E86='PC Receitas'!$O$9,E86='PC Receitas'!$O$10,E86='PC Receitas'!$O$11,E86='PC Receitas'!$O$12,E86='PC Receitas'!$O$13,E86='PC Receitas'!$O$14)),-K86,0))</f>
        <v>-228939.3700000011</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IF(C87&lt;&gt;"",TEXT(C87,"00")&amp;"/04/"&amp;'Configurações Básicas'!$E$5,"")</f>
        <v>10/04/2017</v>
      </c>
      <c r="E87" s="43" t="s">
        <v>1338</v>
      </c>
      <c r="F87" s="212">
        <v>446062</v>
      </c>
      <c r="G87" s="43" t="s">
        <v>1450</v>
      </c>
      <c r="H87" s="43" t="s">
        <v>1397</v>
      </c>
      <c r="I87" s="43"/>
      <c r="J87" s="219">
        <v>0</v>
      </c>
      <c r="K87" s="219">
        <v>159.44</v>
      </c>
      <c r="L87" s="126" t="s">
        <v>1356</v>
      </c>
      <c r="M87" s="126"/>
      <c r="N87" s="41">
        <f>N86+IF(AND(L87="Pago",OR(E87='PC Receitas'!$O$4,E87='PC Receitas'!$O$5,E87='PC Receitas'!$O$6)),K87,IF(AND(L87="Pago",OR(E87='PC Receitas'!$O$7,E87='PC Receitas'!$O$8,E87='PC Receitas'!$O$9,E87='PC Receitas'!$O$10,E87='PC Receitas'!$O$11,E87='PC Receitas'!$O$12,E87='PC Receitas'!$O$13,E87='PC Receitas'!$O$14)),-K87,0))</f>
        <v>-229098.8100000011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IF(C88&lt;&gt;"",TEXT(C88,"00")&amp;"/04/"&amp;'Configurações Básicas'!$E$5,"")</f>
        <v>11/04/2017</v>
      </c>
      <c r="E88" s="43" t="s">
        <v>1338</v>
      </c>
      <c r="F88" s="212">
        <v>458852</v>
      </c>
      <c r="G88" s="43" t="s">
        <v>1450</v>
      </c>
      <c r="H88" s="43" t="s">
        <v>1397</v>
      </c>
      <c r="I88" s="43"/>
      <c r="J88" s="219">
        <v>0</v>
      </c>
      <c r="K88" s="219">
        <v>116.48</v>
      </c>
      <c r="L88" s="126" t="s">
        <v>1356</v>
      </c>
      <c r="M88" s="126"/>
      <c r="N88" s="41">
        <f>N87+IF(AND(L88="Pago",OR(E88='PC Receitas'!$O$4,E88='PC Receitas'!$O$5,E88='PC Receitas'!$O$6)),K88,IF(AND(L88="Pago",OR(E88='PC Receitas'!$O$7,E88='PC Receitas'!$O$8,E88='PC Receitas'!$O$9,E88='PC Receitas'!$O$10,E88='PC Receitas'!$O$11,E88='PC Receitas'!$O$12,E88='PC Receitas'!$O$13,E88='PC Receitas'!$O$14)),-K88,0))</f>
        <v>-229215.29000000111</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IF(C89&lt;&gt;"",TEXT(C89,"00")&amp;"/04/"&amp;'Configurações Básicas'!$E$5,"")</f>
        <v>11/04/2017</v>
      </c>
      <c r="E89" s="43" t="s">
        <v>1338</v>
      </c>
      <c r="F89" s="212">
        <v>66391</v>
      </c>
      <c r="G89" s="43" t="s">
        <v>1450</v>
      </c>
      <c r="H89" s="43" t="s">
        <v>1397</v>
      </c>
      <c r="I89" s="43"/>
      <c r="J89" s="219">
        <v>0</v>
      </c>
      <c r="K89" s="219">
        <v>177.26</v>
      </c>
      <c r="L89" s="126" t="s">
        <v>1356</v>
      </c>
      <c r="M89" s="126"/>
      <c r="N89" s="41">
        <f>N88+IF(AND(L89="Pago",OR(E89='PC Receitas'!$O$4,E89='PC Receitas'!$O$5,E89='PC Receitas'!$O$6)),K89,IF(AND(L89="Pago",OR(E89='PC Receitas'!$O$7,E89='PC Receitas'!$O$8,E89='PC Receitas'!$O$9,E89='PC Receitas'!$O$10,E89='PC Receitas'!$O$11,E89='PC Receitas'!$O$12,E89='PC Receitas'!$O$13,E89='PC Receitas'!$O$14)),-K89,0))</f>
        <v>-229392.55000000112</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IF(C90&lt;&gt;"",TEXT(C90,"00")&amp;"/04/"&amp;'Configurações Básicas'!$E$5,"")</f>
        <v>11/04/2017</v>
      </c>
      <c r="E90" s="43" t="s">
        <v>1338</v>
      </c>
      <c r="F90" s="212">
        <v>42898</v>
      </c>
      <c r="G90" s="43" t="s">
        <v>1450</v>
      </c>
      <c r="H90" s="43" t="s">
        <v>1397</v>
      </c>
      <c r="I90" s="43"/>
      <c r="J90" s="219">
        <v>0</v>
      </c>
      <c r="K90" s="219">
        <v>217</v>
      </c>
      <c r="L90" s="126" t="s">
        <v>1356</v>
      </c>
      <c r="M90" s="126"/>
      <c r="N90" s="41">
        <f>N89+IF(AND(L90="Pago",OR(E90='PC Receitas'!$O$4,E90='PC Receitas'!$O$5,E90='PC Receitas'!$O$6)),K90,IF(AND(L90="Pago",OR(E90='PC Receitas'!$O$7,E90='PC Receitas'!$O$8,E90='PC Receitas'!$O$9,E90='PC Receitas'!$O$10,E90='PC Receitas'!$O$11,E90='PC Receitas'!$O$12,E90='PC Receitas'!$O$13,E90='PC Receitas'!$O$14)),-K90,0))</f>
        <v>-229609.55000000112</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IF(C91&lt;&gt;"",TEXT(C91,"00")&amp;"/04/"&amp;'Configurações Básicas'!$E$5,"")</f>
        <v>11/04/2017</v>
      </c>
      <c r="E91" s="43" t="s">
        <v>150</v>
      </c>
      <c r="F91" s="212" t="s">
        <v>1659</v>
      </c>
      <c r="G91" s="23" t="s">
        <v>1443</v>
      </c>
      <c r="H91" s="23" t="s">
        <v>1398</v>
      </c>
      <c r="I91" s="23"/>
      <c r="J91" s="219">
        <v>0</v>
      </c>
      <c r="K91" s="219">
        <v>38</v>
      </c>
      <c r="L91" s="126" t="s">
        <v>1356</v>
      </c>
      <c r="M91" s="126"/>
      <c r="N91" s="41">
        <f>N90+IF(AND(L91="Pago",OR(E91='PC Receitas'!$O$4,E91='PC Receitas'!$O$5,E91='PC Receitas'!$O$6)),K91,IF(AND(L91="Pago",OR(E91='PC Receitas'!$O$7,E91='PC Receitas'!$O$8,E91='PC Receitas'!$O$9,E91='PC Receitas'!$O$10,E91='PC Receitas'!$O$11,E91='PC Receitas'!$O$12,E91='PC Receitas'!$O$13,E91='PC Receitas'!$O$14)),-K91,0))</f>
        <v>-229647.55000000112</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IF(C92&lt;&gt;"",TEXT(C92,"00")&amp;"/04/"&amp;'Configurações Básicas'!$E$5,"")</f>
        <v>11/04/2017</v>
      </c>
      <c r="E92" s="43" t="s">
        <v>1338</v>
      </c>
      <c r="F92" s="212">
        <v>15252</v>
      </c>
      <c r="G92" s="23" t="s">
        <v>1442</v>
      </c>
      <c r="H92" s="23" t="s">
        <v>1397</v>
      </c>
      <c r="I92" s="23"/>
      <c r="J92" s="219">
        <v>0</v>
      </c>
      <c r="K92" s="219">
        <v>2.1</v>
      </c>
      <c r="L92" s="126" t="s">
        <v>1356</v>
      </c>
      <c r="M92" s="126"/>
      <c r="N92" s="41">
        <f>N91+IF(AND(L92="Pago",OR(E92='PC Receitas'!$O$4,E92='PC Receitas'!$O$5,E92='PC Receitas'!$O$6)),K92,IF(AND(L92="Pago",OR(E92='PC Receitas'!$O$7,E92='PC Receitas'!$O$8,E92='PC Receitas'!$O$9,E92='PC Receitas'!$O$10,E92='PC Receitas'!$O$11,E92='PC Receitas'!$O$12,E92='PC Receitas'!$O$13,E92='PC Receitas'!$O$14)),-K92,0))</f>
        <v>-229649.65000000113</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IF(C93&lt;&gt;"",TEXT(C93,"00")&amp;"/04/"&amp;'Configurações Básicas'!$E$5,"")</f>
        <v>10/04/2017</v>
      </c>
      <c r="E93" s="43" t="s">
        <v>1338</v>
      </c>
      <c r="F93" s="212" t="s">
        <v>1660</v>
      </c>
      <c r="G93" s="43" t="s">
        <v>1442</v>
      </c>
      <c r="H93" s="43" t="s">
        <v>1397</v>
      </c>
      <c r="I93" s="43"/>
      <c r="J93" s="219">
        <v>0</v>
      </c>
      <c r="K93" s="219">
        <v>2.1</v>
      </c>
      <c r="L93" s="126" t="s">
        <v>1356</v>
      </c>
      <c r="M93" s="126"/>
      <c r="N93" s="41">
        <f>N92+IF(AND(L93="Pago",OR(E93='PC Receitas'!$O$4,E93='PC Receitas'!$O$5,E93='PC Receitas'!$O$6)),K93,IF(AND(L93="Pago",OR(E93='PC Receitas'!$O$7,E93='PC Receitas'!$O$8,E93='PC Receitas'!$O$9,E93='PC Receitas'!$O$10,E93='PC Receitas'!$O$11,E93='PC Receitas'!$O$12,E93='PC Receitas'!$O$13,E93='PC Receitas'!$O$14)),-K93,0))</f>
        <v>-229651.75000000114</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IF(C94&lt;&gt;"",TEXT(C94,"00")&amp;"/04/"&amp;'Configurações Básicas'!$E$5,"")</f>
        <v>11/04/2017</v>
      </c>
      <c r="E94" s="43" t="s">
        <v>1338</v>
      </c>
      <c r="F94" s="212">
        <v>15091</v>
      </c>
      <c r="G94" s="43" t="s">
        <v>1442</v>
      </c>
      <c r="H94" s="43" t="s">
        <v>1397</v>
      </c>
      <c r="I94" s="43"/>
      <c r="J94" s="219">
        <v>0</v>
      </c>
      <c r="K94" s="219">
        <v>2.1</v>
      </c>
      <c r="L94" s="126" t="s">
        <v>1356</v>
      </c>
      <c r="M94" s="126"/>
      <c r="N94" s="41">
        <f>N93+IF(AND(L94="Pago",OR(E94='PC Receitas'!$O$4,E94='PC Receitas'!$O$5,E94='PC Receitas'!$O$6)),K94,IF(AND(L94="Pago",OR(E94='PC Receitas'!$O$7,E94='PC Receitas'!$O$8,E94='PC Receitas'!$O$9,E94='PC Receitas'!$O$10,E94='PC Receitas'!$O$11,E94='PC Receitas'!$O$12,E94='PC Receitas'!$O$13,E94='PC Receitas'!$O$14)),-K94,0))</f>
        <v>-229653.85000000114</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IF(C95&lt;&gt;"",TEXT(C95,"00")&amp;"/04/"&amp;'Configurações Básicas'!$E$5,"")</f>
        <v>11/04/2017</v>
      </c>
      <c r="E95" s="43" t="s">
        <v>1338</v>
      </c>
      <c r="F95" s="212">
        <v>15092</v>
      </c>
      <c r="G95" s="23" t="s">
        <v>1442</v>
      </c>
      <c r="H95" s="23" t="s">
        <v>1397</v>
      </c>
      <c r="I95" s="23"/>
      <c r="J95" s="219">
        <v>0</v>
      </c>
      <c r="K95" s="219">
        <v>2.1</v>
      </c>
      <c r="L95" s="126" t="s">
        <v>1356</v>
      </c>
      <c r="M95" s="126"/>
      <c r="N95" s="41">
        <f>N94+IF(AND(L95="Pago",OR(E95='PC Receitas'!$O$4,E95='PC Receitas'!$O$5,E95='PC Receitas'!$O$6)),K95,IF(AND(L95="Pago",OR(E95='PC Receitas'!$O$7,E95='PC Receitas'!$O$8,E95='PC Receitas'!$O$9,E95='PC Receitas'!$O$10,E95='PC Receitas'!$O$11,E95='PC Receitas'!$O$12,E95='PC Receitas'!$O$13,E95='PC Receitas'!$O$14)),-K95,0))</f>
        <v>-229655.95000000115</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IF(C96&lt;&gt;"",TEXT(C96,"00")&amp;"/04/"&amp;'Configurações Básicas'!$E$5,"")</f>
        <v>11/04/2017</v>
      </c>
      <c r="E96" s="43" t="s">
        <v>1338</v>
      </c>
      <c r="F96" s="212">
        <v>15093</v>
      </c>
      <c r="G96" s="43" t="s">
        <v>1442</v>
      </c>
      <c r="H96" s="43" t="s">
        <v>1397</v>
      </c>
      <c r="I96" s="43"/>
      <c r="J96" s="219">
        <v>0</v>
      </c>
      <c r="K96" s="219">
        <v>2.1</v>
      </c>
      <c r="L96" s="126" t="s">
        <v>1356</v>
      </c>
      <c r="M96" s="126"/>
      <c r="N96" s="41">
        <f>N95+IF(AND(L96="Pago",OR(E96='PC Receitas'!$O$4,E96='PC Receitas'!$O$5,E96='PC Receitas'!$O$6)),K96,IF(AND(L96="Pago",OR(E96='PC Receitas'!$O$7,E96='PC Receitas'!$O$8,E96='PC Receitas'!$O$9,E96='PC Receitas'!$O$10,E96='PC Receitas'!$O$11,E96='PC Receitas'!$O$12,E96='PC Receitas'!$O$13,E96='PC Receitas'!$O$14)),-K96,0))</f>
        <v>-229658.05000000115</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IF(C97&lt;&gt;"",TEXT(C97,"00")&amp;"/04/"&amp;'Configurações Básicas'!$E$5,"")</f>
        <v>11/04/2017</v>
      </c>
      <c r="E97" s="43" t="s">
        <v>1338</v>
      </c>
      <c r="F97" s="212">
        <v>15094</v>
      </c>
      <c r="G97" s="23" t="s">
        <v>1442</v>
      </c>
      <c r="H97" s="23" t="s">
        <v>1397</v>
      </c>
      <c r="I97" s="23"/>
      <c r="J97" s="219">
        <v>0</v>
      </c>
      <c r="K97" s="219">
        <v>2.1</v>
      </c>
      <c r="L97" s="126" t="s">
        <v>1356</v>
      </c>
      <c r="M97" s="126"/>
      <c r="N97" s="41">
        <f>N96+IF(AND(L97="Pago",OR(E97='PC Receitas'!$O$4,E97='PC Receitas'!$O$5,E97='PC Receitas'!$O$6)),K97,IF(AND(L97="Pago",OR(E97='PC Receitas'!$O$7,E97='PC Receitas'!$O$8,E97='PC Receitas'!$O$9,E97='PC Receitas'!$O$10,E97='PC Receitas'!$O$11,E97='PC Receitas'!$O$12,E97='PC Receitas'!$O$13,E97='PC Receitas'!$O$14)),-K97,0))</f>
        <v>-229660.15000000116</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IF(C98&lt;&gt;"",TEXT(C98,"00")&amp;"/04/"&amp;'Configurações Básicas'!$E$5,"")</f>
        <v>10/04/2017</v>
      </c>
      <c r="E98" s="43" t="s">
        <v>1338</v>
      </c>
      <c r="F98" s="212" t="s">
        <v>1661</v>
      </c>
      <c r="G98" s="43" t="s">
        <v>1446</v>
      </c>
      <c r="H98" s="43" t="s">
        <v>1397</v>
      </c>
      <c r="I98" s="43"/>
      <c r="J98" s="219">
        <v>0</v>
      </c>
      <c r="K98" s="219">
        <v>2393.9699999999998</v>
      </c>
      <c r="L98" s="126" t="s">
        <v>1356</v>
      </c>
      <c r="M98" s="126"/>
      <c r="N98" s="41">
        <f>N97+IF(AND(L98="Pago",OR(E98='PC Receitas'!$O$4,E98='PC Receitas'!$O$5,E98='PC Receitas'!$O$6)),K98,IF(AND(L98="Pago",OR(E98='PC Receitas'!$O$7,E98='PC Receitas'!$O$8,E98='PC Receitas'!$O$9,E98='PC Receitas'!$O$10,E98='PC Receitas'!$O$11,E98='PC Receitas'!$O$12,E98='PC Receitas'!$O$13,E98='PC Receitas'!$O$14)),-K98,0))</f>
        <v>-232054.12000000116</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IF(C99&lt;&gt;"",TEXT(C99,"00")&amp;"/04/"&amp;'Configurações Básicas'!$E$5,"")</f>
        <v>17/04/2017</v>
      </c>
      <c r="E99" s="43" t="s">
        <v>1337</v>
      </c>
      <c r="F99" s="212">
        <v>782</v>
      </c>
      <c r="G99" s="43" t="s">
        <v>1447</v>
      </c>
      <c r="H99" s="43" t="s">
        <v>1398</v>
      </c>
      <c r="I99" s="43"/>
      <c r="J99" s="219">
        <v>0</v>
      </c>
      <c r="K99" s="219">
        <v>7555</v>
      </c>
      <c r="L99" s="126" t="s">
        <v>1356</v>
      </c>
      <c r="M99" s="126"/>
      <c r="N99" s="41">
        <f>N98+IF(AND(L99="Pago",OR(E99='PC Receitas'!$O$4,E99='PC Receitas'!$O$5,E99='PC Receitas'!$O$6)),K99,IF(AND(L99="Pago",OR(E99='PC Receitas'!$O$7,E99='PC Receitas'!$O$8,E99='PC Receitas'!$O$9,E99='PC Receitas'!$O$10,E99='PC Receitas'!$O$11,E99='PC Receitas'!$O$12,E99='PC Receitas'!$O$13,E99='PC Receitas'!$O$14)),-K99,0))</f>
        <v>-239609.12000000116</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IF(C100&lt;&gt;"",TEXT(C100,"00")&amp;"/04/"&amp;'Configurações Básicas'!$E$5,"")</f>
        <v>12/04/2017</v>
      </c>
      <c r="E100" s="43" t="s">
        <v>1338</v>
      </c>
      <c r="F100" s="212">
        <v>15110</v>
      </c>
      <c r="G100" s="43" t="s">
        <v>1442</v>
      </c>
      <c r="H100" s="43" t="s">
        <v>1397</v>
      </c>
      <c r="I100" s="43"/>
      <c r="J100" s="219">
        <v>0</v>
      </c>
      <c r="K100" s="219">
        <v>2.1</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-239611.22000000117</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IF(C101&lt;&gt;"",TEXT(C101,"00")&amp;"/04/"&amp;'Configurações Básicas'!$E$5,"")</f>
        <v>12/04/2017</v>
      </c>
      <c r="E101" s="43" t="s">
        <v>1338</v>
      </c>
      <c r="F101" s="212">
        <v>15112</v>
      </c>
      <c r="G101" s="43" t="s">
        <v>1442</v>
      </c>
      <c r="H101" s="43" t="s">
        <v>1397</v>
      </c>
      <c r="I101" s="43"/>
      <c r="J101" s="219">
        <v>0</v>
      </c>
      <c r="K101" s="219">
        <v>2.1</v>
      </c>
      <c r="L101" s="126" t="s">
        <v>1356</v>
      </c>
      <c r="M101" s="126"/>
      <c r="N101" s="41">
        <f>N100+IF(AND(L101="Pago",OR(E101='PC Receitas'!$O$4,E101='PC Receitas'!$O$5,E101='PC Receitas'!$O$6)),K101,IF(AND(L101="Pago",OR(E101='PC Receitas'!$O$7,E101='PC Receitas'!$O$8,E101='PC Receitas'!$O$9,E101='PC Receitas'!$O$10,E101='PC Receitas'!$O$11,E101='PC Receitas'!$O$12,E101='PC Receitas'!$O$13,E101='PC Receitas'!$O$14)),-K101,0))</f>
        <v>-239613.32000000117</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IF(C102&lt;&gt;"",TEXT(C102,"00")&amp;"/04/"&amp;'Configurações Básicas'!$E$5,"")</f>
        <v>12/04/2017</v>
      </c>
      <c r="E102" s="43" t="s">
        <v>1338</v>
      </c>
      <c r="F102" s="212">
        <v>15096</v>
      </c>
      <c r="G102" s="23" t="s">
        <v>1442</v>
      </c>
      <c r="H102" s="23" t="s">
        <v>1397</v>
      </c>
      <c r="I102" s="23"/>
      <c r="J102" s="219">
        <v>0</v>
      </c>
      <c r="K102" s="219">
        <v>2.1</v>
      </c>
      <c r="L102" s="126" t="s">
        <v>1356</v>
      </c>
      <c r="M102" s="126"/>
      <c r="N102" s="41">
        <f>N101+IF(AND(L102="Pago",OR(E102='PC Receitas'!$O$4,E102='PC Receitas'!$O$5,E102='PC Receitas'!$O$6)),K102,IF(AND(L102="Pago",OR(E102='PC Receitas'!$O$7,E102='PC Receitas'!$O$8,E102='PC Receitas'!$O$9,E102='PC Receitas'!$O$10,E102='PC Receitas'!$O$11,E102='PC Receitas'!$O$12,E102='PC Receitas'!$O$13,E102='PC Receitas'!$O$14)),-K102,0))</f>
        <v>-239615.42000000118</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IF(C103&lt;&gt;"",TEXT(C103,"00")&amp;"/04/"&amp;'Configurações Básicas'!$E$5,"")</f>
        <v>12/04/2017</v>
      </c>
      <c r="E103" s="43" t="s">
        <v>1338</v>
      </c>
      <c r="F103" s="212">
        <v>15100</v>
      </c>
      <c r="G103" s="23" t="s">
        <v>1442</v>
      </c>
      <c r="H103" s="23" t="s">
        <v>1397</v>
      </c>
      <c r="I103" s="23"/>
      <c r="J103" s="219">
        <v>0</v>
      </c>
      <c r="K103" s="219">
        <v>2.1</v>
      </c>
      <c r="L103" s="126" t="s">
        <v>1356</v>
      </c>
      <c r="M103" s="126"/>
      <c r="N103" s="41">
        <f>N102+IF(AND(L103="Pago",OR(E103='PC Receitas'!$O$4,E103='PC Receitas'!$O$5,E103='PC Receitas'!$O$6)),K103,IF(AND(L103="Pago",OR(E103='PC Receitas'!$O$7,E103='PC Receitas'!$O$8,E103='PC Receitas'!$O$9,E103='PC Receitas'!$O$10,E103='PC Receitas'!$O$11,E103='PC Receitas'!$O$12,E103='PC Receitas'!$O$13,E103='PC Receitas'!$O$14)),-K103,0))</f>
        <v>-239617.52000000118</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IF(C104&lt;&gt;"",TEXT(C104,"00")&amp;"/04/"&amp;'Configurações Básicas'!$E$5,"")</f>
        <v>12/04/2017</v>
      </c>
      <c r="E104" s="43" t="s">
        <v>1338</v>
      </c>
      <c r="F104" s="212" t="s">
        <v>1662</v>
      </c>
      <c r="G104" s="23" t="s">
        <v>1442</v>
      </c>
      <c r="H104" s="23" t="s">
        <v>1397</v>
      </c>
      <c r="I104" s="23"/>
      <c r="J104" s="219">
        <v>0</v>
      </c>
      <c r="K104" s="219">
        <v>2.1</v>
      </c>
      <c r="L104" s="126" t="s">
        <v>1356</v>
      </c>
      <c r="M104" s="126"/>
      <c r="N104" s="41">
        <f>N103+IF(AND(L104="Pago",OR(E104='PC Receitas'!$O$4,E104='PC Receitas'!$O$5,E104='PC Receitas'!$O$6)),K104,IF(AND(L104="Pago",OR(E104='PC Receitas'!$O$7,E104='PC Receitas'!$O$8,E104='PC Receitas'!$O$9,E104='PC Receitas'!$O$10,E104='PC Receitas'!$O$11,E104='PC Receitas'!$O$12,E104='PC Receitas'!$O$13,E104='PC Receitas'!$O$14)),-K104,0))</f>
        <v>-239619.62000000119</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IF(C105&lt;&gt;"",TEXT(C105,"00")&amp;"/04/"&amp;'Configurações Básicas'!$E$5,"")</f>
        <v>12/04/2017</v>
      </c>
      <c r="E105" s="43" t="s">
        <v>1338</v>
      </c>
      <c r="F105" s="212">
        <v>15086</v>
      </c>
      <c r="G105" s="43" t="s">
        <v>1442</v>
      </c>
      <c r="H105" s="43" t="s">
        <v>1397</v>
      </c>
      <c r="I105" s="43"/>
      <c r="J105" s="219">
        <v>0</v>
      </c>
      <c r="K105" s="219">
        <v>2.1</v>
      </c>
      <c r="L105" s="126" t="s">
        <v>1356</v>
      </c>
      <c r="M105" s="126"/>
      <c r="N105" s="41">
        <f>N104+IF(AND(L105="Pago",OR(E105='PC Receitas'!$O$4,E105='PC Receitas'!$O$5,E105='PC Receitas'!$O$6)),K105,IF(AND(L105="Pago",OR(E105='PC Receitas'!$O$7,E105='PC Receitas'!$O$8,E105='PC Receitas'!$O$9,E105='PC Receitas'!$O$10,E105='PC Receitas'!$O$11,E105='PC Receitas'!$O$12,E105='PC Receitas'!$O$13,E105='PC Receitas'!$O$14)),-K105,0))</f>
        <v>-239621.72000000119</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IF(C106&lt;&gt;"",TEXT(C106,"00")&amp;"/04/"&amp;'Configurações Básicas'!$E$5,"")</f>
        <v>12/04/2017</v>
      </c>
      <c r="E106" s="43" t="s">
        <v>1338</v>
      </c>
      <c r="F106" s="212">
        <v>15087</v>
      </c>
      <c r="G106" s="43" t="s">
        <v>1442</v>
      </c>
      <c r="H106" s="43" t="s">
        <v>1397</v>
      </c>
      <c r="I106" s="43"/>
      <c r="J106" s="219">
        <v>0</v>
      </c>
      <c r="K106" s="219">
        <v>2.1</v>
      </c>
      <c r="L106" s="126" t="s">
        <v>1356</v>
      </c>
      <c r="M106" s="126"/>
      <c r="N106" s="41">
        <f>N105+IF(AND(L106="Pago",OR(E106='PC Receitas'!$O$4,E106='PC Receitas'!$O$5,E106='PC Receitas'!$O$6)),K106,IF(AND(L106="Pago",OR(E106='PC Receitas'!$O$7,E106='PC Receitas'!$O$8,E106='PC Receitas'!$O$9,E106='PC Receitas'!$O$10,E106='PC Receitas'!$O$11,E106='PC Receitas'!$O$12,E106='PC Receitas'!$O$13,E106='PC Receitas'!$O$14)),-K106,0))</f>
        <v>-239623.8200000012</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IF(C107&lt;&gt;"",TEXT(C107,"00")&amp;"/04/"&amp;'Configurações Básicas'!$E$5,"")</f>
        <v>12/04/2017</v>
      </c>
      <c r="E107" s="43" t="s">
        <v>1338</v>
      </c>
      <c r="F107" s="212">
        <v>15107</v>
      </c>
      <c r="G107" s="43" t="s">
        <v>1442</v>
      </c>
      <c r="H107" s="43" t="s">
        <v>1397</v>
      </c>
      <c r="I107" s="43"/>
      <c r="J107" s="219">
        <v>0</v>
      </c>
      <c r="K107" s="219">
        <v>2.1</v>
      </c>
      <c r="L107" s="126" t="s">
        <v>1356</v>
      </c>
      <c r="M107" s="126"/>
      <c r="N107" s="41">
        <f>N106+IF(AND(L107="Pago",OR(E107='PC Receitas'!$O$4,E107='PC Receitas'!$O$5,E107='PC Receitas'!$O$6)),K107,IF(AND(L107="Pago",OR(E107='PC Receitas'!$O$7,E107='PC Receitas'!$O$8,E107='PC Receitas'!$O$9,E107='PC Receitas'!$O$10,E107='PC Receitas'!$O$11,E107='PC Receitas'!$O$12,E107='PC Receitas'!$O$13,E107='PC Receitas'!$O$14)),-K107,0))</f>
        <v>-239625.92000000121</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IF(C108&lt;&gt;"",TEXT(C108,"00")&amp;"/04/"&amp;'Configurações Básicas'!$E$5,"")</f>
        <v>12/04/2017</v>
      </c>
      <c r="E108" s="43" t="s">
        <v>1338</v>
      </c>
      <c r="F108" s="212">
        <v>15108</v>
      </c>
      <c r="G108" s="43" t="s">
        <v>1442</v>
      </c>
      <c r="H108" s="43" t="s">
        <v>1397</v>
      </c>
      <c r="I108" s="43"/>
      <c r="J108" s="219">
        <v>0</v>
      </c>
      <c r="K108" s="219">
        <v>2.1</v>
      </c>
      <c r="L108" s="126" t="s">
        <v>1356</v>
      </c>
      <c r="M108" s="126"/>
      <c r="N108" s="41">
        <f>N107+IF(AND(L108="Pago",OR(E108='PC Receitas'!$O$4,E108='PC Receitas'!$O$5,E108='PC Receitas'!$O$6)),K108,IF(AND(L108="Pago",OR(E108='PC Receitas'!$O$7,E108='PC Receitas'!$O$8,E108='PC Receitas'!$O$9,E108='PC Receitas'!$O$10,E108='PC Receitas'!$O$11,E108='PC Receitas'!$O$12,E108='PC Receitas'!$O$13,E108='PC Receitas'!$O$14)),-K108,0))</f>
        <v>-239628.02000000121</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IF(C109&lt;&gt;"",TEXT(C109,"00")&amp;"/04/"&amp;'Configurações Básicas'!$E$5,"")</f>
        <v>17/04/2017</v>
      </c>
      <c r="E109" s="43" t="s">
        <v>1338</v>
      </c>
      <c r="F109" s="212">
        <v>15134</v>
      </c>
      <c r="G109" s="43" t="s">
        <v>1442</v>
      </c>
      <c r="H109" s="43" t="s">
        <v>1397</v>
      </c>
      <c r="I109" s="43"/>
      <c r="J109" s="219">
        <v>0</v>
      </c>
      <c r="K109" s="219">
        <v>2.1</v>
      </c>
      <c r="L109" s="126" t="s">
        <v>1356</v>
      </c>
      <c r="M109" s="126"/>
      <c r="N109" s="41">
        <f>N108+IF(AND(L109="Pago",OR(E109='PC Receitas'!$O$4,E109='PC Receitas'!$O$5,E109='PC Receitas'!$O$6)),K109,IF(AND(L109="Pago",OR(E109='PC Receitas'!$O$7,E109='PC Receitas'!$O$8,E109='PC Receitas'!$O$9,E109='PC Receitas'!$O$10,E109='PC Receitas'!$O$11,E109='PC Receitas'!$O$12,E109='PC Receitas'!$O$13,E109='PC Receitas'!$O$14)),-K109,0))</f>
        <v>-239630.12000000122</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IF(C110&lt;&gt;"",TEXT(C110,"00")&amp;"/04/"&amp;'Configurações Básicas'!$E$5,"")</f>
        <v>23/04/2017</v>
      </c>
      <c r="E110" s="43" t="s">
        <v>1338</v>
      </c>
      <c r="F110" s="212" t="s">
        <v>1663</v>
      </c>
      <c r="G110" s="23" t="s">
        <v>1442</v>
      </c>
      <c r="H110" s="23" t="s">
        <v>1397</v>
      </c>
      <c r="I110" s="23"/>
      <c r="J110" s="219">
        <v>0</v>
      </c>
      <c r="K110" s="219">
        <v>2.1</v>
      </c>
      <c r="L110" s="126" t="s">
        <v>1356</v>
      </c>
      <c r="M110" s="126"/>
      <c r="N110" s="41">
        <f>N109+IF(AND(L110="Pago",OR(E110='PC Receitas'!$O$4,E110='PC Receitas'!$O$5,E110='PC Receitas'!$O$6)),K110,IF(AND(L110="Pago",OR(E110='PC Receitas'!$O$7,E110='PC Receitas'!$O$8,E110='PC Receitas'!$O$9,E110='PC Receitas'!$O$10,E110='PC Receitas'!$O$11,E110='PC Receitas'!$O$12,E110='PC Receitas'!$O$13,E110='PC Receitas'!$O$14)),-K110,0))</f>
        <v>-239632.22000000122</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IF(C111&lt;&gt;"",TEXT(C111,"00")&amp;"/04/"&amp;'Configurações Básicas'!$E$5,"")</f>
        <v>12/04/2017</v>
      </c>
      <c r="E111" s="43" t="s">
        <v>1338</v>
      </c>
      <c r="F111" s="212" t="s">
        <v>1664</v>
      </c>
      <c r="G111" s="43" t="s">
        <v>1442</v>
      </c>
      <c r="H111" s="43" t="s">
        <v>1397</v>
      </c>
      <c r="I111" s="43"/>
      <c r="J111" s="219">
        <v>0</v>
      </c>
      <c r="K111" s="219">
        <v>2.1</v>
      </c>
      <c r="L111" s="126" t="s">
        <v>1356</v>
      </c>
      <c r="M111" s="126"/>
      <c r="N111" s="41">
        <f>N110+IF(AND(L111="Pago",OR(E111='PC Receitas'!$O$4,E111='PC Receitas'!$O$5,E111='PC Receitas'!$O$6)),K111,IF(AND(L111="Pago",OR(E111='PC Receitas'!$O$7,E111='PC Receitas'!$O$8,E111='PC Receitas'!$O$9,E111='PC Receitas'!$O$10,E111='PC Receitas'!$O$11,E111='PC Receitas'!$O$12,E111='PC Receitas'!$O$13,E111='PC Receitas'!$O$14)),-K111,0))</f>
        <v>-239634.32000000123</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IF(C112&lt;&gt;"",TEXT(C112,"00")&amp;"/04/"&amp;'Configurações Básicas'!$E$5,"")</f>
        <v>05/04/2017</v>
      </c>
      <c r="E112" s="43" t="s">
        <v>1337</v>
      </c>
      <c r="F112" s="212" t="s">
        <v>1665</v>
      </c>
      <c r="G112" s="43" t="s">
        <v>1445</v>
      </c>
      <c r="H112" s="43" t="s">
        <v>1399</v>
      </c>
      <c r="I112" s="43"/>
      <c r="J112" s="219">
        <v>0</v>
      </c>
      <c r="K112" s="219">
        <v>172.9</v>
      </c>
      <c r="L112" s="126" t="s">
        <v>1356</v>
      </c>
      <c r="M112" s="126"/>
      <c r="N112" s="41">
        <f>N111+IF(AND(L112="Pago",OR(E112='PC Receitas'!$O$4,E112='PC Receitas'!$O$5,E112='PC Receitas'!$O$6)),K112,IF(AND(L112="Pago",OR(E112='PC Receitas'!$O$7,E112='PC Receitas'!$O$8,E112='PC Receitas'!$O$9,E112='PC Receitas'!$O$10,E112='PC Receitas'!$O$11,E112='PC Receitas'!$O$12,E112='PC Receitas'!$O$13,E112='PC Receitas'!$O$14)),-K112,0))</f>
        <v>-239807.22000000122</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IF(C113&lt;&gt;"",TEXT(C113,"00")&amp;"/04/"&amp;'Configurações Básicas'!$E$5,"")</f>
        <v>13/04/2017</v>
      </c>
      <c r="E113" s="43" t="s">
        <v>150</v>
      </c>
      <c r="F113" s="212" t="s">
        <v>1666</v>
      </c>
      <c r="G113" s="23" t="s">
        <v>1443</v>
      </c>
      <c r="H113" s="23" t="s">
        <v>1398</v>
      </c>
      <c r="I113" s="23"/>
      <c r="J113" s="219">
        <v>0</v>
      </c>
      <c r="K113" s="219">
        <v>1471.15</v>
      </c>
      <c r="L113" s="126" t="s">
        <v>1356</v>
      </c>
      <c r="M113" s="126"/>
      <c r="N113" s="41">
        <f>N112+IF(AND(L113="Pago",OR(E113='PC Receitas'!$O$4,E113='PC Receitas'!$O$5,E113='PC Receitas'!$O$6)),K113,IF(AND(L113="Pago",OR(E113='PC Receitas'!$O$7,E113='PC Receitas'!$O$8,E113='PC Receitas'!$O$9,E113='PC Receitas'!$O$10,E113='PC Receitas'!$O$11,E113='PC Receitas'!$O$12,E113='PC Receitas'!$O$13,E113='PC Receitas'!$O$14)),-K113,0))</f>
        <v>-241278.37000000122</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IF(C114&lt;&gt;"",TEXT(C114,"00")&amp;"/04/"&amp;'Configurações Básicas'!$E$5,"")</f>
        <v>13/04/2017</v>
      </c>
      <c r="E114" s="43" t="s">
        <v>150</v>
      </c>
      <c r="F114" s="212" t="s">
        <v>1667</v>
      </c>
      <c r="G114" s="43" t="s">
        <v>1443</v>
      </c>
      <c r="H114" s="43" t="s">
        <v>1398</v>
      </c>
      <c r="I114" s="43"/>
      <c r="J114" s="219">
        <v>0</v>
      </c>
      <c r="K114" s="219">
        <v>1336.11</v>
      </c>
      <c r="L114" s="126" t="s">
        <v>1356</v>
      </c>
      <c r="M114" s="126"/>
      <c r="N114" s="41">
        <f>N113+IF(AND(L114="Pago",OR(E114='PC Receitas'!$O$4,E114='PC Receitas'!$O$5,E114='PC Receitas'!$O$6)),K114,IF(AND(L114="Pago",OR(E114='PC Receitas'!$O$7,E114='PC Receitas'!$O$8,E114='PC Receitas'!$O$9,E114='PC Receitas'!$O$10,E114='PC Receitas'!$O$11,E114='PC Receitas'!$O$12,E114='PC Receitas'!$O$13,E114='PC Receitas'!$O$14)),-K114,0))</f>
        <v>-242614.4800000012</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IF(C115&lt;&gt;"",TEXT(C115,"00")&amp;"/04/"&amp;'Configurações Básicas'!$E$5,"")</f>
        <v>07/04/2017</v>
      </c>
      <c r="E115" s="43" t="s">
        <v>1337</v>
      </c>
      <c r="F115" s="212">
        <v>57</v>
      </c>
      <c r="G115" s="43" t="s">
        <v>1447</v>
      </c>
      <c r="H115" s="43" t="s">
        <v>1397</v>
      </c>
      <c r="I115" s="43"/>
      <c r="J115" s="219">
        <v>0</v>
      </c>
      <c r="K115" s="219">
        <v>10800</v>
      </c>
      <c r="L115" s="126" t="s">
        <v>1356</v>
      </c>
      <c r="M115" s="126"/>
      <c r="N115" s="41">
        <f>N114+IF(AND(L115="Pago",OR(E115='PC Receitas'!$O$4,E115='PC Receitas'!$O$5,E115='PC Receitas'!$O$6)),K115,IF(AND(L115="Pago",OR(E115='PC Receitas'!$O$7,E115='PC Receitas'!$O$8,E115='PC Receitas'!$O$9,E115='PC Receitas'!$O$10,E115='PC Receitas'!$O$11,E115='PC Receitas'!$O$12,E115='PC Receitas'!$O$13,E115='PC Receitas'!$O$14)),-K115,0))</f>
        <v>-253414.4800000012</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IF(C116&lt;&gt;"",TEXT(C116,"00")&amp;"/04/"&amp;'Configurações Básicas'!$E$5,"")</f>
        <v>15/04/2017</v>
      </c>
      <c r="E116" s="43" t="s">
        <v>1334</v>
      </c>
      <c r="F116" s="212" t="s">
        <v>1668</v>
      </c>
      <c r="G116" s="43" t="s">
        <v>1440</v>
      </c>
      <c r="H116" s="43" t="s">
        <v>1399</v>
      </c>
      <c r="I116" s="43"/>
      <c r="J116" s="219">
        <v>0</v>
      </c>
      <c r="K116" s="219">
        <v>2535.29</v>
      </c>
      <c r="L116" s="126" t="s">
        <v>1356</v>
      </c>
      <c r="M116" s="126"/>
      <c r="N116" s="41">
        <f>N115+IF(AND(L116="Pago",OR(E116='PC Receitas'!$O$4,E116='PC Receitas'!$O$5,E116='PC Receitas'!$O$6)),K116,IF(AND(L116="Pago",OR(E116='PC Receitas'!$O$7,E116='PC Receitas'!$O$8,E116='PC Receitas'!$O$9,E116='PC Receitas'!$O$10,E116='PC Receitas'!$O$11,E116='PC Receitas'!$O$12,E116='PC Receitas'!$O$13,E116='PC Receitas'!$O$14)),-K116,0))</f>
        <v>-255949.77000000121</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IF(C117&lt;&gt;"",TEXT(C117,"00")&amp;"/04/"&amp;'Configurações Básicas'!$E$5,"")</f>
        <v>13/04/2017</v>
      </c>
      <c r="E117" s="43" t="s">
        <v>1338</v>
      </c>
      <c r="F117" s="212">
        <v>15125</v>
      </c>
      <c r="G117" s="43" t="s">
        <v>1442</v>
      </c>
      <c r="H117" s="43" t="s">
        <v>1397</v>
      </c>
      <c r="I117" s="43"/>
      <c r="J117" s="219">
        <v>0</v>
      </c>
      <c r="K117" s="219">
        <v>2.1</v>
      </c>
      <c r="L117" s="126" t="s">
        <v>1356</v>
      </c>
      <c r="M117" s="126"/>
      <c r="N117" s="41">
        <f>N116+IF(AND(L117="Pago",OR(E117='PC Receitas'!$O$4,E117='PC Receitas'!$O$5,E117='PC Receitas'!$O$6)),K117,IF(AND(L117="Pago",OR(E117='PC Receitas'!$O$7,E117='PC Receitas'!$O$8,E117='PC Receitas'!$O$9,E117='PC Receitas'!$O$10,E117='PC Receitas'!$O$11,E117='PC Receitas'!$O$12,E117='PC Receitas'!$O$13,E117='PC Receitas'!$O$14)),-K117,0))</f>
        <v>-255951.87000000122</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IF(C118&lt;&gt;"",TEXT(C118,"00")&amp;"/04/"&amp;'Configurações Básicas'!$E$5,"")</f>
        <v>13/04/2017</v>
      </c>
      <c r="E118" s="43" t="s">
        <v>1338</v>
      </c>
      <c r="F118" s="212">
        <v>15119</v>
      </c>
      <c r="G118" s="23" t="s">
        <v>1442</v>
      </c>
      <c r="H118" s="23" t="s">
        <v>1397</v>
      </c>
      <c r="I118" s="23"/>
      <c r="J118" s="219">
        <v>0</v>
      </c>
      <c r="K118" s="219">
        <v>2.1</v>
      </c>
      <c r="L118" s="126" t="s">
        <v>1356</v>
      </c>
      <c r="M118" s="126"/>
      <c r="N118" s="41">
        <f>N117+IF(AND(L118="Pago",OR(E118='PC Receitas'!$O$4,E118='PC Receitas'!$O$5,E118='PC Receitas'!$O$6)),K118,IF(AND(L118="Pago",OR(E118='PC Receitas'!$O$7,E118='PC Receitas'!$O$8,E118='PC Receitas'!$O$9,E118='PC Receitas'!$O$10,E118='PC Receitas'!$O$11,E118='PC Receitas'!$O$12,E118='PC Receitas'!$O$13,E118='PC Receitas'!$O$14)),-K118,0))</f>
        <v>-255953.97000000122</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IF(C119&lt;&gt;"",TEXT(C119,"00")&amp;"/04/"&amp;'Configurações Básicas'!$E$5,"")</f>
        <v>13/04/2017</v>
      </c>
      <c r="E119" s="43" t="s">
        <v>1338</v>
      </c>
      <c r="F119" s="212">
        <v>15116</v>
      </c>
      <c r="G119" s="23" t="s">
        <v>1442</v>
      </c>
      <c r="H119" s="23" t="s">
        <v>1397</v>
      </c>
      <c r="I119" s="23"/>
      <c r="J119" s="219">
        <v>0</v>
      </c>
      <c r="K119" s="219">
        <v>2.1</v>
      </c>
      <c r="L119" s="126" t="s">
        <v>1356</v>
      </c>
      <c r="M119" s="126"/>
      <c r="N119" s="41">
        <f>N118+IF(AND(L119="Pago",OR(E119='PC Receitas'!$O$4,E119='PC Receitas'!$O$5,E119='PC Receitas'!$O$6)),K119,IF(AND(L119="Pago",OR(E119='PC Receitas'!$O$7,E119='PC Receitas'!$O$8,E119='PC Receitas'!$O$9,E119='PC Receitas'!$O$10,E119='PC Receitas'!$O$11,E119='PC Receitas'!$O$12,E119='PC Receitas'!$O$13,E119='PC Receitas'!$O$14)),-K119,0))</f>
        <v>-255956.07000000123</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IF(C120&lt;&gt;"",TEXT(C120,"00")&amp;"/04/"&amp;'Configurações Básicas'!$E$5,"")</f>
        <v>13/04/2017</v>
      </c>
      <c r="E120" s="43" t="s">
        <v>1338</v>
      </c>
      <c r="F120" s="143">
        <v>15088</v>
      </c>
      <c r="G120" s="43" t="s">
        <v>1442</v>
      </c>
      <c r="H120" s="43" t="s">
        <v>1397</v>
      </c>
      <c r="I120" s="43"/>
      <c r="J120" s="219">
        <v>0</v>
      </c>
      <c r="K120" s="219">
        <v>2.1</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-255958.17000000124</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IF(C121&lt;&gt;"",TEXT(C121,"00")&amp;"/04/"&amp;'Configurações Básicas'!$E$5,"")</f>
        <v>15/04/2017</v>
      </c>
      <c r="E121" s="43" t="s">
        <v>1338</v>
      </c>
      <c r="F121" s="143" t="s">
        <v>1669</v>
      </c>
      <c r="G121" s="43" t="s">
        <v>1448</v>
      </c>
      <c r="H121" s="43" t="s">
        <v>1397</v>
      </c>
      <c r="I121" s="43"/>
      <c r="J121" s="219">
        <v>0</v>
      </c>
      <c r="K121" s="219">
        <v>67</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-256025.17000000124</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IF(C122&lt;&gt;"",TEXT(C122,"00")&amp;"/04/"&amp;'Configurações Básicas'!$E$5,"")</f>
        <v>17/04/2017</v>
      </c>
      <c r="E122" s="43" t="s">
        <v>150</v>
      </c>
      <c r="F122" s="143" t="s">
        <v>1670</v>
      </c>
      <c r="G122" s="43" t="s">
        <v>1443</v>
      </c>
      <c r="H122" s="43" t="s">
        <v>1398</v>
      </c>
      <c r="I122" s="43"/>
      <c r="J122" s="219">
        <v>0</v>
      </c>
      <c r="K122" s="219">
        <v>62</v>
      </c>
      <c r="L122" s="126" t="s">
        <v>1356</v>
      </c>
      <c r="M122" s="44"/>
      <c r="N122" s="41">
        <f>N121+IF(AND(L122="Pago",OR(E122='PC Receitas'!$O$4,E122='PC Receitas'!$O$5,E122='PC Receitas'!$O$6)),K122,IF(AND(L122="Pago",OR(E122='PC Receitas'!$O$7,E122='PC Receitas'!$O$8,E122='PC Receitas'!$O$9,E122='PC Receitas'!$O$10,E122='PC Receitas'!$O$11,E122='PC Receitas'!$O$12,E122='PC Receitas'!$O$13,E122='PC Receitas'!$O$14)),-K122,0))</f>
        <v>-256087.17000000124</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IF(C123&lt;&gt;"",TEXT(C123,"00")&amp;"/04/"&amp;'Configurações Básicas'!$E$5,"")</f>
        <v>30/04/2017</v>
      </c>
      <c r="E123" s="43" t="s">
        <v>1338</v>
      </c>
      <c r="F123" s="143" t="s">
        <v>1671</v>
      </c>
      <c r="G123" s="43" t="s">
        <v>1442</v>
      </c>
      <c r="H123" s="43" t="s">
        <v>1399</v>
      </c>
      <c r="I123" s="43"/>
      <c r="J123" s="219">
        <v>0</v>
      </c>
      <c r="K123" s="219">
        <v>156.12</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-256243.29000000123</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IF(C124&lt;&gt;"",TEXT(C124,"00")&amp;"/04/"&amp;'Configurações Básicas'!$E$5,"")</f>
        <v>31/04/2017</v>
      </c>
      <c r="E124" s="43" t="s">
        <v>1338</v>
      </c>
      <c r="F124" s="143" t="s">
        <v>1672</v>
      </c>
      <c r="G124" s="43" t="s">
        <v>1442</v>
      </c>
      <c r="H124" s="43" t="s">
        <v>1399</v>
      </c>
      <c r="I124" s="43"/>
      <c r="J124" s="219">
        <v>0</v>
      </c>
      <c r="K124" s="219">
        <v>1376.23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-257619.52000000124</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IF(C125&lt;&gt;"",TEXT(C125,"00")&amp;"/04/"&amp;'Configurações Básicas'!$E$5,"")</f>
        <v>15/04/2017</v>
      </c>
      <c r="E125" s="43" t="s">
        <v>150</v>
      </c>
      <c r="F125" s="143" t="s">
        <v>1673</v>
      </c>
      <c r="G125" s="43" t="s">
        <v>1496</v>
      </c>
      <c r="H125" s="43" t="s">
        <v>1397</v>
      </c>
      <c r="I125" s="43"/>
      <c r="J125" s="219">
        <v>0</v>
      </c>
      <c r="K125" s="219">
        <v>1009.39</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-258628.91000000125</v>
      </c>
      <c r="S125" s="112" t="str">
        <f t="shared" si="4"/>
        <v>Despesa</v>
      </c>
      <c r="T125" s="109" t="str">
        <f t="shared" si="5"/>
        <v/>
      </c>
      <c r="U125" s="109" t="str">
        <f t="shared" si="6"/>
        <v/>
      </c>
      <c r="V125" s="109" t="str">
        <f t="shared" si="7"/>
        <v>Despesa</v>
      </c>
      <c r="W125" s="113" t="str">
        <f>VLOOKUP(E125,'PC Receitas'!$O$4:$P$14,2,FALSE)</f>
        <v>Despesas_com_RH</v>
      </c>
    </row>
    <row r="126" spans="1:23" ht="19.5" customHeight="1" thickTop="1" thickBot="1" x14ac:dyDescent="0.3">
      <c r="A126" s="164"/>
      <c r="C126" s="43">
        <v>17</v>
      </c>
      <c r="D126" s="43" t="str">
        <f>IF(C126&lt;&gt;"",TEXT(C126,"00")&amp;"/04/"&amp;'Configurações Básicas'!$E$5,"")</f>
        <v>17/04/2017</v>
      </c>
      <c r="E126" s="43" t="s">
        <v>150</v>
      </c>
      <c r="F126" s="143" t="s">
        <v>1674</v>
      </c>
      <c r="G126" s="43" t="s">
        <v>1505</v>
      </c>
      <c r="H126" s="43" t="s">
        <v>1397</v>
      </c>
      <c r="I126" s="43"/>
      <c r="J126" s="219">
        <v>0</v>
      </c>
      <c r="K126" s="219">
        <v>45</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-258673.91000000125</v>
      </c>
      <c r="S126" s="112" t="str">
        <f t="shared" si="4"/>
        <v>Despesa</v>
      </c>
      <c r="T126" s="109" t="str">
        <f t="shared" si="5"/>
        <v/>
      </c>
      <c r="U126" s="109" t="str">
        <f t="shared" si="6"/>
        <v/>
      </c>
      <c r="V126" s="109" t="str">
        <f t="shared" si="7"/>
        <v>Despesa</v>
      </c>
      <c r="W126" s="113" t="str">
        <f>VLOOKUP(E126,'PC Receitas'!$O$4:$P$14,2,FALSE)</f>
        <v>Despesas_com_RH</v>
      </c>
    </row>
    <row r="127" spans="1:23" ht="19.5" customHeight="1" thickTop="1" thickBot="1" x14ac:dyDescent="0.3">
      <c r="A127" s="164"/>
      <c r="C127" s="43">
        <v>26</v>
      </c>
      <c r="D127" s="43" t="str">
        <f>IF(C127&lt;&gt;"",TEXT(C127,"00")&amp;"/04/"&amp;'Configurações Básicas'!$E$5,"")</f>
        <v>26/04/2017</v>
      </c>
      <c r="E127" s="43" t="s">
        <v>1338</v>
      </c>
      <c r="F127" s="143" t="s">
        <v>1675</v>
      </c>
      <c r="G127" s="43" t="s">
        <v>1473</v>
      </c>
      <c r="H127" s="43" t="s">
        <v>1399</v>
      </c>
      <c r="I127" s="43"/>
      <c r="J127" s="219">
        <v>0</v>
      </c>
      <c r="K127" s="219">
        <v>834.19</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-259508.10000000126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15</v>
      </c>
      <c r="D128" s="43" t="str">
        <f>IF(C128&lt;&gt;"",TEXT(C128,"00")&amp;"/04/"&amp;'Configurações Básicas'!$E$5,"")</f>
        <v>15/04/2017</v>
      </c>
      <c r="E128" s="43" t="s">
        <v>1338</v>
      </c>
      <c r="F128" s="143" t="s">
        <v>1676</v>
      </c>
      <c r="G128" s="43" t="s">
        <v>1442</v>
      </c>
      <c r="H128" s="43" t="s">
        <v>1397</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-259510.20000000126</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IF(C129&lt;&gt;"",TEXT(C129,"00")&amp;"/04/"&amp;'Configurações Básicas'!$E$5,"")</f>
        <v>14/04/2017</v>
      </c>
      <c r="E129" s="43" t="s">
        <v>1338</v>
      </c>
      <c r="F129" s="143">
        <v>15128</v>
      </c>
      <c r="G129" s="43" t="s">
        <v>1442</v>
      </c>
      <c r="H129" s="43" t="s">
        <v>1397</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-259512.30000000127</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17</v>
      </c>
      <c r="D130" s="43" t="str">
        <f>IF(C130&lt;&gt;"",TEXT(C130,"00")&amp;"/04/"&amp;'Configurações Básicas'!$E$5,"")</f>
        <v>17/04/2017</v>
      </c>
      <c r="E130" s="43" t="s">
        <v>1338</v>
      </c>
      <c r="F130" s="143">
        <v>15130</v>
      </c>
      <c r="G130" s="43" t="s">
        <v>1442</v>
      </c>
      <c r="H130" s="43" t="s">
        <v>1397</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-259514.40000000127</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17</v>
      </c>
      <c r="D131" s="43" t="str">
        <f>IF(C131&lt;&gt;"",TEXT(C131,"00")&amp;"/04/"&amp;'Configurações Básicas'!$E$5,"")</f>
        <v>17/04/2017</v>
      </c>
      <c r="E131" s="43" t="s">
        <v>1338</v>
      </c>
      <c r="F131" s="143">
        <v>15132</v>
      </c>
      <c r="G131" s="43" t="s">
        <v>1442</v>
      </c>
      <c r="H131" s="43" t="s">
        <v>1397</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-259516.50000000128</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17</v>
      </c>
      <c r="D132" s="43" t="str">
        <f>IF(C132&lt;&gt;"",TEXT(C132,"00")&amp;"/04/"&amp;'Configurações Básicas'!$E$5,"")</f>
        <v>17/04/2017</v>
      </c>
      <c r="E132" s="43" t="s">
        <v>1338</v>
      </c>
      <c r="F132" s="143">
        <v>15140</v>
      </c>
      <c r="G132" s="43" t="s">
        <v>1442</v>
      </c>
      <c r="H132" s="43" t="s">
        <v>1397</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-259518.60000000129</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17</v>
      </c>
      <c r="D133" s="43" t="str">
        <f>IF(C133&lt;&gt;"",TEXT(C133,"00")&amp;"/04/"&amp;'Configurações Básicas'!$E$5,"")</f>
        <v>17/04/2017</v>
      </c>
      <c r="E133" s="43" t="s">
        <v>1338</v>
      </c>
      <c r="F133" s="143" t="s">
        <v>1677</v>
      </c>
      <c r="G133" s="43" t="s">
        <v>1442</v>
      </c>
      <c r="H133" s="43" t="s">
        <v>1397</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-259520.70000000129</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16</v>
      </c>
      <c r="D134" s="43" t="str">
        <f>IF(C134&lt;&gt;"",TEXT(C134,"00")&amp;"/04/"&amp;'Configurações Básicas'!$E$5,"")</f>
        <v>16/04/2017</v>
      </c>
      <c r="E134" s="43" t="s">
        <v>1338</v>
      </c>
      <c r="F134" s="143" t="s">
        <v>1678</v>
      </c>
      <c r="G134" s="43" t="s">
        <v>1442</v>
      </c>
      <c r="H134" s="43" t="s">
        <v>1397</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-259522.8000000013</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16</v>
      </c>
      <c r="D135" s="43" t="str">
        <f>IF(C135&lt;&gt;"",TEXT(C135,"00")&amp;"/04/"&amp;'Configurações Básicas'!$E$5,"")</f>
        <v>16/04/2017</v>
      </c>
      <c r="E135" s="43" t="s">
        <v>1338</v>
      </c>
      <c r="F135" s="143" t="s">
        <v>1679</v>
      </c>
      <c r="G135" s="43" t="s">
        <v>1442</v>
      </c>
      <c r="H135" s="43" t="s">
        <v>1397</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-259524.9000000013</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IF(C136&lt;&gt;"",TEXT(C136,"00")&amp;"/04/"&amp;'Configurações Básicas'!$E$5,"")</f>
        <v>17/04/2017</v>
      </c>
      <c r="E136" s="43" t="s">
        <v>1338</v>
      </c>
      <c r="F136" s="143">
        <v>15289</v>
      </c>
      <c r="G136" s="43" t="s">
        <v>1442</v>
      </c>
      <c r="H136" s="43" t="s">
        <v>1397</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-259527.00000000131</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IF(C137&lt;&gt;"",TEXT(C137,"00")&amp;"/04/"&amp;'Configurações Básicas'!$E$5,"")</f>
        <v>20/04/2017</v>
      </c>
      <c r="E137" s="43" t="s">
        <v>1338</v>
      </c>
      <c r="F137" s="143">
        <v>15175</v>
      </c>
      <c r="G137" s="43" t="s">
        <v>1442</v>
      </c>
      <c r="H137" s="43" t="s">
        <v>1397</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-259529.10000000132</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IF(C138&lt;&gt;"",TEXT(C138,"00")&amp;"/04/"&amp;'Configurações Básicas'!$E$5,"")</f>
        <v>17/04/2017</v>
      </c>
      <c r="E138" s="43" t="s">
        <v>1338</v>
      </c>
      <c r="F138" s="143">
        <v>15144</v>
      </c>
      <c r="G138" s="43" t="s">
        <v>1442</v>
      </c>
      <c r="H138" s="43" t="s">
        <v>1397</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-259531.20000000132</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IF(C139&lt;&gt;"",TEXT(C139,"00")&amp;"/04/"&amp;'Configurações Básicas'!$E$5,"")</f>
        <v>18/04/2017</v>
      </c>
      <c r="E139" s="43" t="s">
        <v>1338</v>
      </c>
      <c r="F139" s="143">
        <v>833364</v>
      </c>
      <c r="G139" s="43" t="s">
        <v>1450</v>
      </c>
      <c r="H139" s="43" t="s">
        <v>1399</v>
      </c>
      <c r="I139" s="43"/>
      <c r="J139" s="219">
        <v>0</v>
      </c>
      <c r="K139" s="219">
        <v>337.18</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-259868.38000000131</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IF(C140&lt;&gt;"",TEXT(C140,"00")&amp;"/04/"&amp;'Configurações Básicas'!$E$5,"")</f>
        <v>18/04/2017</v>
      </c>
      <c r="E140" s="43" t="s">
        <v>1337</v>
      </c>
      <c r="F140" s="143">
        <v>21023</v>
      </c>
      <c r="G140" s="43" t="s">
        <v>1447</v>
      </c>
      <c r="H140" s="43" t="s">
        <v>1397</v>
      </c>
      <c r="I140" s="43"/>
      <c r="J140" s="219">
        <v>0</v>
      </c>
      <c r="K140" s="219">
        <v>6082.59</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-265950.97000000131</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IF(C141&lt;&gt;"",TEXT(C141,"00")&amp;"/04/"&amp;'Configurações Básicas'!$E$5,"")</f>
        <v>24/04/2017</v>
      </c>
      <c r="E141" s="43" t="s">
        <v>1337</v>
      </c>
      <c r="F141" s="143">
        <v>784</v>
      </c>
      <c r="G141" s="43" t="s">
        <v>1447</v>
      </c>
      <c r="H141" s="43" t="s">
        <v>1398</v>
      </c>
      <c r="I141" s="43"/>
      <c r="J141" s="219">
        <v>0</v>
      </c>
      <c r="K141" s="219">
        <v>393.7</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-266344.67000000132</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IF(C142&lt;&gt;"",TEXT(C142,"00")&amp;"/04/"&amp;'Configurações Básicas'!$E$5,"")</f>
        <v>18/04/2017</v>
      </c>
      <c r="E142" s="43" t="s">
        <v>1337</v>
      </c>
      <c r="F142" s="143">
        <v>5880</v>
      </c>
      <c r="G142" s="43" t="s">
        <v>1447</v>
      </c>
      <c r="H142" s="43" t="s">
        <v>1397</v>
      </c>
      <c r="I142" s="43"/>
      <c r="J142" s="219">
        <v>0</v>
      </c>
      <c r="K142" s="219">
        <v>9252.9699999999993</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-275597.64000000129</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IF(C143&lt;&gt;"",TEXT(C143,"00")&amp;"/04/"&amp;'Configurações Básicas'!$E$5,"")</f>
        <v>18/04/2017</v>
      </c>
      <c r="E143" s="43" t="s">
        <v>1338</v>
      </c>
      <c r="F143" s="143">
        <v>15148</v>
      </c>
      <c r="G143" s="43" t="s">
        <v>1442</v>
      </c>
      <c r="H143" s="43" t="s">
        <v>1397</v>
      </c>
      <c r="I143" s="43"/>
      <c r="J143" s="219">
        <v>0</v>
      </c>
      <c r="K143" s="219">
        <v>2.1</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-275599.74000000127</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IF(C144&lt;&gt;"",TEXT(C144,"00")&amp;"/04/"&amp;'Configurações Básicas'!$E$5,"")</f>
        <v>20/04/2017</v>
      </c>
      <c r="E144" s="43" t="s">
        <v>1338</v>
      </c>
      <c r="F144" s="143">
        <v>15168</v>
      </c>
      <c r="G144" s="43" t="s">
        <v>1442</v>
      </c>
      <c r="H144" s="43" t="s">
        <v>1397</v>
      </c>
      <c r="I144" s="43"/>
      <c r="J144" s="219">
        <v>0</v>
      </c>
      <c r="K144" s="219">
        <v>2.1</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-275601.84000000125</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IF(C145&lt;&gt;"",TEXT(C145,"00")&amp;"/04/"&amp;'Configurações Básicas'!$E$5,"")</f>
        <v>08/04/2017</v>
      </c>
      <c r="E145" s="43" t="s">
        <v>1338</v>
      </c>
      <c r="F145" s="143">
        <v>15063</v>
      </c>
      <c r="G145" s="43" t="s">
        <v>1442</v>
      </c>
      <c r="H145" s="43" t="s">
        <v>1397</v>
      </c>
      <c r="I145" s="43"/>
      <c r="J145" s="219">
        <v>0</v>
      </c>
      <c r="K145" s="219">
        <v>2.1</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-275603.94000000122</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IF(C146&lt;&gt;"",TEXT(C146,"00")&amp;"/04/"&amp;'Configurações Básicas'!$E$5,"")</f>
        <v>13/04/2017</v>
      </c>
      <c r="E146" s="43" t="s">
        <v>1338</v>
      </c>
      <c r="F146" s="143">
        <v>15124</v>
      </c>
      <c r="G146" s="43" t="s">
        <v>1442</v>
      </c>
      <c r="H146" s="43" t="s">
        <v>1397</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-275606.0400000012</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IF(C147&lt;&gt;"",TEXT(C147,"00")&amp;"/04/"&amp;'Configurações Básicas'!$E$5,"")</f>
        <v>19/04/2017</v>
      </c>
      <c r="E147" s="43" t="s">
        <v>1338</v>
      </c>
      <c r="F147" s="143">
        <v>15136</v>
      </c>
      <c r="G147" s="43" t="s">
        <v>1442</v>
      </c>
      <c r="H147" s="43" t="s">
        <v>1397</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-275608.14000000118</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IF(C148&lt;&gt;"",TEXT(C148,"00")&amp;"/04/"&amp;'Configurações Básicas'!$E$5,"")</f>
        <v>19/04/2017</v>
      </c>
      <c r="E148" s="43" t="s">
        <v>1338</v>
      </c>
      <c r="F148" s="143">
        <v>15138</v>
      </c>
      <c r="G148" s="43" t="s">
        <v>1442</v>
      </c>
      <c r="H148" s="43" t="s">
        <v>1397</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-275610.24000000115</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IF(C149&lt;&gt;"",TEXT(C149,"00")&amp;"/04/"&amp;'Configurações Básicas'!$E$5,"")</f>
        <v>19/04/2017</v>
      </c>
      <c r="E149" s="43" t="s">
        <v>1338</v>
      </c>
      <c r="F149" s="143">
        <v>15090301</v>
      </c>
      <c r="G149" s="43" t="s">
        <v>1442</v>
      </c>
      <c r="H149" s="43" t="s">
        <v>1397</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-275612.34000000113</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IF(C150&lt;&gt;"",TEXT(C150,"00")&amp;"/04/"&amp;'Configurações Básicas'!$E$5,"")</f>
        <v>10/04/2017</v>
      </c>
      <c r="E150" s="43" t="s">
        <v>1338</v>
      </c>
      <c r="F150" s="143">
        <v>15082</v>
      </c>
      <c r="G150" s="43" t="s">
        <v>1442</v>
      </c>
      <c r="H150" s="43" t="s">
        <v>1397</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-275614.44000000111</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IF(C151&lt;&gt;"",TEXT(C151,"00")&amp;"/04/"&amp;'Configurações Básicas'!$E$5,"")</f>
        <v>19/04/2017</v>
      </c>
      <c r="E151" s="43" t="s">
        <v>1338</v>
      </c>
      <c r="F151" s="143" t="s">
        <v>1680</v>
      </c>
      <c r="G151" s="43" t="s">
        <v>1442</v>
      </c>
      <c r="H151" s="43" t="s">
        <v>1397</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-275616.54000000108</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IF(C152&lt;&gt;"",TEXT(C152,"00")&amp;"/04/"&amp;'Configurações Básicas'!$E$5,"")</f>
        <v>19/04/2017</v>
      </c>
      <c r="E152" s="43" t="s">
        <v>1338</v>
      </c>
      <c r="F152" s="143">
        <v>15106</v>
      </c>
      <c r="G152" s="43" t="s">
        <v>1442</v>
      </c>
      <c r="H152" s="43" t="s">
        <v>1397</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-275618.64000000106</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IF(C153&lt;&gt;"",TEXT(C153,"00")&amp;"/04/"&amp;'Configurações Básicas'!$E$5,"")</f>
        <v>19/04/2017</v>
      </c>
      <c r="E153" s="43" t="s">
        <v>1338</v>
      </c>
      <c r="F153" s="143">
        <v>15159</v>
      </c>
      <c r="G153" s="43" t="s">
        <v>1442</v>
      </c>
      <c r="H153" s="43" t="s">
        <v>1397</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-275620.74000000104</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IF(C154&lt;&gt;"",TEXT(C154,"00")&amp;"/04/"&amp;'Configurações Básicas'!$E$5,"")</f>
        <v>19/04/2017</v>
      </c>
      <c r="E154" s="43" t="s">
        <v>1338</v>
      </c>
      <c r="F154" s="143">
        <v>15160</v>
      </c>
      <c r="G154" s="43" t="s">
        <v>1442</v>
      </c>
      <c r="H154" s="43" t="s">
        <v>1397</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-275622.84000000102</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IF(C155&lt;&gt;"",TEXT(C155,"00")&amp;"/04/"&amp;'Configurações Básicas'!$E$5,"")</f>
        <v>21/04/2017</v>
      </c>
      <c r="E155" s="43" t="s">
        <v>1338</v>
      </c>
      <c r="F155" s="143">
        <v>15180</v>
      </c>
      <c r="G155" s="43" t="s">
        <v>1442</v>
      </c>
      <c r="H155" s="43" t="s">
        <v>1397</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-275624.94000000099</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IF(C156&lt;&gt;"",TEXT(C156,"00")&amp;"/04/"&amp;'Configurações Básicas'!$E$5,"")</f>
        <v>19/04/2017</v>
      </c>
      <c r="E156" s="43" t="s">
        <v>1338</v>
      </c>
      <c r="F156" s="143">
        <v>15298</v>
      </c>
      <c r="G156" s="43" t="s">
        <v>1442</v>
      </c>
      <c r="H156" s="43" t="s">
        <v>1397</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-275627.04000000097</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IF(C157&lt;&gt;"",TEXT(C157,"00")&amp;"/04/"&amp;'Configurações Básicas'!$E$5,"")</f>
        <v>20/04/2017</v>
      </c>
      <c r="E157" s="43" t="s">
        <v>1338</v>
      </c>
      <c r="F157" s="143" t="s">
        <v>1681</v>
      </c>
      <c r="G157" s="43" t="s">
        <v>1437</v>
      </c>
      <c r="H157" s="43" t="s">
        <v>1397</v>
      </c>
      <c r="I157" s="43"/>
      <c r="J157" s="219">
        <v>0</v>
      </c>
      <c r="K157" s="219">
        <v>237.45</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-275864.49000000098</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IF(C158&lt;&gt;"",TEXT(C158,"00")&amp;"/04/"&amp;'Configurações Básicas'!$E$5,"")</f>
        <v>20/04/2017</v>
      </c>
      <c r="E158" s="43" t="s">
        <v>1334</v>
      </c>
      <c r="F158" s="143" t="s">
        <v>1682</v>
      </c>
      <c r="G158" s="43" t="s">
        <v>1486</v>
      </c>
      <c r="H158" s="43" t="s">
        <v>1397</v>
      </c>
      <c r="I158" s="43"/>
      <c r="J158" s="219">
        <v>0</v>
      </c>
      <c r="K158" s="219">
        <v>24.08</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-275888.570000001</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IF(C159&lt;&gt;"",TEXT(C159,"00")&amp;"/04/"&amp;'Configurações Básicas'!$E$5,"")</f>
        <v>20/04/2017</v>
      </c>
      <c r="E159" s="43" t="s">
        <v>150</v>
      </c>
      <c r="F159" s="143" t="s">
        <v>1683</v>
      </c>
      <c r="G159" s="43" t="s">
        <v>1478</v>
      </c>
      <c r="H159" s="43" t="s">
        <v>1399</v>
      </c>
      <c r="I159" s="43"/>
      <c r="J159" s="219">
        <v>0</v>
      </c>
      <c r="K159" s="219">
        <v>1112.1400000000001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-277000.71000000101</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IF(C160&lt;&gt;"",TEXT(C160,"00")&amp;"/04/"&amp;'Configurações Básicas'!$E$5,"")</f>
        <v>24/04/2017</v>
      </c>
      <c r="E160" s="43" t="s">
        <v>1337</v>
      </c>
      <c r="F160" s="143" t="s">
        <v>1684</v>
      </c>
      <c r="G160" s="43" t="s">
        <v>1447</v>
      </c>
      <c r="H160" s="43" t="s">
        <v>1398</v>
      </c>
      <c r="I160" s="43"/>
      <c r="J160" s="219">
        <v>0</v>
      </c>
      <c r="K160" s="219">
        <v>4200</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-281200.71000000101</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IF(C161&lt;&gt;"",TEXT(C161,"00")&amp;"/04/"&amp;'Configurações Básicas'!$E$5,"")</f>
        <v>22/04/2017</v>
      </c>
      <c r="E161" s="43" t="s">
        <v>1338</v>
      </c>
      <c r="F161" s="143" t="s">
        <v>1685</v>
      </c>
      <c r="G161" s="43" t="s">
        <v>1442</v>
      </c>
      <c r="H161" s="43" t="s">
        <v>1397</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-281202.81000000099</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IF(C162&lt;&gt;"",TEXT(C162,"00")&amp;"/04/"&amp;'Configurações Básicas'!$E$5,"")</f>
        <v>20/04/2017</v>
      </c>
      <c r="E162" s="43" t="s">
        <v>1338</v>
      </c>
      <c r="F162" s="143">
        <v>15176</v>
      </c>
      <c r="G162" s="43" t="s">
        <v>1442</v>
      </c>
      <c r="H162" s="43" t="s">
        <v>1397</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-281204.91000000096</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IF(C163&lt;&gt;"",TEXT(C163,"00")&amp;"/04/"&amp;'Configurações Básicas'!$E$5,"")</f>
        <v>20/04/2017</v>
      </c>
      <c r="E163" s="43" t="s">
        <v>1338</v>
      </c>
      <c r="F163" s="143">
        <v>15173</v>
      </c>
      <c r="G163" s="43" t="s">
        <v>1442</v>
      </c>
      <c r="H163" s="43" t="s">
        <v>1397</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-281207.01000000094</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IF(C164&lt;&gt;"",TEXT(C164,"00")&amp;"/04/"&amp;'Configurações Básicas'!$E$5,"")</f>
        <v>20/04/2017</v>
      </c>
      <c r="E164" s="43" t="s">
        <v>1338</v>
      </c>
      <c r="F164" s="143">
        <v>15174</v>
      </c>
      <c r="G164" s="43" t="s">
        <v>1442</v>
      </c>
      <c r="H164" s="43" t="s">
        <v>1397</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-281209.11000000092</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IF(C165&lt;&gt;"",TEXT(C165,"00")&amp;"/04/"&amp;'Configurações Básicas'!$E$5,"")</f>
        <v>20/04/2017</v>
      </c>
      <c r="E165" s="43" t="s">
        <v>1338</v>
      </c>
      <c r="F165" s="143">
        <v>15169</v>
      </c>
      <c r="G165" s="43" t="s">
        <v>1442</v>
      </c>
      <c r="H165" s="43" t="s">
        <v>1397</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-281211.21000000089</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IF(C166&lt;&gt;"",TEXT(C166,"00")&amp;"/04/"&amp;'Configurações Básicas'!$E$5,"")</f>
        <v>20/04/2017</v>
      </c>
      <c r="E166" s="43" t="s">
        <v>1338</v>
      </c>
      <c r="F166" s="143">
        <v>15170</v>
      </c>
      <c r="G166" s="43" t="s">
        <v>1442</v>
      </c>
      <c r="H166" s="43" t="s">
        <v>1397</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-281213.31000000087</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IF(C167&lt;&gt;"",TEXT(C167,"00")&amp;"/04/"&amp;'Configurações Básicas'!$E$5,"")</f>
        <v>20/04/2017</v>
      </c>
      <c r="E167" s="43" t="s">
        <v>1338</v>
      </c>
      <c r="F167" s="143">
        <v>15171</v>
      </c>
      <c r="G167" s="43" t="s">
        <v>1442</v>
      </c>
      <c r="H167" s="43" t="s">
        <v>1397</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-281215.41000000085</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IF(C168&lt;&gt;"",TEXT(C168,"00")&amp;"/04/"&amp;'Configurações Básicas'!$E$5,"")</f>
        <v>20/04/2017</v>
      </c>
      <c r="E168" s="43" t="s">
        <v>1338</v>
      </c>
      <c r="F168" s="143">
        <v>15150</v>
      </c>
      <c r="G168" s="43" t="s">
        <v>1442</v>
      </c>
      <c r="H168" s="43" t="s">
        <v>1397</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-281217.51000000082</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IF(C169&lt;&gt;"",TEXT(C169,"00")&amp;"/04/"&amp;'Configurações Básicas'!$E$5,"")</f>
        <v>20/04/2017</v>
      </c>
      <c r="E169" s="43" t="s">
        <v>1338</v>
      </c>
      <c r="F169" s="143">
        <v>15155</v>
      </c>
      <c r="G169" s="43" t="s">
        <v>1442</v>
      </c>
      <c r="H169" s="43" t="s">
        <v>1397</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-281219.6100000008</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IF(C170&lt;&gt;"",TEXT(C170,"00")&amp;"/04/"&amp;'Configurações Básicas'!$E$5,"")</f>
        <v>20/04/2017</v>
      </c>
      <c r="E170" s="43" t="s">
        <v>1338</v>
      </c>
      <c r="F170" s="143">
        <v>15165</v>
      </c>
      <c r="G170" s="43" t="s">
        <v>1442</v>
      </c>
      <c r="H170" s="43" t="s">
        <v>1397</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-281221.71000000078</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IF(C171&lt;&gt;"",TEXT(C171,"00")&amp;"/04/"&amp;'Configurações Básicas'!$E$5,"")</f>
        <v>20/04/2017</v>
      </c>
      <c r="E171" s="43" t="s">
        <v>1334</v>
      </c>
      <c r="F171" s="143" t="s">
        <v>1686</v>
      </c>
      <c r="G171" s="43" t="s">
        <v>1461</v>
      </c>
      <c r="H171" s="43" t="s">
        <v>1397</v>
      </c>
      <c r="I171" s="43"/>
      <c r="J171" s="219">
        <v>0</v>
      </c>
      <c r="K171" s="219">
        <v>16451.650000000001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-297673.3600000008</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IF(C172&lt;&gt;"",TEXT(C172,"00")&amp;"/04/"&amp;'Configurações Básicas'!$E$5,"")</f>
        <v>20/04/2017</v>
      </c>
      <c r="E172" s="43" t="s">
        <v>150</v>
      </c>
      <c r="F172" s="143" t="s">
        <v>1687</v>
      </c>
      <c r="G172" s="43" t="s">
        <v>1443</v>
      </c>
      <c r="H172" s="43" t="s">
        <v>1398</v>
      </c>
      <c r="I172" s="43"/>
      <c r="J172" s="219">
        <v>0</v>
      </c>
      <c r="K172" s="219">
        <v>38</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-297711.3600000008</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IF(C173&lt;&gt;"",TEXT(C173,"00")&amp;"/04/"&amp;'Configurações Básicas'!$E$5,"")</f>
        <v>22/04/2017</v>
      </c>
      <c r="E173" s="43" t="s">
        <v>1338</v>
      </c>
      <c r="F173" s="143" t="s">
        <v>1688</v>
      </c>
      <c r="G173" s="43" t="s">
        <v>1460</v>
      </c>
      <c r="H173" s="43" t="s">
        <v>1397</v>
      </c>
      <c r="I173" s="43"/>
      <c r="J173" s="219">
        <v>0</v>
      </c>
      <c r="K173" s="219">
        <v>56.81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-297768.1700000008</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IF(C174&lt;&gt;"",TEXT(C174,"00")&amp;"/04/"&amp;'Configurações Básicas'!$E$5,"")</f>
        <v>22/04/2017</v>
      </c>
      <c r="E174" s="43" t="s">
        <v>1338</v>
      </c>
      <c r="F174" s="143" t="s">
        <v>1689</v>
      </c>
      <c r="G174" s="43" t="s">
        <v>1460</v>
      </c>
      <c r="H174" s="43" t="s">
        <v>1397</v>
      </c>
      <c r="I174" s="43"/>
      <c r="J174" s="219">
        <v>0</v>
      </c>
      <c r="K174" s="219">
        <v>53.1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-297821.27000000078</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IF(C175&lt;&gt;"",TEXT(C175,"00")&amp;"/04/"&amp;'Configurações Básicas'!$E$5,"")</f>
        <v>24/04/2017</v>
      </c>
      <c r="E175" s="43" t="s">
        <v>1337</v>
      </c>
      <c r="F175" s="143" t="s">
        <v>1690</v>
      </c>
      <c r="G175" s="43" t="s">
        <v>1447</v>
      </c>
      <c r="H175" s="43" t="s">
        <v>1398</v>
      </c>
      <c r="I175" s="43"/>
      <c r="J175" s="219">
        <v>0</v>
      </c>
      <c r="K175" s="219">
        <v>3366.3</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-301187.57000000076</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IF(C176&lt;&gt;"",TEXT(C176,"00")&amp;"/04/"&amp;'Configurações Básicas'!$E$5,"")</f>
        <v>21/04/2017</v>
      </c>
      <c r="E176" s="43" t="s">
        <v>1338</v>
      </c>
      <c r="F176" s="143" t="s">
        <v>1691</v>
      </c>
      <c r="G176" s="43" t="s">
        <v>1442</v>
      </c>
      <c r="H176" s="43" t="s">
        <v>1397</v>
      </c>
      <c r="I176" s="43"/>
      <c r="J176" s="219">
        <v>0</v>
      </c>
      <c r="K176" s="219">
        <v>2.1</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-301189.67000000074</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IF(C177&lt;&gt;"",TEXT(C177,"00")&amp;"/04/"&amp;'Configurações Básicas'!$E$5,"")</f>
        <v>18/04/2017</v>
      </c>
      <c r="E177" s="43" t="s">
        <v>1338</v>
      </c>
      <c r="F177" s="143">
        <v>15147</v>
      </c>
      <c r="G177" s="43" t="s">
        <v>1442</v>
      </c>
      <c r="H177" s="43" t="s">
        <v>1397</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-301191.77000000072</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IF(C178&lt;&gt;"",TEXT(C178,"00")&amp;"/04/"&amp;'Configurações Básicas'!$E$5,"")</f>
        <v>21/04/2017</v>
      </c>
      <c r="E178" s="43" t="s">
        <v>1338</v>
      </c>
      <c r="F178" s="143" t="s">
        <v>1692</v>
      </c>
      <c r="G178" s="43" t="s">
        <v>1442</v>
      </c>
      <c r="H178" s="43" t="s">
        <v>1397</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-301193.87000000069</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IF(C179&lt;&gt;"",TEXT(C179,"00")&amp;"/04/"&amp;'Configurações Básicas'!$E$5,"")</f>
        <v>21/04/2017</v>
      </c>
      <c r="E179" s="43" t="s">
        <v>1338</v>
      </c>
      <c r="F179" s="143" t="s">
        <v>1693</v>
      </c>
      <c r="G179" s="43" t="s">
        <v>1442</v>
      </c>
      <c r="H179" s="43" t="s">
        <v>1397</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-301195.97000000067</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IF(C180&lt;&gt;"",TEXT(C180,"00")&amp;"/04/"&amp;'Configurações Básicas'!$E$5,"")</f>
        <v>21/04/2017</v>
      </c>
      <c r="E180" s="43" t="s">
        <v>1338</v>
      </c>
      <c r="F180" s="143">
        <v>15182</v>
      </c>
      <c r="G180" s="43" t="s">
        <v>1442</v>
      </c>
      <c r="H180" s="43" t="s">
        <v>1397</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-301198.07000000065</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IF(C181&lt;&gt;"",TEXT(C181,"00")&amp;"/04/"&amp;'Configurações Básicas'!$E$5,"")</f>
        <v>21/04/2017</v>
      </c>
      <c r="E181" s="43" t="s">
        <v>1338</v>
      </c>
      <c r="F181" s="143">
        <v>15183</v>
      </c>
      <c r="G181" s="43" t="s">
        <v>1442</v>
      </c>
      <c r="H181" s="43" t="s">
        <v>1397</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-301200.17000000062</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IF(C182&lt;&gt;"",TEXT(C182,"00")&amp;"/04/"&amp;'Configurações Básicas'!$E$5,"")</f>
        <v>24/04/2017</v>
      </c>
      <c r="E182" s="43" t="s">
        <v>1338</v>
      </c>
      <c r="F182" s="143">
        <v>15197</v>
      </c>
      <c r="G182" s="43" t="s">
        <v>1442</v>
      </c>
      <c r="H182" s="43" t="s">
        <v>1397</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-301202.2700000006</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IF(C183&lt;&gt;"",TEXT(C183,"00")&amp;"/04/"&amp;'Configurações Básicas'!$E$5,"")</f>
        <v>24/04/2017</v>
      </c>
      <c r="E183" s="43" t="s">
        <v>1338</v>
      </c>
      <c r="F183" s="143">
        <v>15198</v>
      </c>
      <c r="G183" s="43" t="s">
        <v>1442</v>
      </c>
      <c r="H183" s="43" t="s">
        <v>1397</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-301204.37000000058</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IF(C184&lt;&gt;"",TEXT(C184,"00")&amp;"/04/"&amp;'Configurações Básicas'!$E$5,"")</f>
        <v>22/04/2017</v>
      </c>
      <c r="E184" s="43" t="s">
        <v>1338</v>
      </c>
      <c r="F184" s="143" t="s">
        <v>1694</v>
      </c>
      <c r="G184" s="43" t="s">
        <v>1442</v>
      </c>
      <c r="H184" s="43" t="s">
        <v>1397</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-301206.47000000055</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IF(C185&lt;&gt;"",TEXT(C185,"00")&amp;"/04/"&amp;'Configurações Básicas'!$E$5,"")</f>
        <v>26/04/2017</v>
      </c>
      <c r="E185" s="43" t="s">
        <v>1338</v>
      </c>
      <c r="F185" s="143">
        <v>15215</v>
      </c>
      <c r="G185" s="43" t="s">
        <v>1442</v>
      </c>
      <c r="H185" s="43" t="s">
        <v>1397</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-301208.57000000053</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IF(C186&lt;&gt;"",TEXT(C186,"00")&amp;"/04/"&amp;'Configurações Básicas'!$E$5,"")</f>
        <v>24/04/2017</v>
      </c>
      <c r="E186" s="43" t="s">
        <v>1338</v>
      </c>
      <c r="F186" s="143">
        <v>15258</v>
      </c>
      <c r="G186" s="43" t="s">
        <v>1442</v>
      </c>
      <c r="H186" s="43" t="s">
        <v>1397</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-301210.67000000051</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IF(C187&lt;&gt;"",TEXT(C187,"00")&amp;"/04/"&amp;'Configurações Básicas'!$E$5,"")</f>
        <v>25/04/2017</v>
      </c>
      <c r="E187" s="43" t="s">
        <v>1337</v>
      </c>
      <c r="F187" s="143">
        <v>21167</v>
      </c>
      <c r="G187" s="43" t="s">
        <v>1445</v>
      </c>
      <c r="H187" s="43" t="s">
        <v>1397</v>
      </c>
      <c r="I187" s="43"/>
      <c r="J187" s="219">
        <v>0</v>
      </c>
      <c r="K187" s="219">
        <v>7491.45</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-308702.12000000052</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IF(C188&lt;&gt;"",TEXT(C188,"00")&amp;"/04/"&amp;'Configurações Básicas'!$E$5,"")</f>
        <v>01/04/2017</v>
      </c>
      <c r="E188" s="43" t="s">
        <v>1337</v>
      </c>
      <c r="F188" s="143">
        <v>788</v>
      </c>
      <c r="G188" s="43" t="s">
        <v>1447</v>
      </c>
      <c r="H188" s="43" t="s">
        <v>1398</v>
      </c>
      <c r="I188" s="43"/>
      <c r="J188" s="219">
        <v>0</v>
      </c>
      <c r="K188" s="219">
        <v>87.7</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-308789.82000000053</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IF(C189&lt;&gt;"",TEXT(C189,"00")&amp;"/04/"&amp;'Configurações Básicas'!$E$5,"")</f>
        <v>26/04/2017</v>
      </c>
      <c r="E189" s="43" t="s">
        <v>1338</v>
      </c>
      <c r="F189" s="143">
        <v>15216</v>
      </c>
      <c r="G189" s="43" t="s">
        <v>1442</v>
      </c>
      <c r="H189" s="43" t="s">
        <v>1397</v>
      </c>
      <c r="I189" s="43"/>
      <c r="J189" s="219">
        <v>0</v>
      </c>
      <c r="K189" s="219">
        <v>2.1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-308791.92000000051</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25</v>
      </c>
      <c r="D190" s="43" t="str">
        <f>IF(C190&lt;&gt;"",TEXT(C190,"00")&amp;"/04/"&amp;'Configurações Básicas'!$E$5,"")</f>
        <v>25/04/2017</v>
      </c>
      <c r="E190" s="43" t="s">
        <v>1338</v>
      </c>
      <c r="F190" s="143">
        <v>15200</v>
      </c>
      <c r="G190" s="43" t="s">
        <v>1442</v>
      </c>
      <c r="H190" s="43" t="s">
        <v>1397</v>
      </c>
      <c r="I190" s="43"/>
      <c r="J190" s="219">
        <v>0</v>
      </c>
      <c r="K190" s="219">
        <v>2.1</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-308794.02000000048</v>
      </c>
      <c r="S190" s="112" t="str">
        <f t="shared" si="8"/>
        <v>Despesa</v>
      </c>
      <c r="T190" s="109" t="str">
        <f t="shared" si="9"/>
        <v/>
      </c>
      <c r="U190" s="109" t="str">
        <f t="shared" si="10"/>
        <v/>
      </c>
      <c r="V190" s="109" t="str">
        <f t="shared" si="11"/>
        <v>Despesa</v>
      </c>
      <c r="W190" s="113" t="str">
        <f>VLOOKUP(E190,'PC Receitas'!$O$4:$P$14,2,FALSE)</f>
        <v>Despesas_Operacionais</v>
      </c>
    </row>
    <row r="191" spans="1:23" ht="19.5" customHeight="1" thickTop="1" thickBot="1" x14ac:dyDescent="0.3">
      <c r="A191" s="164"/>
      <c r="C191" s="43">
        <v>25</v>
      </c>
      <c r="D191" s="43" t="str">
        <f>IF(C191&lt;&gt;"",TEXT(C191,"00")&amp;"/04/"&amp;'Configurações Básicas'!$E$5,"")</f>
        <v>25/04/2017</v>
      </c>
      <c r="E191" s="43" t="s">
        <v>1338</v>
      </c>
      <c r="F191" s="143">
        <v>15188193190</v>
      </c>
      <c r="G191" s="43" t="s">
        <v>1442</v>
      </c>
      <c r="H191" s="43" t="s">
        <v>1397</v>
      </c>
      <c r="I191" s="43"/>
      <c r="J191" s="219">
        <v>0</v>
      </c>
      <c r="K191" s="219">
        <v>6.3</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-308800.32000000047</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25</v>
      </c>
      <c r="D192" s="43" t="str">
        <f>IF(C192&lt;&gt;"",TEXT(C192,"00")&amp;"/04/"&amp;'Configurações Básicas'!$E$5,"")</f>
        <v>25/04/2017</v>
      </c>
      <c r="E192" s="43" t="s">
        <v>1338</v>
      </c>
      <c r="F192" s="143">
        <v>15172</v>
      </c>
      <c r="G192" s="43" t="s">
        <v>1442</v>
      </c>
      <c r="H192" s="43" t="s">
        <v>1397</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-308802.42000000045</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27</v>
      </c>
      <c r="D193" s="43" t="str">
        <f>IF(C193&lt;&gt;"",TEXT(C193,"00")&amp;"/04/"&amp;'Configurações Básicas'!$E$5,"")</f>
        <v>27/04/2017</v>
      </c>
      <c r="E193" s="43" t="s">
        <v>1338</v>
      </c>
      <c r="F193" s="143">
        <v>15272</v>
      </c>
      <c r="G193" s="43" t="s">
        <v>1442</v>
      </c>
      <c r="H193" s="43" t="s">
        <v>1397</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-308804.52000000043</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17</v>
      </c>
      <c r="D194" s="43" t="str">
        <f>IF(C194&lt;&gt;"",TEXT(C194,"00")&amp;"/04/"&amp;'Configurações Básicas'!$E$5,"")</f>
        <v>17/04/2017</v>
      </c>
      <c r="E194" s="43" t="s">
        <v>1338</v>
      </c>
      <c r="F194" s="143">
        <v>15142</v>
      </c>
      <c r="G194" s="43" t="s">
        <v>1442</v>
      </c>
      <c r="H194" s="43" t="s">
        <v>1397</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-308806.6200000004</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11</v>
      </c>
      <c r="D195" s="43" t="str">
        <f>IF(C195&lt;&gt;"",TEXT(C195,"00")&amp;"/04/"&amp;'Configurações Básicas'!$E$5,"")</f>
        <v>11/04/2017</v>
      </c>
      <c r="E195" s="43" t="s">
        <v>1338</v>
      </c>
      <c r="F195" s="143">
        <v>55094</v>
      </c>
      <c r="G195" s="43" t="s">
        <v>1450</v>
      </c>
      <c r="H195" s="43" t="s">
        <v>1398</v>
      </c>
      <c r="I195" s="43"/>
      <c r="J195" s="219">
        <v>0</v>
      </c>
      <c r="K195" s="219">
        <v>105.03</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-308911.65000000043</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26</v>
      </c>
      <c r="D196" s="43" t="str">
        <f>IF(C196&lt;&gt;"",TEXT(C196,"00")&amp;"/04/"&amp;'Configurações Básicas'!$E$5,"")</f>
        <v>26/04/2017</v>
      </c>
      <c r="E196" s="43" t="s">
        <v>150</v>
      </c>
      <c r="F196" s="143" t="s">
        <v>1695</v>
      </c>
      <c r="G196" s="43" t="s">
        <v>1443</v>
      </c>
      <c r="H196" s="43" t="s">
        <v>1398</v>
      </c>
      <c r="I196" s="43"/>
      <c r="J196" s="219">
        <v>0</v>
      </c>
      <c r="K196" s="219">
        <v>31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-308942.65000000043</v>
      </c>
      <c r="S196" s="112" t="str">
        <f t="shared" si="8"/>
        <v>Despesa</v>
      </c>
      <c r="T196" s="109" t="str">
        <f t="shared" si="9"/>
        <v/>
      </c>
      <c r="U196" s="109" t="str">
        <f t="shared" si="10"/>
        <v/>
      </c>
      <c r="V196" s="109" t="str">
        <f t="shared" si="11"/>
        <v>Despesa</v>
      </c>
      <c r="W196" s="113" t="str">
        <f>VLOOKUP(E196,'PC Receitas'!$O$4:$P$14,2,FALSE)</f>
        <v>Despesas_com_RH</v>
      </c>
    </row>
    <row r="197" spans="1:23" ht="19.5" customHeight="1" thickTop="1" thickBot="1" x14ac:dyDescent="0.3">
      <c r="A197" s="164"/>
      <c r="C197" s="43">
        <v>26</v>
      </c>
      <c r="D197" s="43" t="str">
        <f>IF(C197&lt;&gt;"",TEXT(C197,"00")&amp;"/04/"&amp;'Configurações Básicas'!$E$5,"")</f>
        <v>26/04/2017</v>
      </c>
      <c r="E197" s="43" t="s">
        <v>1338</v>
      </c>
      <c r="F197" s="143">
        <v>837956</v>
      </c>
      <c r="G197" s="43" t="s">
        <v>1450</v>
      </c>
      <c r="H197" s="43" t="s">
        <v>1399</v>
      </c>
      <c r="I197" s="43"/>
      <c r="J197" s="219">
        <v>0</v>
      </c>
      <c r="K197" s="219">
        <v>334.88</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-309277.53000000044</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26</v>
      </c>
      <c r="D198" s="43" t="str">
        <f>IF(C198&lt;&gt;"",TEXT(C198,"00")&amp;"/04/"&amp;'Configurações Básicas'!$E$5,"")</f>
        <v>26/04/2017</v>
      </c>
      <c r="E198" s="43" t="s">
        <v>1338</v>
      </c>
      <c r="F198" s="143">
        <v>15218</v>
      </c>
      <c r="G198" s="43" t="s">
        <v>1442</v>
      </c>
      <c r="H198" s="43" t="s">
        <v>1397</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-309279.63000000041</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26</v>
      </c>
      <c r="D199" s="43" t="str">
        <f>IF(C199&lt;&gt;"",TEXT(C199,"00")&amp;"/04/"&amp;'Configurações Básicas'!$E$5,"")</f>
        <v>26/04/2017</v>
      </c>
      <c r="E199" s="43" t="s">
        <v>1338</v>
      </c>
      <c r="F199" s="143">
        <v>15158</v>
      </c>
      <c r="G199" s="43" t="s">
        <v>1442</v>
      </c>
      <c r="H199" s="43" t="s">
        <v>1397</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-309281.73000000039</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IF(C200&lt;&gt;"",TEXT(C200,"00")&amp;"/04/"&amp;'Configurações Básicas'!$E$5,"")</f>
        <v>26/04/2017</v>
      </c>
      <c r="E200" s="43" t="s">
        <v>1338</v>
      </c>
      <c r="F200" s="143">
        <v>15192</v>
      </c>
      <c r="G200" s="43" t="s">
        <v>1442</v>
      </c>
      <c r="H200" s="43" t="s">
        <v>1397</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-309283.83000000037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IF(C201&lt;&gt;"",TEXT(C201,"00")&amp;"/04/"&amp;'Configurações Básicas'!$E$5,"")</f>
        <v>26/04/2017</v>
      </c>
      <c r="E201" s="43" t="s">
        <v>1338</v>
      </c>
      <c r="F201" s="143">
        <v>15212</v>
      </c>
      <c r="G201" s="43" t="s">
        <v>1442</v>
      </c>
      <c r="H201" s="43" t="s">
        <v>1397</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-309285.93000000034</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IF(C202&lt;&gt;"",TEXT(C202,"00")&amp;"/04/"&amp;'Configurações Básicas'!$E$5,"")</f>
        <v>26/04/2017</v>
      </c>
      <c r="E202" s="43" t="s">
        <v>1338</v>
      </c>
      <c r="F202" s="143">
        <v>15217</v>
      </c>
      <c r="G202" s="43" t="s">
        <v>1442</v>
      </c>
      <c r="H202" s="43" t="s">
        <v>1397</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-309288.03000000032</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IF(C203&lt;&gt;"",TEXT(C203,"00")&amp;"/04/"&amp;'Configurações Básicas'!$E$5,"")</f>
        <v>27/04/2017</v>
      </c>
      <c r="E203" s="43" t="s">
        <v>1338</v>
      </c>
      <c r="F203" s="143">
        <v>838667</v>
      </c>
      <c r="G203" s="43" t="s">
        <v>1450</v>
      </c>
      <c r="H203" s="43" t="s">
        <v>1399</v>
      </c>
      <c r="I203" s="43"/>
      <c r="J203" s="219">
        <v>0</v>
      </c>
      <c r="K203" s="219">
        <v>101.82</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-309389.85000000033</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IF(C204&lt;&gt;"",TEXT(C204,"00")&amp;"/04/"&amp;'Configurações Básicas'!$E$5,"")</f>
        <v>02/04/2017</v>
      </c>
      <c r="E204" s="43" t="s">
        <v>1337</v>
      </c>
      <c r="F204" s="143" t="s">
        <v>1696</v>
      </c>
      <c r="G204" s="43" t="s">
        <v>1447</v>
      </c>
      <c r="H204" s="43" t="s">
        <v>1398</v>
      </c>
      <c r="I204" s="43"/>
      <c r="J204" s="219">
        <v>0</v>
      </c>
      <c r="K204" s="219">
        <v>5000</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-314389.85000000033</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IF(C205&lt;&gt;"",TEXT(C205,"00")&amp;"/04/"&amp;'Configurações Básicas'!$E$5,"")</f>
        <v>27/04/2017</v>
      </c>
      <c r="E205" s="43" t="s">
        <v>1338</v>
      </c>
      <c r="F205" s="143">
        <v>15259</v>
      </c>
      <c r="G205" s="43" t="s">
        <v>1442</v>
      </c>
      <c r="H205" s="43" t="s">
        <v>1397</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-314391.9500000003</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IF(C206&lt;&gt;"",TEXT(C206,"00")&amp;"/04/"&amp;'Configurações Básicas'!$E$5,"")</f>
        <v>27/04/2017</v>
      </c>
      <c r="E206" s="43" t="s">
        <v>1338</v>
      </c>
      <c r="F206" s="143">
        <v>15220</v>
      </c>
      <c r="G206" s="43" t="s">
        <v>1442</v>
      </c>
      <c r="H206" s="43" t="s">
        <v>1397</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-314394.05000000028</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IF(C207&lt;&gt;"",TEXT(C207,"00")&amp;"/04/"&amp;'Configurações Básicas'!$E$5,"")</f>
        <v>27/04/2017</v>
      </c>
      <c r="E207" s="43" t="s">
        <v>1338</v>
      </c>
      <c r="F207" s="143">
        <v>15221</v>
      </c>
      <c r="G207" s="43" t="s">
        <v>1442</v>
      </c>
      <c r="H207" s="43" t="s">
        <v>1397</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-314396.15000000026</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IF(C208&lt;&gt;"",TEXT(C208,"00")&amp;"/04/"&amp;'Configurações Básicas'!$E$5,"")</f>
        <v>26/04/2017</v>
      </c>
      <c r="E208" s="43" t="s">
        <v>1338</v>
      </c>
      <c r="F208" s="143" t="s">
        <v>1697</v>
      </c>
      <c r="G208" s="43" t="s">
        <v>1442</v>
      </c>
      <c r="H208" s="43" t="s">
        <v>1397</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-314398.25000000023</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IF(C209&lt;&gt;"",TEXT(C209,"00")&amp;"/04/"&amp;'Configurações Básicas'!$E$5,"")</f>
        <v>08/04/2017</v>
      </c>
      <c r="E209" s="43" t="s">
        <v>1338</v>
      </c>
      <c r="F209" s="143">
        <v>15329</v>
      </c>
      <c r="G209" s="43" t="s">
        <v>1442</v>
      </c>
      <c r="H209" s="43" t="s">
        <v>1397</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-314400.35000000021</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IF(C210&lt;&gt;"",TEXT(C210,"00")&amp;"/04/"&amp;'Configurações Básicas'!$E$5,"")</f>
        <v>27/04/2017</v>
      </c>
      <c r="E210" s="43" t="s">
        <v>1338</v>
      </c>
      <c r="F210" s="143" t="s">
        <v>1698</v>
      </c>
      <c r="G210" s="43" t="s">
        <v>1442</v>
      </c>
      <c r="H210" s="43" t="s">
        <v>1397</v>
      </c>
      <c r="I210" s="43"/>
      <c r="J210" s="219">
        <v>0</v>
      </c>
      <c r="K210" s="219">
        <v>2.1</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-314402.45000000019</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IF(C211&lt;&gt;"",TEXT(C211,"00")&amp;"/04/"&amp;'Configurações Básicas'!$E$5,"")</f>
        <v>28/04/2017</v>
      </c>
      <c r="E211" s="43" t="s">
        <v>1338</v>
      </c>
      <c r="F211" s="143">
        <v>15223</v>
      </c>
      <c r="G211" s="43" t="s">
        <v>1442</v>
      </c>
      <c r="H211" s="43" t="s">
        <v>1397</v>
      </c>
      <c r="I211" s="43"/>
      <c r="J211" s="219">
        <v>0</v>
      </c>
      <c r="K211" s="219">
        <v>2.1</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-314404.55000000016</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IF(C212&lt;&gt;"",TEXT(C212,"00")&amp;"/04/"&amp;'Configurações Básicas'!$E$5,"")</f>
        <v>28/04/2017</v>
      </c>
      <c r="E212" s="43" t="s">
        <v>1338</v>
      </c>
      <c r="F212" s="143">
        <v>15273</v>
      </c>
      <c r="G212" s="43" t="s">
        <v>1442</v>
      </c>
      <c r="H212" s="43" t="s">
        <v>1397</v>
      </c>
      <c r="I212" s="43"/>
      <c r="J212" s="219">
        <v>0</v>
      </c>
      <c r="K212" s="219">
        <v>2.1</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-314406.65000000014</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IF(C213&lt;&gt;"",TEXT(C213,"00")&amp;"/04/"&amp;'Configurações Básicas'!$E$5,"")</f>
        <v>30/04/2017</v>
      </c>
      <c r="E213" s="43" t="s">
        <v>1338</v>
      </c>
      <c r="F213" s="143" t="s">
        <v>1699</v>
      </c>
      <c r="G213" s="43" t="s">
        <v>1442</v>
      </c>
      <c r="H213" s="43" t="s">
        <v>1397</v>
      </c>
      <c r="I213" s="43"/>
      <c r="J213" s="219">
        <v>0</v>
      </c>
      <c r="K213" s="219">
        <v>2.1</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-314408.75000000012</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IF(C214&lt;&gt;"",TEXT(C214,"00")&amp;"/04/"&amp;'Configurações Básicas'!$E$5,"")</f>
        <v>28/04/2017</v>
      </c>
      <c r="E214" s="43" t="s">
        <v>1338</v>
      </c>
      <c r="F214" s="143">
        <v>15209</v>
      </c>
      <c r="G214" s="43" t="s">
        <v>1442</v>
      </c>
      <c r="H214" s="43" t="s">
        <v>1397</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-314410.85000000009</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IF(C215&lt;&gt;"",TEXT(C215,"00")&amp;"/04/"&amp;'Configurações Básicas'!$E$5,"")</f>
        <v>28/04/2017</v>
      </c>
      <c r="E215" s="43" t="s">
        <v>1338</v>
      </c>
      <c r="F215" s="143" t="s">
        <v>1700</v>
      </c>
      <c r="G215" s="43" t="s">
        <v>1442</v>
      </c>
      <c r="H215" s="43" t="s">
        <v>1397</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-314412.95000000007</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IF(C216&lt;&gt;"",TEXT(C216,"00")&amp;"/04/"&amp;'Configurações Básicas'!$E$5,"")</f>
        <v>28/04/2017</v>
      </c>
      <c r="E216" s="43" t="s">
        <v>1338</v>
      </c>
      <c r="F216" s="143" t="s">
        <v>1701</v>
      </c>
      <c r="G216" s="43" t="s">
        <v>1442</v>
      </c>
      <c r="H216" s="43" t="s">
        <v>1397</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-314415.05000000005</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IF(C217&lt;&gt;"",TEXT(C217,"00")&amp;"/04/"&amp;'Configurações Básicas'!$E$5,"")</f>
        <v/>
      </c>
      <c r="E217" s="43"/>
      <c r="F217" s="143"/>
      <c r="G217" s="43"/>
      <c r="H217" s="43"/>
      <c r="I217" s="43"/>
      <c r="J217" s="219">
        <v>0</v>
      </c>
      <c r="K217" s="219">
        <v>0</v>
      </c>
      <c r="L217" s="44"/>
      <c r="M217" s="44"/>
      <c r="N217" s="41">
        <f>N216+IF(AND(L217="Pago",OR(E217='PC Receitas'!$O$4,E217='PC Receitas'!$O$5,E217='PC Receitas'!$O$6)),K217,IF(AND(L217="Pago",OR(E217='PC Receitas'!$O$7,E217='PC Receitas'!$O$8,E217='PC Receitas'!$O$9,E217='PC Receitas'!$O$10,E217='PC Receitas'!$O$11,E217='PC Receitas'!$O$12,E217='PC Receitas'!$O$13,E217='PC Receitas'!$O$14)),-K217,0))</f>
        <v>-314415.05000000005</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IF(C218&lt;&gt;"",TEXT(C218,"00")&amp;"/04/"&amp;'Configurações Básicas'!$E$5,"")</f>
        <v/>
      </c>
      <c r="E218" s="43"/>
      <c r="F218" s="143"/>
      <c r="G218" s="43"/>
      <c r="H218" s="43"/>
      <c r="I218" s="43"/>
      <c r="J218" s="219">
        <v>0</v>
      </c>
      <c r="K218" s="219">
        <v>0</v>
      </c>
      <c r="L218" s="44"/>
      <c r="M218" s="44"/>
      <c r="N218" s="41">
        <f>N217+IF(AND(L218="Pago",OR(E218='PC Receitas'!$O$4,E218='PC Receitas'!$O$5,E218='PC Receitas'!$O$6)),K218,IF(AND(L218="Pago",OR(E218='PC Receitas'!$O$7,E218='PC Receitas'!$O$8,E218='PC Receitas'!$O$9,E218='PC Receitas'!$O$10,E218='PC Receitas'!$O$11,E218='PC Receitas'!$O$12,E218='PC Receitas'!$O$13,E218='PC Receitas'!$O$14)),-K218,0))</f>
        <v>-314415.05000000005</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IF(C219&lt;&gt;"",TEXT(C219,"00")&amp;"/04/"&amp;'Configurações Básicas'!$E$5,"")</f>
        <v/>
      </c>
      <c r="E219" s="43"/>
      <c r="F219" s="143"/>
      <c r="G219" s="43"/>
      <c r="H219" s="43"/>
      <c r="I219" s="43"/>
      <c r="J219" s="219">
        <v>0</v>
      </c>
      <c r="K219" s="219">
        <v>0</v>
      </c>
      <c r="L219" s="44"/>
      <c r="M219" s="44"/>
      <c r="N219" s="41">
        <f>N218+IF(AND(L219="Pago",OR(E219='PC Receitas'!$O$4,E219='PC Receitas'!$O$5,E219='PC Receitas'!$O$6)),K219,IF(AND(L219="Pago",OR(E219='PC Receitas'!$O$7,E219='PC Receitas'!$O$8,E219='PC Receitas'!$O$9,E219='PC Receitas'!$O$10,E219='PC Receitas'!$O$11,E219='PC Receitas'!$O$12,E219='PC Receitas'!$O$13,E219='PC Receitas'!$O$14)),-K219,0))</f>
        <v>-314415.05000000005</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IF(C220&lt;&gt;"",TEXT(C220,"00")&amp;"/04/"&amp;'Configurações Básicas'!$E$5,"")</f>
        <v/>
      </c>
      <c r="E220" s="43"/>
      <c r="F220" s="143"/>
      <c r="G220" s="43"/>
      <c r="H220" s="43"/>
      <c r="I220" s="43"/>
      <c r="J220" s="219">
        <v>0</v>
      </c>
      <c r="K220" s="219">
        <v>0</v>
      </c>
      <c r="L220" s="44"/>
      <c r="M220" s="44"/>
      <c r="N220" s="41">
        <f>N219+IF(AND(L220="Pago",OR(E220='PC Receitas'!$O$4,E220='PC Receitas'!$O$5,E220='PC Receitas'!$O$6)),K220,IF(AND(L220="Pago",OR(E220='PC Receitas'!$O$7,E220='PC Receitas'!$O$8,E220='PC Receitas'!$O$9,E220='PC Receitas'!$O$10,E220='PC Receitas'!$O$11,E220='PC Receitas'!$O$12,E220='PC Receitas'!$O$13,E220='PC Receitas'!$O$14)),-K220,0))</f>
        <v>-314415.05000000005</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IF(C221&lt;&gt;"",TEXT(C221,"00")&amp;"/04/"&amp;'Configurações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-314415.05000000005</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IF(C222&lt;&gt;"",TEXT(C222,"00")&amp;"/04/"&amp;'Configurações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-314415.05000000005</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IF(C223&lt;&gt;"",TEXT(C223,"00")&amp;"/04/"&amp;'Configurações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-314415.05000000005</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IF(C224&lt;&gt;"",TEXT(C224,"00")&amp;"/04/"&amp;'Configurações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-314415.05000000005</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IF(C225&lt;&gt;"",TEXT(C225,"00")&amp;"/04/"&amp;'Configurações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-314415.05000000005</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IF(C226&lt;&gt;"",TEXT(C226,"00")&amp;"/04/"&amp;'Configurações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-314415.05000000005</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IF(C227&lt;&gt;"",TEXT(C227,"00")&amp;"/04/"&amp;'Configurações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-314415.05000000005</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IF(C228&lt;&gt;"",TEXT(C228,"00")&amp;"/04/"&amp;'Configurações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-314415.05000000005</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IF(C229&lt;&gt;"",TEXT(C229,"00")&amp;"/04/"&amp;'Configurações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-314415.05000000005</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IF(C230&lt;&gt;"",TEXT(C230,"00")&amp;"/04/"&amp;'Configurações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-314415.05000000005</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IF(C231&lt;&gt;"",TEXT(C231,"00")&amp;"/04/"&amp;'Configurações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-314415.05000000005</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IF(C232&lt;&gt;"",TEXT(C232,"00")&amp;"/04/"&amp;'Configurações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-314415.05000000005</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IF(C233&lt;&gt;"",TEXT(C233,"00")&amp;"/04/"&amp;'Configurações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-314415.05000000005</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IF(C234&lt;&gt;"",TEXT(C234,"00")&amp;"/04/"&amp;'Configurações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-314415.05000000005</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IF(C235&lt;&gt;"",TEXT(C235,"00")&amp;"/04/"&amp;'Configurações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-314415.05000000005</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IF(C236&lt;&gt;"",TEXT(C236,"00")&amp;"/04/"&amp;'Configurações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-314415.05000000005</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IF(C237&lt;&gt;"",TEXT(C237,"00")&amp;"/04/"&amp;'Configurações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-314415.05000000005</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IF(C238&lt;&gt;"",TEXT(C238,"00")&amp;"/04/"&amp;'Configurações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-314415.05000000005</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IF(C239&lt;&gt;"",TEXT(C239,"00")&amp;"/04/"&amp;'Configurações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-314415.05000000005</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IF(C240&lt;&gt;"",TEXT(C240,"00")&amp;"/04/"&amp;'Configurações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-314415.05000000005</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IF(C241&lt;&gt;"",TEXT(C241,"00")&amp;"/04/"&amp;'Configurações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-314415.05000000005</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IF(C242&lt;&gt;"",TEXT(C242,"00")&amp;"/04/"&amp;'Configurações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-314415.05000000005</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IF(C243&lt;&gt;"",TEXT(C243,"00")&amp;"/04/"&amp;'Configurações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-314415.05000000005</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IF(C244&lt;&gt;"",TEXT(C244,"00")&amp;"/04/"&amp;'Configurações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-314415.05000000005</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IF(C245&lt;&gt;"",TEXT(C245,"00")&amp;"/04/"&amp;'Configurações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-314415.05000000005</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IF(C246&lt;&gt;"",TEXT(C246,"00")&amp;"/04/"&amp;'Configurações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-314415.05000000005</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IF(C247&lt;&gt;"",TEXT(C247,"00")&amp;"/04/"&amp;'Configurações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-314415.05000000005</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IF(C248&lt;&gt;"",TEXT(C248,"00")&amp;"/04/"&amp;'Configurações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-314415.05000000005</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IF(C249&lt;&gt;"",TEXT(C249,"00")&amp;"/04/"&amp;'Configurações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-314415.05000000005</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IF(C250&lt;&gt;"",TEXT(C250,"00")&amp;"/04/"&amp;'Configurações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-314415.05000000005</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IF(C251&lt;&gt;"",TEXT(C251,"00")&amp;"/04/"&amp;'Configurações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-314415.05000000005</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IF(C252&lt;&gt;"",TEXT(C252,"00")&amp;"/04/"&amp;'Configurações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-314415.05000000005</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IF(C253&lt;&gt;"",TEXT(C253,"00")&amp;"/04/"&amp;'Configurações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-314415.05000000005</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IF(C254&lt;&gt;"",TEXT(C254,"00")&amp;"/04/"&amp;'Configurações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-314415.05000000005</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IF(C255&lt;&gt;"",TEXT(C255,"00")&amp;"/04/"&amp;'Configurações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-314415.05000000005</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IF(C256&lt;&gt;"",TEXT(C256,"00")&amp;"/04/"&amp;'Configurações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-314415.05000000005</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IF(C257&lt;&gt;"",TEXT(C257,"00")&amp;"/04/"&amp;'Configurações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-314415.05000000005</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IF(C258&lt;&gt;"",TEXT(C258,"00")&amp;"/04/"&amp;'Configurações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-314415.05000000005</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IF(C259&lt;&gt;"",TEXT(C259,"00")&amp;"/04/"&amp;'Configurações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-314415.05000000005</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IF(C260&lt;&gt;"",TEXT(C260,"00")&amp;"/04/"&amp;'Configurações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-314415.05000000005</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IF(C261&lt;&gt;"",TEXT(C261,"00")&amp;"/04/"&amp;'Configurações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-314415.05000000005</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IF(C262&lt;&gt;"",TEXT(C262,"00")&amp;"/04/"&amp;'Configurações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-314415.05000000005</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IF(C263&lt;&gt;"",TEXT(C263,"00")&amp;"/04/"&amp;'Configurações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-314415.05000000005</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IF(C264&lt;&gt;"",TEXT(C264,"00")&amp;"/04/"&amp;'Configurações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-314415.05000000005</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IF(C265&lt;&gt;"",TEXT(C265,"00")&amp;"/04/"&amp;'Configurações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-314415.05000000005</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IF(C266&lt;&gt;"",TEXT(C266,"00")&amp;"/04/"&amp;'Configurações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-314415.05000000005</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IF(C267&lt;&gt;"",TEXT(C267,"00")&amp;"/04/"&amp;'Configurações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-314415.05000000005</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IF(C268&lt;&gt;"",TEXT(C268,"00")&amp;"/04/"&amp;'Configurações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-314415.05000000005</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IF(C269&lt;&gt;"",TEXT(C269,"00")&amp;"/04/"&amp;'Configurações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-314415.05000000005</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IF(C270&lt;&gt;"",TEXT(C270,"00")&amp;"/04/"&amp;'Configurações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-314415.05000000005</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IF(C271&lt;&gt;"",TEXT(C271,"00")&amp;"/04/"&amp;'Configurações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-314415.05000000005</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IF(C272&lt;&gt;"",TEXT(C272,"00")&amp;"/04/"&amp;'Configurações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-314415.05000000005</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IF(C273&lt;&gt;"",TEXT(C273,"00")&amp;"/04/"&amp;'Configurações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-314415.05000000005</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IF(C274&lt;&gt;"",TEXT(C274,"00")&amp;"/04/"&amp;'Configurações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-314415.05000000005</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IF(C275&lt;&gt;"",TEXT(C275,"00")&amp;"/04/"&amp;'Configurações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-314415.05000000005</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IF(C276&lt;&gt;"",TEXT(C276,"00")&amp;"/04/"&amp;'Configurações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-314415.05000000005</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IF(C277&lt;&gt;"",TEXT(C277,"00")&amp;"/04/"&amp;'Configurações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-314415.05000000005</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IF(C278&lt;&gt;"",TEXT(C278,"00")&amp;"/04/"&amp;'Configurações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-314415.05000000005</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IF(C279&lt;&gt;"",TEXT(C279,"00")&amp;"/04/"&amp;'Configurações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-314415.05000000005</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IF(C280&lt;&gt;"",TEXT(C280,"00")&amp;"/04/"&amp;'Configurações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-314415.05000000005</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IF(C281&lt;&gt;"",TEXT(C281,"00")&amp;"/04/"&amp;'Configurações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-314415.05000000005</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IF(C282&lt;&gt;"",TEXT(C282,"00")&amp;"/04/"&amp;'Configurações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-314415.05000000005</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IF(C283&lt;&gt;"",TEXT(C283,"00")&amp;"/04/"&amp;'Configurações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-314415.05000000005</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IF(C284&lt;&gt;"",TEXT(C284,"00")&amp;"/04/"&amp;'Configurações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-314415.05000000005</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IF(C285&lt;&gt;"",TEXT(C285,"00")&amp;"/04/"&amp;'Configurações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-314415.05000000005</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IF(C286&lt;&gt;"",TEXT(C286,"00")&amp;"/04/"&amp;'Configurações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-314415.05000000005</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IF(C287&lt;&gt;"",TEXT(C287,"00")&amp;"/04/"&amp;'Configurações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-314415.05000000005</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IF(C288&lt;&gt;"",TEXT(C288,"00")&amp;"/04/"&amp;'Configurações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-314415.05000000005</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IF(C289&lt;&gt;"",TEXT(C289,"00")&amp;"/04/"&amp;'Configurações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-314415.05000000005</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IF(C290&lt;&gt;"",TEXT(C290,"00")&amp;"/04/"&amp;'Configurações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-314415.05000000005</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IF(C291&lt;&gt;"",TEXT(C291,"00")&amp;"/04/"&amp;'Configurações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-314415.05000000005</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IF(C292&lt;&gt;"",TEXT(C292,"00")&amp;"/04/"&amp;'Configurações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-314415.05000000005</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IF(C293&lt;&gt;"",TEXT(C293,"00")&amp;"/04/"&amp;'Configurações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-314415.05000000005</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IF(C294&lt;&gt;"",TEXT(C294,"00")&amp;"/04/"&amp;'Configurações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-314415.05000000005</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IF(C295&lt;&gt;"",TEXT(C295,"00")&amp;"/04/"&amp;'Configurações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-314415.05000000005</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IF(C296&lt;&gt;"",TEXT(C296,"00")&amp;"/04/"&amp;'Configurações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-314415.05000000005</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IF(C297&lt;&gt;"",TEXT(C297,"00")&amp;"/04/"&amp;'Configurações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-314415.05000000005</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IF(C298&lt;&gt;"",TEXT(C298,"00")&amp;"/04/"&amp;'Configurações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-314415.05000000005</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IF(C299&lt;&gt;"",TEXT(C299,"00")&amp;"/04/"&amp;'Configurações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-314415.05000000005</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IF(C300&lt;&gt;"",TEXT(C300,"00")&amp;"/04/"&amp;'Configurações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-314415.05000000005</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IF(C301&lt;&gt;"",TEXT(C301,"00")&amp;"/04/"&amp;'Configurações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-314415.05000000005</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IF(C302&lt;&gt;"",TEXT(C302,"00")&amp;"/04/"&amp;'Configurações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-314415.05000000005</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IF(C303&lt;&gt;"",TEXT(C303,"00")&amp;"/04/"&amp;'Configurações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-314415.05000000005</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IF(C304&lt;&gt;"",TEXT(C304,"00")&amp;"/04/"&amp;'Configurações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-314415.05000000005</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IF(C305&lt;&gt;"",TEXT(C305,"00")&amp;"/04/"&amp;'Configurações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-314415.05000000005</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IF(C306&lt;&gt;"",TEXT(C306,"00")&amp;"/04/"&amp;'Configurações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-314415.05000000005</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IF(C307&lt;&gt;"",TEXT(C307,"00")&amp;"/04/"&amp;'Configurações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-314415.05000000005</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IF(C308&lt;&gt;"",TEXT(C308,"00")&amp;"/04/"&amp;'Configurações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-314415.05000000005</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IF(C309&lt;&gt;"",TEXT(C309,"00")&amp;"/04/"&amp;'Configurações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-314415.05000000005</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IF(C310&lt;&gt;"",TEXT(C310,"00")&amp;"/04/"&amp;'Configurações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-314415.05000000005</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IF(C311&lt;&gt;"",TEXT(C311,"00")&amp;"/04/"&amp;'Configurações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-314415.05000000005</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IF(C312&lt;&gt;"",TEXT(C312,"00")&amp;"/04/"&amp;'Configurações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-314415.05000000005</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IF(C313&lt;&gt;"",TEXT(C313,"00")&amp;"/04/"&amp;'Configurações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-314415.05000000005</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IF(C314&lt;&gt;"",TEXT(C314,"00")&amp;"/04/"&amp;'Configurações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-314415.05000000005</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IF(C315&lt;&gt;"",TEXT(C315,"00")&amp;"/04/"&amp;'Configurações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-314415.05000000005</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IF(C316&lt;&gt;"",TEXT(C316,"00")&amp;"/04/"&amp;'Configurações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-314415.05000000005</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IF(C317&lt;&gt;"",TEXT(C317,"00")&amp;"/04/"&amp;'Configurações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-314415.05000000005</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IF(C318&lt;&gt;"",TEXT(C318,"00")&amp;"/04/"&amp;'Configurações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-314415.05000000005</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IF(C319&lt;&gt;"",TEXT(C319,"00")&amp;"/04/"&amp;'Configurações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-314415.05000000005</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IF(C320&lt;&gt;"",TEXT(C320,"00")&amp;"/04/"&amp;'Configurações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-314415.05000000005</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IF(C321&lt;&gt;"",TEXT(C321,"00")&amp;"/04/"&amp;'Configurações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-314415.05000000005</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IF(C322&lt;&gt;"",TEXT(C322,"00")&amp;"/04/"&amp;'Configurações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-314415.05000000005</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IF(C323&lt;&gt;"",TEXT(C323,"00")&amp;"/04/"&amp;'Configurações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-314415.05000000005</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IF(C324&lt;&gt;"",TEXT(C324,"00")&amp;"/04/"&amp;'Configurações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-314415.05000000005</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IF(C325&lt;&gt;"",TEXT(C325,"00")&amp;"/04/"&amp;'Configurações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-314415.05000000005</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IF(C326&lt;&gt;"",TEXT(C326,"00")&amp;"/04/"&amp;'Configurações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-314415.05000000005</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IF(C327&lt;&gt;"",TEXT(C327,"00")&amp;"/04/"&amp;'Configurações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-314415.05000000005</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IF(C328&lt;&gt;"",TEXT(C328,"00")&amp;"/04/"&amp;'Configurações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-314415.05000000005</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IF(C329&lt;&gt;"",TEXT(C329,"00")&amp;"/04/"&amp;'Configurações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-314415.05000000005</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IF(C330&lt;&gt;"",TEXT(C330,"00")&amp;"/04/"&amp;'Configurações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-314415.05000000005</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IF(C331&lt;&gt;"",TEXT(C331,"00")&amp;"/04/"&amp;'Configurações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-314415.05000000005</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IF(C332&lt;&gt;"",TEXT(C332,"00")&amp;"/04/"&amp;'Configurações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-314415.05000000005</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IF(C333&lt;&gt;"",TEXT(C333,"00")&amp;"/04/"&amp;'Configurações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-314415.05000000005</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IF(C334&lt;&gt;"",TEXT(C334,"00")&amp;"/04/"&amp;'Configurações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-314415.05000000005</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IF(C335&lt;&gt;"",TEXT(C335,"00")&amp;"/04/"&amp;'Configurações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-314415.05000000005</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IF(C336&lt;&gt;"",TEXT(C336,"00")&amp;"/04/"&amp;'Configurações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-314415.05000000005</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IF(C337&lt;&gt;"",TEXT(C337,"00")&amp;"/04/"&amp;'Configurações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-314415.05000000005</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IF(C338&lt;&gt;"",TEXT(C338,"00")&amp;"/04/"&amp;'Configurações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-314415.05000000005</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IF(C339&lt;&gt;"",TEXT(C339,"00")&amp;"/04/"&amp;'Configurações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-314415.05000000005</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IF(C340&lt;&gt;"",TEXT(C340,"00")&amp;"/04/"&amp;'Configurações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-314415.05000000005</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IF(C341&lt;&gt;"",TEXT(C341,"00")&amp;"/04/"&amp;'Configurações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-314415.05000000005</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IF(C342&lt;&gt;"",TEXT(C342,"00")&amp;"/04/"&amp;'Configurações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-314415.05000000005</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IF(C343&lt;&gt;"",TEXT(C343,"00")&amp;"/04/"&amp;'Configurações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-314415.05000000005</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IF(C344&lt;&gt;"",TEXT(C344,"00")&amp;"/04/"&amp;'Configurações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-314415.05000000005</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IF(C345&lt;&gt;"",TEXT(C345,"00")&amp;"/04/"&amp;'Configurações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-314415.05000000005</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IF(C346&lt;&gt;"",TEXT(C346,"00")&amp;"/04/"&amp;'Configurações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-314415.05000000005</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IF(C347&lt;&gt;"",TEXT(C347,"00")&amp;"/04/"&amp;'Configurações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-314415.05000000005</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IF(C348&lt;&gt;"",TEXT(C348,"00")&amp;"/04/"&amp;'Configurações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-314415.05000000005</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IF(C349&lt;&gt;"",TEXT(C349,"00")&amp;"/04/"&amp;'Configurações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-314415.05000000005</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IF(C350&lt;&gt;"",TEXT(C350,"00")&amp;"/04/"&amp;'Configurações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-314415.05000000005</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IF(C351&lt;&gt;"",TEXT(C351,"00")&amp;"/04/"&amp;'Configurações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-314415.05000000005</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IF(C352&lt;&gt;"",TEXT(C352,"00")&amp;"/04/"&amp;'Configurações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-314415.05000000005</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IF(C353&lt;&gt;"",TEXT(C353,"00")&amp;"/04/"&amp;'Configurações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-314415.05000000005</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IF(C354&lt;&gt;"",TEXT(C354,"00")&amp;"/04/"&amp;'Configurações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-314415.05000000005</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IF(C355&lt;&gt;"",TEXT(C355,"00")&amp;"/04/"&amp;'Configurações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-314415.05000000005</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IF(C356&lt;&gt;"",TEXT(C356,"00")&amp;"/04/"&amp;'Configurações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-314415.05000000005</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IF(C357&lt;&gt;"",TEXT(C357,"00")&amp;"/04/"&amp;'Configurações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-314415.05000000005</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IF(C358&lt;&gt;"",TEXT(C358,"00")&amp;"/04/"&amp;'Configurações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-314415.05000000005</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IF(C359&lt;&gt;"",TEXT(C359,"00")&amp;"/04/"&amp;'Configurações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-314415.05000000005</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IF(C360&lt;&gt;"",TEXT(C360,"00")&amp;"/04/"&amp;'Configurações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-314415.05000000005</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IF(C361&lt;&gt;"",TEXT(C361,"00")&amp;"/04/"&amp;'Configurações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-314415.05000000005</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IF(C362&lt;&gt;"",TEXT(C362,"00")&amp;"/04/"&amp;'Configurações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-314415.05000000005</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IF(C363&lt;&gt;"",TEXT(C363,"00")&amp;"/04/"&amp;'Configurações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-314415.05000000005</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IF(C364&lt;&gt;"",TEXT(C364,"00")&amp;"/04/"&amp;'Configurações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-314415.05000000005</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IF(C365&lt;&gt;"",TEXT(C365,"00")&amp;"/04/"&amp;'Configurações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-314415.05000000005</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IF(C366&lt;&gt;"",TEXT(C366,"00")&amp;"/04/"&amp;'Configurações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-314415.05000000005</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IF(C367&lt;&gt;"",TEXT(C367,"00")&amp;"/04/"&amp;'Configurações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-314415.05000000005</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IF(C368&lt;&gt;"",TEXT(C368,"00")&amp;"/04/"&amp;'Configurações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-314415.05000000005</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IF(C369&lt;&gt;"",TEXT(C369,"00")&amp;"/04/"&amp;'Configurações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-314415.05000000005</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IF(C370&lt;&gt;"",TEXT(C370,"00")&amp;"/04/"&amp;'Configurações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-314415.05000000005</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IF(C371&lt;&gt;"",TEXT(C371,"00")&amp;"/04/"&amp;'Configurações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-314415.05000000005</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IF(C372&lt;&gt;"",TEXT(C372,"00")&amp;"/04/"&amp;'Configurações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-314415.05000000005</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IF(C373&lt;&gt;"",TEXT(C373,"00")&amp;"/04/"&amp;'Configurações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-314415.05000000005</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IF(C374&lt;&gt;"",TEXT(C374,"00")&amp;"/04/"&amp;'Configurações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-314415.05000000005</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IF(C375&lt;&gt;"",TEXT(C375,"00")&amp;"/04/"&amp;'Configurações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-314415.05000000005</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IF(C376&lt;&gt;"",TEXT(C376,"00")&amp;"/04/"&amp;'Configurações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-314415.05000000005</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IF(C377&lt;&gt;"",TEXT(C377,"00")&amp;"/04/"&amp;'Configurações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-314415.05000000005</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IF(C378&lt;&gt;"",TEXT(C378,"00")&amp;"/04/"&amp;'Configurações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-314415.05000000005</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IF(C379&lt;&gt;"",TEXT(C379,"00")&amp;"/04/"&amp;'Configurações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-314415.05000000005</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IF(C380&lt;&gt;"",TEXT(C380,"00")&amp;"/04/"&amp;'Configurações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-314415.05000000005</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IF(C381&lt;&gt;"",TEXT(C381,"00")&amp;"/04/"&amp;'Configurações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-314415.05000000005</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IF(C382&lt;&gt;"",TEXT(C382,"00")&amp;"/04/"&amp;'Configurações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-314415.05000000005</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IF(C383&lt;&gt;"",TEXT(C383,"00")&amp;"/04/"&amp;'Configurações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-314415.05000000005</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IF(C384&lt;&gt;"",TEXT(C384,"00")&amp;"/04/"&amp;'Configurações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-314415.05000000005</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IF(C385&lt;&gt;"",TEXT(C385,"00")&amp;"/04/"&amp;'Configurações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-314415.05000000005</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IF(C386&lt;&gt;"",TEXT(C386,"00")&amp;"/04/"&amp;'Configurações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-314415.05000000005</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IF(C387&lt;&gt;"",TEXT(C387,"00")&amp;"/04/"&amp;'Configurações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-314415.05000000005</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IF(C388&lt;&gt;"",TEXT(C388,"00")&amp;"/04/"&amp;'Configurações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-314415.05000000005</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IF(C389&lt;&gt;"",TEXT(C389,"00")&amp;"/04/"&amp;'Configurações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-314415.05000000005</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IF(C390&lt;&gt;"",TEXT(C390,"00")&amp;"/04/"&amp;'Configurações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-314415.05000000005</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IF(C391&lt;&gt;"",TEXT(C391,"00")&amp;"/04/"&amp;'Configurações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-314415.05000000005</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IF(C392&lt;&gt;"",TEXT(C392,"00")&amp;"/04/"&amp;'Configurações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-314415.05000000005</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IF(C393&lt;&gt;"",TEXT(C393,"00")&amp;"/04/"&amp;'Configurações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-314415.05000000005</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IF(C394&lt;&gt;"",TEXT(C394,"00")&amp;"/04/"&amp;'Configurações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-314415.05000000005</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IF(C395&lt;&gt;"",TEXT(C395,"00")&amp;"/04/"&amp;'Configurações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-314415.05000000005</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IF(C396&lt;&gt;"",TEXT(C396,"00")&amp;"/04/"&amp;'Configurações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-314415.05000000005</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IF(C397&lt;&gt;"",TEXT(C397,"00")&amp;"/04/"&amp;'Configurações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-314415.05000000005</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IF(C398&lt;&gt;"",TEXT(C398,"00")&amp;"/04/"&amp;'Configurações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-314415.05000000005</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IF(C399&lt;&gt;"",TEXT(C399,"00")&amp;"/04/"&amp;'Configurações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-314415.05000000005</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IF(C400&lt;&gt;"",TEXT(C400,"00")&amp;"/04/"&amp;'Configurações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-314415.05000000005</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IF(C401&lt;&gt;"",TEXT(C401,"00")&amp;"/04/"&amp;'Configurações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-314415.05000000005</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IF(C402&lt;&gt;"",TEXT(C402,"00")&amp;"/04/"&amp;'Configurações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-314415.05000000005</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IF(C403&lt;&gt;"",TEXT(C403,"00")&amp;"/04/"&amp;'Configurações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-314415.05000000005</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IF(C404&lt;&gt;"",TEXT(C404,"00")&amp;"/04/"&amp;'Configurações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-314415.05000000005</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IF(C405&lt;&gt;"",TEXT(C405,"00")&amp;"/04/"&amp;'Configurações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-314415.05000000005</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IF(C406&lt;&gt;"",TEXT(C406,"00")&amp;"/04/"&amp;'Configurações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-314415.05000000005</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IF(C407&lt;&gt;"",TEXT(C407,"00")&amp;"/04/"&amp;'Configurações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-314415.05000000005</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IF(C408&lt;&gt;"",TEXT(C408,"00")&amp;"/04/"&amp;'Configurações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-314415.05000000005</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IF(C409&lt;&gt;"",TEXT(C409,"00")&amp;"/04/"&amp;'Configurações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-314415.05000000005</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IF(C410&lt;&gt;"",TEXT(C410,"00")&amp;"/04/"&amp;'Configurações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-314415.05000000005</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IF(C411&lt;&gt;"",TEXT(C411,"00")&amp;"/04/"&amp;'Configurações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-314415.05000000005</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IF(C412&lt;&gt;"",TEXT(C412,"00")&amp;"/04/"&amp;'Configurações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-314415.05000000005</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IF(C413&lt;&gt;"",TEXT(C413,"00")&amp;"/04/"&amp;'Configurações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-314415.05000000005</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IF(C414&lt;&gt;"",TEXT(C414,"00")&amp;"/04/"&amp;'Configurações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-314415.05000000005</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IF(C415&lt;&gt;"",TEXT(C415,"00")&amp;"/04/"&amp;'Configurações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-314415.05000000005</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IF(C416&lt;&gt;"",TEXT(C416,"00")&amp;"/04/"&amp;'Configurações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-314415.05000000005</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IF(C417&lt;&gt;"",TEXT(C417,"00")&amp;"/04/"&amp;'Configurações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-314415.05000000005</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IF(C418&lt;&gt;"",TEXT(C418,"00")&amp;"/04/"&amp;'Configurações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-314415.05000000005</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IF(C419&lt;&gt;"",TEXT(C419,"00")&amp;"/04/"&amp;'Configurações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-314415.05000000005</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IF(C420&lt;&gt;"",TEXT(C420,"00")&amp;"/04/"&amp;'Configurações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-314415.05000000005</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IF(C421&lt;&gt;"",TEXT(C421,"00")&amp;"/04/"&amp;'Configurações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-314415.05000000005</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IF(C422&lt;&gt;"",TEXT(C422,"00")&amp;"/04/"&amp;'Configurações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-314415.05000000005</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IF(C423&lt;&gt;"",TEXT(C423,"00")&amp;"/04/"&amp;'Configurações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-314415.05000000005</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IF(C424&lt;&gt;"",TEXT(C424,"00")&amp;"/04/"&amp;'Configurações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-314415.05000000005</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IF(C425&lt;&gt;"",TEXT(C425,"00")&amp;"/04/"&amp;'Configurações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-314415.05000000005</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IF(C426&lt;&gt;"",TEXT(C426,"00")&amp;"/04/"&amp;'Configurações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-314415.05000000005</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IF(C427&lt;&gt;"",TEXT(C427,"00")&amp;"/04/"&amp;'Configurações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-314415.05000000005</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IF(C428&lt;&gt;"",TEXT(C428,"00")&amp;"/04/"&amp;'Configurações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-314415.05000000005</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IF(C429&lt;&gt;"",TEXT(C429,"00")&amp;"/04/"&amp;'Configurações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-314415.05000000005</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IF(C430&lt;&gt;"",TEXT(C430,"00")&amp;"/04/"&amp;'Configurações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-314415.05000000005</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IF(C431&lt;&gt;"",TEXT(C431,"00")&amp;"/04/"&amp;'Configurações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-314415.05000000005</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IF(C432&lt;&gt;"",TEXT(C432,"00")&amp;"/04/"&amp;'Configurações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-314415.05000000005</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IF(C433&lt;&gt;"",TEXT(C433,"00")&amp;"/04/"&amp;'Configurações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-314415.05000000005</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IF(C434&lt;&gt;"",TEXT(C434,"00")&amp;"/04/"&amp;'Configurações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-314415.05000000005</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IF(C435&lt;&gt;"",TEXT(C435,"00")&amp;"/04/"&amp;'Configurações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-314415.05000000005</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IF(C436&lt;&gt;"",TEXT(C436,"00")&amp;"/04/"&amp;'Configurações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-314415.05000000005</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IF(C437&lt;&gt;"",TEXT(C437,"00")&amp;"/04/"&amp;'Configurações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-314415.05000000005</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IF(C438&lt;&gt;"",TEXT(C438,"00")&amp;"/04/"&amp;'Configurações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-314415.05000000005</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IF(C439&lt;&gt;"",TEXT(C439,"00")&amp;"/04/"&amp;'Configurações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-314415.05000000005</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IF(C440&lt;&gt;"",TEXT(C440,"00")&amp;"/04/"&amp;'Configurações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-314415.05000000005</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IF(C441&lt;&gt;"",TEXT(C441,"00")&amp;"/04/"&amp;'Configurações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-314415.05000000005</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IF(C442&lt;&gt;"",TEXT(C442,"00")&amp;"/04/"&amp;'Configurações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-314415.05000000005</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IF(C443&lt;&gt;"",TEXT(C443,"00")&amp;"/04/"&amp;'Configurações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-314415.05000000005</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IF(C444&lt;&gt;"",TEXT(C444,"00")&amp;"/04/"&amp;'Configurações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-314415.05000000005</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IF(C445&lt;&gt;"",TEXT(C445,"00")&amp;"/04/"&amp;'Configurações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-314415.05000000005</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IF(C446&lt;&gt;"",TEXT(C446,"00")&amp;"/04/"&amp;'Configurações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-314415.05000000005</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IF(C447&lt;&gt;"",TEXT(C447,"00")&amp;"/04/"&amp;'Configurações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-314415.05000000005</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IF(C448&lt;&gt;"",TEXT(C448,"00")&amp;"/04/"&amp;'Configurações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-314415.05000000005</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IF(C449&lt;&gt;"",TEXT(C449,"00")&amp;"/04/"&amp;'Configurações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-314415.05000000005</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IF(C450&lt;&gt;"",TEXT(C450,"00")&amp;"/04/"&amp;'Configurações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-314415.05000000005</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IF(C451&lt;&gt;"",TEXT(C451,"00")&amp;"/04/"&amp;'Configurações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-314415.05000000005</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IF(C452&lt;&gt;"",TEXT(C452,"00")&amp;"/04/"&amp;'Configurações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-314415.05000000005</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IF(C453&lt;&gt;"",TEXT(C453,"00")&amp;"/04/"&amp;'Configurações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-314415.05000000005</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IF(C454&lt;&gt;"",TEXT(C454,"00")&amp;"/04/"&amp;'Configurações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-314415.05000000005</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IF(C455&lt;&gt;"",TEXT(C455,"00")&amp;"/04/"&amp;'Configurações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-314415.05000000005</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IF(C456&lt;&gt;"",TEXT(C456,"00")&amp;"/04/"&amp;'Configurações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-314415.05000000005</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IF(C457&lt;&gt;"",TEXT(C457,"00")&amp;"/04/"&amp;'Configurações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-314415.05000000005</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IF(C458&lt;&gt;"",TEXT(C458,"00")&amp;"/04/"&amp;'Configurações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-314415.05000000005</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IF(C459&lt;&gt;"",TEXT(C459,"00")&amp;"/04/"&amp;'Configurações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-314415.05000000005</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IF(C460&lt;&gt;"",TEXT(C460,"00")&amp;"/04/"&amp;'Configurações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-314415.05000000005</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IF(C461&lt;&gt;"",TEXT(C461,"00")&amp;"/04/"&amp;'Configurações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-314415.05000000005</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IF(C462&lt;&gt;"",TEXT(C462,"00")&amp;"/04/"&amp;'Configurações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-314415.05000000005</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IF(C463&lt;&gt;"",TEXT(C463,"00")&amp;"/04/"&amp;'Configurações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-314415.05000000005</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IF(C464&lt;&gt;"",TEXT(C464,"00")&amp;"/04/"&amp;'Configurações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-314415.05000000005</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IF(C465&lt;&gt;"",TEXT(C465,"00")&amp;"/04/"&amp;'Configurações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-314415.05000000005</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IF(C466&lt;&gt;"",TEXT(C466,"00")&amp;"/04/"&amp;'Configurações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-314415.05000000005</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IF(C467&lt;&gt;"",TEXT(C467,"00")&amp;"/04/"&amp;'Configurações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-314415.05000000005</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IF(C468&lt;&gt;"",TEXT(C468,"00")&amp;"/04/"&amp;'Configurações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-314415.05000000005</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IF(C469&lt;&gt;"",TEXT(C469,"00")&amp;"/04/"&amp;'Configurações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-314415.05000000005</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IF(C470&lt;&gt;"",TEXT(C470,"00")&amp;"/04/"&amp;'Configurações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-314415.05000000005</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IF(C471&lt;&gt;"",TEXT(C471,"00")&amp;"/04/"&amp;'Configurações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-314415.05000000005</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IF(C472&lt;&gt;"",TEXT(C472,"00")&amp;"/04/"&amp;'Configurações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-314415.05000000005</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IF(C473&lt;&gt;"",TEXT(C473,"00")&amp;"/04/"&amp;'Configurações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-314415.05000000005</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IF(C474&lt;&gt;"",TEXT(C474,"00")&amp;"/04/"&amp;'Configurações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-314415.05000000005</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IF(C475&lt;&gt;"",TEXT(C475,"00")&amp;"/04/"&amp;'Configurações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-314415.05000000005</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IF(C476&lt;&gt;"",TEXT(C476,"00")&amp;"/04/"&amp;'Configurações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-314415.05000000005</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IF(C477&lt;&gt;"",TEXT(C477,"00")&amp;"/04/"&amp;'Configurações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-314415.05000000005</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IF(C478&lt;&gt;"",TEXT(C478,"00")&amp;"/04/"&amp;'Configurações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-314415.05000000005</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IF(C479&lt;&gt;"",TEXT(C479,"00")&amp;"/04/"&amp;'Configurações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-314415.05000000005</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IF(C480&lt;&gt;"",TEXT(C480,"00")&amp;"/04/"&amp;'Configurações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-314415.05000000005</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IF(C481&lt;&gt;"",TEXT(C481,"00")&amp;"/04/"&amp;'Configurações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-314415.05000000005</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IF(C482&lt;&gt;"",TEXT(C482,"00")&amp;"/04/"&amp;'Configurações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-314415.05000000005</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IF(C483&lt;&gt;"",TEXT(C483,"00")&amp;"/04/"&amp;'Configurações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-314415.05000000005</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IF(C484&lt;&gt;"",TEXT(C484,"00")&amp;"/04/"&amp;'Configurações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-314415.05000000005</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IF(C485&lt;&gt;"",TEXT(C485,"00")&amp;"/04/"&amp;'Configurações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-314415.05000000005</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IF(C486&lt;&gt;"",TEXT(C486,"00")&amp;"/04/"&amp;'Configurações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-314415.05000000005</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IF(C487&lt;&gt;"",TEXT(C487,"00")&amp;"/04/"&amp;'Configurações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-314415.05000000005</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IF(C488&lt;&gt;"",TEXT(C488,"00")&amp;"/04/"&amp;'Configurações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-314415.05000000005</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IF(C489&lt;&gt;"",TEXT(C489,"00")&amp;"/04/"&amp;'Configurações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-314415.05000000005</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IF(C490&lt;&gt;"",TEXT(C490,"00")&amp;"/04/"&amp;'Configurações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-314415.05000000005</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IF(C491&lt;&gt;"",TEXT(C491,"00")&amp;"/04/"&amp;'Configurações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-314415.05000000005</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IF(C492&lt;&gt;"",TEXT(C492,"00")&amp;"/04/"&amp;'Configurações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-314415.05000000005</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IF(C493&lt;&gt;"",TEXT(C493,"00")&amp;"/04/"&amp;'Configurações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-314415.05000000005</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IF(C494&lt;&gt;"",TEXT(C494,"00")&amp;"/04/"&amp;'Configurações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-314415.05000000005</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IF(C495&lt;&gt;"",TEXT(C495,"00")&amp;"/04/"&amp;'Configurações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-314415.05000000005</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IF(C496&lt;&gt;"",TEXT(C496,"00")&amp;"/04/"&amp;'Configurações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-314415.05000000005</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IF(C497&lt;&gt;"",TEXT(C497,"00")&amp;"/04/"&amp;'Configurações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-314415.05000000005</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IF(C498&lt;&gt;"",TEXT(C498,"00")&amp;"/04/"&amp;'Configurações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-314415.05000000005</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IF(C499&lt;&gt;"",TEXT(C499,"00")&amp;"/04/"&amp;'Configurações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-314415.05000000005</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IF(C500&lt;&gt;"",TEXT(C500,"00")&amp;"/04/"&amp;'Configurações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-314415.05000000005</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IF(C501&lt;&gt;"",TEXT(C501,"00")&amp;"/04/"&amp;'Configurações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-314415.05000000005</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IF(C502&lt;&gt;"",TEXT(C502,"00")&amp;"/04/"&amp;'Configurações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-314415.05000000005</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IF(C503&lt;&gt;"",TEXT(C503,"00")&amp;"/04/"&amp;'Configurações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-314415.05000000005</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IF(C504&lt;&gt;"",TEXT(C504,"00")&amp;"/04/"&amp;'Configurações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-314415.05000000005</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IF(C505&lt;&gt;"",TEXT(C505,"00")&amp;"/04/"&amp;'Configurações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-314415.05000000005</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IF(C506&lt;&gt;"",TEXT(C506,"00")&amp;"/04/"&amp;'Configurações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-314415.05000000005</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IF(C507&lt;&gt;"",TEXT(C507,"00")&amp;"/04/"&amp;'Configurações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-314415.05000000005</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IF(C508&lt;&gt;"",TEXT(C508,"00")&amp;"/04/"&amp;'Configurações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-314415.05000000005</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IF(C509&lt;&gt;"",TEXT(C509,"00")&amp;"/04/"&amp;'Configurações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-314415.05000000005</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IF(C510&lt;&gt;"",TEXT(C510,"00")&amp;"/04/"&amp;'Configurações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-314415.05000000005</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IF(C511&lt;&gt;"",TEXT(C511,"00")&amp;"/04/"&amp;'Configurações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-314415.05000000005</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IF(C512&lt;&gt;"",TEXT(C512,"00")&amp;"/04/"&amp;'Configurações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-314415.05000000005</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IF(C513&lt;&gt;"",TEXT(C513,"00")&amp;"/04/"&amp;'Configurações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-314415.05000000005</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IF(C514&lt;&gt;"",TEXT(C514,"00")&amp;"/04/"&amp;'Configurações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-314415.05000000005</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IF(C515&lt;&gt;"",TEXT(C515,"00")&amp;"/04/"&amp;'Configurações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-314415.05000000005</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IF(C516&lt;&gt;"",TEXT(C516,"00")&amp;"/04/"&amp;'Configurações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-314415.05000000005</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IF(C517&lt;&gt;"",TEXT(C517,"00")&amp;"/04/"&amp;'Configurações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-314415.05000000005</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IF(C518&lt;&gt;"",TEXT(C518,"00")&amp;"/04/"&amp;'Configurações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-314415.05000000005</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IF(C519&lt;&gt;"",TEXT(C519,"00")&amp;"/04/"&amp;'Configurações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-314415.05000000005</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IF(C520&lt;&gt;"",TEXT(C520,"00")&amp;"/04/"&amp;'Configurações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-314415.05000000005</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IF(C521&lt;&gt;"",TEXT(C521,"00")&amp;"/04/"&amp;'Configurações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-314415.05000000005</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IF(C522&lt;&gt;"",TEXT(C522,"00")&amp;"/04/"&amp;'Configurações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-314415.05000000005</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IF(C523&lt;&gt;"",TEXT(C523,"00")&amp;"/04/"&amp;'Configurações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-314415.05000000005</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IF(C524&lt;&gt;"",TEXT(C524,"00")&amp;"/04/"&amp;'Configurações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-314415.05000000005</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IF(C525&lt;&gt;"",TEXT(C525,"00")&amp;"/04/"&amp;'Configurações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-314415.05000000005</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IF(C526&lt;&gt;"",TEXT(C526,"00")&amp;"/04/"&amp;'Configurações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-314415.05000000005</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IF(C527&lt;&gt;"",TEXT(C527,"00")&amp;"/04/"&amp;'Configurações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-314415.05000000005</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IF(C528&lt;&gt;"",TEXT(C528,"00")&amp;"/04/"&amp;'Configurações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-314415.05000000005</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IF(C529&lt;&gt;"",TEXT(C529,"00")&amp;"/04/"&amp;'Configurações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-314415.05000000005</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IF(C530&lt;&gt;"",TEXT(C530,"00")&amp;"/04/"&amp;'Configurações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-314415.05000000005</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IF(C531&lt;&gt;"",TEXT(C531,"00")&amp;"/04/"&amp;'Configurações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-314415.05000000005</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IF(C532&lt;&gt;"",TEXT(C532,"00")&amp;"/04/"&amp;'Configurações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-314415.05000000005</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IF(C533&lt;&gt;"",TEXT(C533,"00")&amp;"/04/"&amp;'Configurações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-314415.05000000005</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IF(C534&lt;&gt;"",TEXT(C534,"00")&amp;"/04/"&amp;'Configurações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-314415.05000000005</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IF(C535&lt;&gt;"",TEXT(C535,"00")&amp;"/04/"&amp;'Configurações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-314415.05000000005</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IF(C536&lt;&gt;"",TEXT(C536,"00")&amp;"/04/"&amp;'Configurações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-314415.05000000005</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IF(C537&lt;&gt;"",TEXT(C537,"00")&amp;"/04/"&amp;'Configurações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-314415.05000000005</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IF(C538&lt;&gt;"",TEXT(C538,"00")&amp;"/04/"&amp;'Configurações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-314415.05000000005</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IF(C539&lt;&gt;"",TEXT(C539,"00")&amp;"/04/"&amp;'Configurações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-314415.05000000005</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IF(C540&lt;&gt;"",TEXT(C540,"00")&amp;"/04/"&amp;'Configurações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-314415.05000000005</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IF(C541&lt;&gt;"",TEXT(C541,"00")&amp;"/04/"&amp;'Configurações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-314415.05000000005</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IF(C542&lt;&gt;"",TEXT(C542,"00")&amp;"/04/"&amp;'Configurações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-314415.05000000005</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IF(C543&lt;&gt;"",TEXT(C543,"00")&amp;"/04/"&amp;'Configurações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-314415.05000000005</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IF(C544&lt;&gt;"",TEXT(C544,"00")&amp;"/04/"&amp;'Configurações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-314415.05000000005</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IF(C545&lt;&gt;"",TEXT(C545,"00")&amp;"/04/"&amp;'Configurações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-314415.05000000005</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IF(C546&lt;&gt;"",TEXT(C546,"00")&amp;"/04/"&amp;'Configurações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-314415.05000000005</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IF(C547&lt;&gt;"",TEXT(C547,"00")&amp;"/04/"&amp;'Configurações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-314415.05000000005</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IF(C548&lt;&gt;"",TEXT(C548,"00")&amp;"/04/"&amp;'Configurações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-314415.05000000005</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IF(C549&lt;&gt;"",TEXT(C549,"00")&amp;"/04/"&amp;'Configurações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-314415.05000000005</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IF(C550&lt;&gt;"",TEXT(C550,"00")&amp;"/04/"&amp;'Configurações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-314415.05000000005</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IF(C551&lt;&gt;"",TEXT(C551,"00")&amp;"/04/"&amp;'Configurações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-314415.05000000005</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IF(C552&lt;&gt;"",TEXT(C552,"00")&amp;"/04/"&amp;'Configurações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-314415.05000000005</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IF(C553&lt;&gt;"",TEXT(C553,"00")&amp;"/04/"&amp;'Configurações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-314415.05000000005</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IF(C554&lt;&gt;"",TEXT(C554,"00")&amp;"/04/"&amp;'Configurações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-314415.05000000005</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IF(C555&lt;&gt;"",TEXT(C555,"00")&amp;"/04/"&amp;'Configurações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-314415.05000000005</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IF(C556&lt;&gt;"",TEXT(C556,"00")&amp;"/04/"&amp;'Configurações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-314415.05000000005</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IF(C557&lt;&gt;"",TEXT(C557,"00")&amp;"/04/"&amp;'Configurações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-314415.05000000005</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IF(C558&lt;&gt;"",TEXT(C558,"00")&amp;"/04/"&amp;'Configurações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-314415.05000000005</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IF(C559&lt;&gt;"",TEXT(C559,"00")&amp;"/04/"&amp;'Configurações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-314415.05000000005</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IF(C560&lt;&gt;"",TEXT(C560,"00")&amp;"/04/"&amp;'Configurações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-314415.05000000005</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IF(C561&lt;&gt;"",TEXT(C561,"00")&amp;"/04/"&amp;'Configurações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-314415.05000000005</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IF(C562&lt;&gt;"",TEXT(C562,"00")&amp;"/04/"&amp;'Configurações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-314415.05000000005</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IF(C563&lt;&gt;"",TEXT(C563,"00")&amp;"/04/"&amp;'Configurações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-314415.05000000005</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IF(C564&lt;&gt;"",TEXT(C564,"00")&amp;"/04/"&amp;'Configurações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-314415.05000000005</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IF(C565&lt;&gt;"",TEXT(C565,"00")&amp;"/04/"&amp;'Configurações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-314415.05000000005</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IF(C566&lt;&gt;"",TEXT(C566,"00")&amp;"/04/"&amp;'Configurações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-314415.05000000005</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IF(C567&lt;&gt;"",TEXT(C567,"00")&amp;"/04/"&amp;'Configurações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-314415.05000000005</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IF(C568&lt;&gt;"",TEXT(C568,"00")&amp;"/04/"&amp;'Configurações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-314415.05000000005</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IF(C569&lt;&gt;"",TEXT(C569,"00")&amp;"/04/"&amp;'Configurações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-314415.05000000005</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IF(C570&lt;&gt;"",TEXT(C570,"00")&amp;"/04/"&amp;'Configurações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-314415.05000000005</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IF(C571&lt;&gt;"",TEXT(C571,"00")&amp;"/04/"&amp;'Configurações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-314415.05000000005</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IF(C572&lt;&gt;"",TEXT(C572,"00")&amp;"/04/"&amp;'Configurações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-314415.05000000005</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IF(C573&lt;&gt;"",TEXT(C573,"00")&amp;"/04/"&amp;'Configurações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-314415.05000000005</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IF(C574&lt;&gt;"",TEXT(C574,"00")&amp;"/04/"&amp;'Configurações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-314415.05000000005</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IF(C575&lt;&gt;"",TEXT(C575,"00")&amp;"/04/"&amp;'Configurações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-314415.05000000005</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IF(C576&lt;&gt;"",TEXT(C576,"00")&amp;"/04/"&amp;'Configurações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-314415.05000000005</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IF(C577&lt;&gt;"",TEXT(C577,"00")&amp;"/04/"&amp;'Configurações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-314415.05000000005</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IF(C578&lt;&gt;"",TEXT(C578,"00")&amp;"/04/"&amp;'Configurações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-314415.05000000005</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IF(C579&lt;&gt;"",TEXT(C579,"00")&amp;"/04/"&amp;'Configurações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-314415.05000000005</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IF(C580&lt;&gt;"",TEXT(C580,"00")&amp;"/04/"&amp;'Configurações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-314415.05000000005</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IF(C581&lt;&gt;"",TEXT(C581,"00")&amp;"/04/"&amp;'Configurações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-314415.05000000005</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IF(C582&lt;&gt;"",TEXT(C582,"00")&amp;"/04/"&amp;'Configurações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-314415.05000000005</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IF(C583&lt;&gt;"",TEXT(C583,"00")&amp;"/04/"&amp;'Configurações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-314415.05000000005</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IF(C584&lt;&gt;"",TEXT(C584,"00")&amp;"/04/"&amp;'Configurações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-314415.05000000005</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IF(C585&lt;&gt;"",TEXT(C585,"00")&amp;"/04/"&amp;'Configurações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-314415.05000000005</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IF(C586&lt;&gt;"",TEXT(C586,"00")&amp;"/04/"&amp;'Configurações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-314415.05000000005</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IF(C587&lt;&gt;"",TEXT(C587,"00")&amp;"/04/"&amp;'Configurações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-314415.05000000005</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IF(C588&lt;&gt;"",TEXT(C588,"00")&amp;"/04/"&amp;'Configurações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-314415.05000000005</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IF(C589&lt;&gt;"",TEXT(C589,"00")&amp;"/04/"&amp;'Configurações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-314415.05000000005</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IF(C590&lt;&gt;"",TEXT(C590,"00")&amp;"/04/"&amp;'Configurações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-314415.05000000005</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IF(C591&lt;&gt;"",TEXT(C591,"00")&amp;"/04/"&amp;'Configurações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-314415.05000000005</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IF(C592&lt;&gt;"",TEXT(C592,"00")&amp;"/04/"&amp;'Configurações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-314415.05000000005</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IF(C593&lt;&gt;"",TEXT(C593,"00")&amp;"/04/"&amp;'Configurações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-314415.05000000005</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IF(C594&lt;&gt;"",TEXT(C594,"00")&amp;"/04/"&amp;'Configurações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-314415.05000000005</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IF(C595&lt;&gt;"",TEXT(C595,"00")&amp;"/04/"&amp;'Configurações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-314415.05000000005</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IF(C596&lt;&gt;"",TEXT(C596,"00")&amp;"/04/"&amp;'Configurações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-314415.05000000005</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IF(C597&lt;&gt;"",TEXT(C597,"00")&amp;"/04/"&amp;'Configurações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-314415.05000000005</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IF(C598&lt;&gt;"",TEXT(C598,"00")&amp;"/04/"&amp;'Configurações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-314415.05000000005</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IF(C599&lt;&gt;"",TEXT(C599,"00")&amp;"/04/"&amp;'Configurações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-314415.05000000005</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IF(C600&lt;&gt;"",TEXT(C600,"00")&amp;"/04/"&amp;'Configurações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-314415.05000000005</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IF(C601&lt;&gt;"",TEXT(C601,"00")&amp;"/04/"&amp;'Configurações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-314415.05000000005</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IF(C602&lt;&gt;"",TEXT(C602,"00")&amp;"/04/"&amp;'Configurações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-314415.05000000005</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IF(C603&lt;&gt;"",TEXT(C603,"00")&amp;"/04/"&amp;'Configurações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-314415.05000000005</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IF(C604&lt;&gt;"",TEXT(C604,"00")&amp;"/04/"&amp;'Configurações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-314415.05000000005</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IF(C605&lt;&gt;"",TEXT(C605,"00")&amp;"/04/"&amp;'Configurações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-314415.05000000005</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L606" s="44"/>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66" priority="151" operator="lessThan">
      <formula>0</formula>
    </cfRule>
    <cfRule type="cellIs" dxfId="465" priority="152" operator="greaterThan">
      <formula>0</formula>
    </cfRule>
  </conditionalFormatting>
  <conditionalFormatting sqref="Q5:Q6">
    <cfRule type="cellIs" dxfId="464" priority="144" operator="lessThan">
      <formula>0</formula>
    </cfRule>
    <cfRule type="cellIs" dxfId="463" priority="145" operator="greaterThan">
      <formula>0</formula>
    </cfRule>
    <cfRule type="cellIs" dxfId="462" priority="146" operator="greaterThan">
      <formula>0</formula>
    </cfRule>
  </conditionalFormatting>
  <conditionalFormatting sqref="Q11:Q12">
    <cfRule type="cellIs" dxfId="461" priority="124" operator="greaterThan">
      <formula>0</formula>
    </cfRule>
    <cfRule type="cellIs" dxfId="460" priority="125" operator="lessThan">
      <formula>0</formula>
    </cfRule>
  </conditionalFormatting>
  <conditionalFormatting sqref="L5">
    <cfRule type="containsText" dxfId="459" priority="90" operator="containsText" text="Não Pago">
      <formula>NOT(ISERROR(SEARCH("Não Pago",L5)))</formula>
    </cfRule>
    <cfRule type="containsText" dxfId="458" priority="91" operator="containsText" text="Pago">
      <formula>NOT(ISERROR(SEARCH("Pago",L5)))</formula>
    </cfRule>
  </conditionalFormatting>
  <conditionalFormatting sqref="N5:N605">
    <cfRule type="cellIs" dxfId="457" priority="54" operator="greaterThan">
      <formula>0</formula>
    </cfRule>
    <cfRule type="cellIs" dxfId="456" priority="55" operator="lessThan">
      <formula>0</formula>
    </cfRule>
  </conditionalFormatting>
  <conditionalFormatting sqref="Q7:Q8">
    <cfRule type="cellIs" dxfId="455" priority="53" operator="greaterThan">
      <formula>0</formula>
    </cfRule>
  </conditionalFormatting>
  <conditionalFormatting sqref="Q9:Q10">
    <cfRule type="cellIs" dxfId="454" priority="52" operator="greaterThan">
      <formula>0</formula>
    </cfRule>
  </conditionalFormatting>
  <conditionalFormatting sqref="M120:M605">
    <cfRule type="containsText" dxfId="453" priority="38" operator="containsText" text="Não Pago">
      <formula>NOT(ISERROR(SEARCH("Não Pago",M120)))</formula>
    </cfRule>
    <cfRule type="containsText" dxfId="452" priority="39" operator="containsText" text="Pago">
      <formula>NOT(ISERROR(SEARCH("Pago",M120)))</formula>
    </cfRule>
  </conditionalFormatting>
  <conditionalFormatting sqref="M21:M119">
    <cfRule type="containsText" dxfId="451" priority="36" operator="containsText" text="Não Pago">
      <formula>NOT(ISERROR(SEARCH("Não Pago",M21)))</formula>
    </cfRule>
    <cfRule type="containsText" dxfId="450" priority="37" operator="containsText" text="Pago">
      <formula>NOT(ISERROR(SEARCH("Pago",M21)))</formula>
    </cfRule>
  </conditionalFormatting>
  <conditionalFormatting sqref="M5:M19">
    <cfRule type="containsText" dxfId="449" priority="34" operator="containsText" text="Não Pago">
      <formula>NOT(ISERROR(SEARCH("Não Pago",M5)))</formula>
    </cfRule>
    <cfRule type="containsText" dxfId="448" priority="35" operator="containsText" text="Pago">
      <formula>NOT(ISERROR(SEARCH("Pago",M5)))</formula>
    </cfRule>
  </conditionalFormatting>
  <conditionalFormatting sqref="M20">
    <cfRule type="containsText" dxfId="447" priority="32" operator="containsText" text="Não Pago">
      <formula>NOT(ISERROR(SEARCH("Não Pago",M20)))</formula>
    </cfRule>
    <cfRule type="containsText" dxfId="446" priority="33" operator="containsText" text="Pago">
      <formula>NOT(ISERROR(SEARCH("Pago",M20)))</formula>
    </cfRule>
  </conditionalFormatting>
  <conditionalFormatting sqref="L123:L606">
    <cfRule type="containsText" dxfId="445" priority="30" operator="containsText" text="Não Pago">
      <formula>NOT(ISERROR(SEARCH("Não Pago",L123)))</formula>
    </cfRule>
    <cfRule type="containsText" dxfId="444" priority="31" operator="containsText" text="Pago">
      <formula>NOT(ISERROR(SEARCH("Pago",L123)))</formula>
    </cfRule>
  </conditionalFormatting>
  <conditionalFormatting sqref="L22:L122">
    <cfRule type="containsText" dxfId="443" priority="28" operator="containsText" text="Não Pago">
      <formula>NOT(ISERROR(SEARCH("Não Pago",L22)))</formula>
    </cfRule>
    <cfRule type="containsText" dxfId="442" priority="29" operator="containsText" text="Pago">
      <formula>NOT(ISERROR(SEARCH("Pago",L22)))</formula>
    </cfRule>
  </conditionalFormatting>
  <conditionalFormatting sqref="L6:L20">
    <cfRule type="containsText" dxfId="441" priority="26" operator="containsText" text="Não Pago">
      <formula>NOT(ISERROR(SEARCH("Não Pago",L6)))</formula>
    </cfRule>
    <cfRule type="containsText" dxfId="440" priority="27" operator="containsText" text="Pago">
      <formula>NOT(ISERROR(SEARCH("Pago",L6)))</formula>
    </cfRule>
  </conditionalFormatting>
  <conditionalFormatting sqref="L21">
    <cfRule type="containsText" dxfId="439" priority="24" operator="containsText" text="Não Pago">
      <formula>NOT(ISERROR(SEARCH("Não Pago",L21)))</formula>
    </cfRule>
    <cfRule type="containsText" dxfId="438" priority="25" operator="containsText" text="Pago">
      <formula>NOT(ISERROR(SEARCH("Pago",L21)))</formula>
    </cfRule>
  </conditionalFormatting>
  <conditionalFormatting sqref="L6:L188">
    <cfRule type="cellIs" dxfId="437" priority="23" operator="equal">
      <formula>"Realizado"</formula>
    </cfRule>
  </conditionalFormatting>
  <conditionalFormatting sqref="L23">
    <cfRule type="containsText" dxfId="436" priority="21" operator="containsText" text="Não Pago">
      <formula>NOT(ISERROR(SEARCH("Não Pago",L23)))</formula>
    </cfRule>
    <cfRule type="containsText" dxfId="435" priority="22" operator="containsText" text="Pago">
      <formula>NOT(ISERROR(SEARCH("Pago",L23)))</formula>
    </cfRule>
  </conditionalFormatting>
  <conditionalFormatting sqref="L28">
    <cfRule type="containsText" dxfId="434" priority="19" operator="containsText" text="Não Pago">
      <formula>NOT(ISERROR(SEARCH("Não Pago",L28)))</formula>
    </cfRule>
    <cfRule type="containsText" dxfId="433" priority="20" operator="containsText" text="Pago">
      <formula>NOT(ISERROR(SEARCH("Pago",L28)))</formula>
    </cfRule>
  </conditionalFormatting>
  <conditionalFormatting sqref="L35">
    <cfRule type="containsText" dxfId="432" priority="17" operator="containsText" text="Não Pago">
      <formula>NOT(ISERROR(SEARCH("Não Pago",L35)))</formula>
    </cfRule>
    <cfRule type="containsText" dxfId="431" priority="18" operator="containsText" text="Pago">
      <formula>NOT(ISERROR(SEARCH("Pago",L35)))</formula>
    </cfRule>
  </conditionalFormatting>
  <conditionalFormatting sqref="E21:E276 E293:E548 E565:E605">
    <cfRule type="containsText" dxfId="430" priority="12" operator="containsText" text="Despesa">
      <formula>NOT(ISERROR(SEARCH("Despesa",E21)))</formula>
    </cfRule>
    <cfRule type="containsText" dxfId="429" priority="13" operator="containsText" text="Receita">
      <formula>NOT(ISERROR(SEARCH("Receita",E21)))</formula>
    </cfRule>
  </conditionalFormatting>
  <conditionalFormatting sqref="E21:E276 E293:E548 E565:E605">
    <cfRule type="expression" dxfId="428" priority="14" stopIfTrue="1">
      <formula>NOT(ISERROR(SEARCH("Investimentos",E21)))</formula>
    </cfRule>
  </conditionalFormatting>
  <conditionalFormatting sqref="E5:E605">
    <cfRule type="containsText" dxfId="427" priority="1" operator="containsText" text="INVESTIMENTOS">
      <formula>NOT(ISERROR(SEARCH("INVESTIMENTOS",E5)))</formula>
    </cfRule>
    <cfRule type="containsText" dxfId="426" priority="2" operator="containsText" text="DESPESAS DE MARKETING">
      <formula>NOT(ISERROR(SEARCH("DESPESAS DE MARKETING",E5)))</formula>
    </cfRule>
    <cfRule type="containsText" dxfId="425" priority="3" operator="containsText" text="DESPESAS NÃO OPERACIONAIS">
      <formula>NOT(ISERROR(SEARCH("DESPESAS NÃO OPERACIONAIS",E5)))</formula>
    </cfRule>
    <cfRule type="containsText" dxfId="424" priority="4" operator="containsText" text="DESPESAS COM RH">
      <formula>NOT(ISERROR(SEARCH("DESPESAS COM RH",E5)))</formula>
    </cfRule>
    <cfRule type="containsText" dxfId="423" priority="5" operator="containsText" text="DESPESAS COM SERVIÇOS">
      <formula>NOT(ISERROR(SEARCH("DESPESAS COM SERVIÇOS",E5)))</formula>
    </cfRule>
    <cfRule type="containsText" dxfId="422" priority="6" operator="containsText" text="DESPESAS COM PRODUTOS">
      <formula>NOT(ISERROR(SEARCH("DESPESAS COM PRODUTOS",E5)))</formula>
    </cfRule>
    <cfRule type="containsText" dxfId="421" priority="7" operator="containsText" text="IMPOSTOS">
      <formula>NOT(ISERROR(SEARCH("IMPOSTOS",E5)))</formula>
    </cfRule>
    <cfRule type="containsText" dxfId="420" priority="10" operator="containsText" text="Despesa">
      <formula>NOT(ISERROR(SEARCH("Despesa",E5)))</formula>
    </cfRule>
    <cfRule type="containsText" dxfId="419" priority="11" operator="containsText" text="Receita">
      <formula>NOT(ISERROR(SEARCH("Receita",E5)))</formula>
    </cfRule>
  </conditionalFormatting>
  <conditionalFormatting sqref="E5:E605">
    <cfRule type="expression" dxfId="418" priority="15" stopIfTrue="1">
      <formula>NOT(ISERROR(SEARCH("Investimentos",E5)))</formula>
    </cfRule>
  </conditionalFormatting>
  <conditionalFormatting sqref="E20 E292 E564">
    <cfRule type="containsText" dxfId="417" priority="8" operator="containsText" text="Despesa">
      <formula>NOT(ISERROR(SEARCH("Despesa",E20)))</formula>
    </cfRule>
    <cfRule type="containsText" dxfId="416" priority="9" operator="containsText" text="Receita">
      <formula>NOT(ISERROR(SEARCH("Receita",E20)))</formula>
    </cfRule>
  </conditionalFormatting>
  <conditionalFormatting sqref="E20 E292 E564">
    <cfRule type="expression" dxfId="415"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1.8554687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284</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IF(C5&lt;&gt;"",TEXT(C5,"00")&amp;"/05/"&amp;'Configurações Básicas'!$E$5,"")</f>
        <v>01/05/2017</v>
      </c>
      <c r="E5" s="43" t="s">
        <v>1338</v>
      </c>
      <c r="F5" s="212" t="s">
        <v>2007</v>
      </c>
      <c r="G5" s="43" t="s">
        <v>1437</v>
      </c>
      <c r="H5" s="43" t="s">
        <v>1397</v>
      </c>
      <c r="I5" s="43"/>
      <c r="J5" s="219">
        <v>0</v>
      </c>
      <c r="K5" s="219">
        <v>114.63</v>
      </c>
      <c r="L5" s="44" t="s">
        <v>1356</v>
      </c>
      <c r="M5" s="44"/>
      <c r="N5" s="41">
        <f>Q5+IF(AND(L5="Pago",OR(E5='PC Receitas'!O4,E5='PC Receitas'!O5,E5='PC Receitas'!O6)),K5,IF(AND(L5="Pago",OR(E5='PC Receitas'!O7,E5='PC Receitas'!O8,E5='PC Receitas'!O9,E5='PC Receitas'!O10,E5='PC Receitas'!O11,E5='PC Receitas'!O12,E5='PC Receitas'!O13,E5='PC Receitas'!O14)),-K5,0))</f>
        <v>-314529.68000000005</v>
      </c>
      <c r="P5" s="242" t="s">
        <v>228</v>
      </c>
      <c r="Q5" s="243">
        <f>Abr!Q13</f>
        <v>-314415.05000000005</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2</v>
      </c>
      <c r="D6" s="43" t="str">
        <f>IF(C6&lt;&gt;"",TEXT(C6,"00")&amp;"/05/"&amp;'Configurações Básicas'!$E$5,"")</f>
        <v>02/05/2017</v>
      </c>
      <c r="E6" s="43" t="s">
        <v>1338</v>
      </c>
      <c r="F6" s="212" t="s">
        <v>2008</v>
      </c>
      <c r="G6" s="43" t="s">
        <v>1438</v>
      </c>
      <c r="H6" s="43" t="s">
        <v>1397</v>
      </c>
      <c r="I6" s="43"/>
      <c r="J6" s="219">
        <v>0</v>
      </c>
      <c r="K6" s="219">
        <v>418.43</v>
      </c>
      <c r="L6" s="126" t="s">
        <v>1356</v>
      </c>
      <c r="M6" s="126"/>
      <c r="N6" s="41">
        <f>N5+IF(AND(L6="Pago",OR(E6='PC Receitas'!$O$4,E6='PC Receitas'!$O$5,E6='PC Receitas'!$O$6)),K6,IF(AND(L6="Pago",OR(E6='PC Receitas'!$O$7,E6='PC Receitas'!$O$8,E6='PC Receitas'!$O$9,E6='PC Receitas'!$O$10,E6='PC Receitas'!$O$11,E6='PC Receitas'!$O$12,E6='PC Receitas'!$O$13,E6='PC Receitas'!$O$14)),-K6,0))</f>
        <v>-314948.11000000004</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2</v>
      </c>
      <c r="D7" s="43" t="str">
        <f>IF(C7&lt;&gt;"",TEXT(C7,"00")&amp;"/05/"&amp;'Configurações Básicas'!$E$5,"")</f>
        <v>02/05/2017</v>
      </c>
      <c r="E7" s="43" t="s">
        <v>1338</v>
      </c>
      <c r="F7" s="212" t="s">
        <v>2009</v>
      </c>
      <c r="G7" s="43" t="s">
        <v>1438</v>
      </c>
      <c r="H7" s="43" t="s">
        <v>1397</v>
      </c>
      <c r="I7" s="43"/>
      <c r="J7" s="219">
        <v>0</v>
      </c>
      <c r="K7" s="219">
        <v>277.11</v>
      </c>
      <c r="L7" s="126" t="s">
        <v>1356</v>
      </c>
      <c r="M7" s="126"/>
      <c r="N7" s="41">
        <f>N6+IF(AND(L7="Pago",OR(E7='PC Receitas'!$O$4,E7='PC Receitas'!$O$5,E7='PC Receitas'!$O$6)),K7,IF(AND(L7="Pago",OR(E7='PC Receitas'!$O$7,E7='PC Receitas'!$O$8,E7='PC Receitas'!$O$9,E7='PC Receitas'!$O$10,E7='PC Receitas'!$O$11,E7='PC Receitas'!$O$12,E7='PC Receitas'!$O$13,E7='PC Receitas'!$O$14)),-K7,0))</f>
        <v>-315225.22000000003</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30</v>
      </c>
      <c r="D8" s="43" t="str">
        <f>IF(C8&lt;&gt;"",TEXT(C8,"00")&amp;"/05/"&amp;'Configurações Básicas'!$E$5,"")</f>
        <v>30/05/2017</v>
      </c>
      <c r="E8" s="43" t="s">
        <v>1337</v>
      </c>
      <c r="F8" s="212">
        <v>21152</v>
      </c>
      <c r="G8" s="43" t="s">
        <v>1447</v>
      </c>
      <c r="H8" s="43" t="s">
        <v>1397</v>
      </c>
      <c r="I8" s="43"/>
      <c r="J8" s="219">
        <v>0</v>
      </c>
      <c r="K8" s="219">
        <v>5072.3599999999997</v>
      </c>
      <c r="L8" s="126" t="s">
        <v>1356</v>
      </c>
      <c r="M8" s="126"/>
      <c r="N8" s="41">
        <f>N7+IF(AND(L8="Pago",OR(E8='PC Receitas'!$O$4,E8='PC Receitas'!$O$5,E8='PC Receitas'!$O$6)),K8,IF(AND(L8="Pago",OR(E8='PC Receitas'!$O$7,E8='PC Receitas'!$O$8,E8='PC Receitas'!$O$9,E8='PC Receitas'!$O$10,E8='PC Receitas'!$O$11,E8='PC Receitas'!$O$12,E8='PC Receitas'!$O$13,E8='PC Receitas'!$O$14)),-K8,0))</f>
        <v>-320297.58</v>
      </c>
      <c r="P8" s="232"/>
      <c r="Q8" s="236"/>
      <c r="R8" s="17"/>
      <c r="S8" s="112" t="str">
        <f t="shared" si="0"/>
        <v/>
      </c>
      <c r="T8" s="109" t="str">
        <f t="shared" si="1"/>
        <v>Despesa</v>
      </c>
      <c r="U8" s="109" t="str">
        <f t="shared" si="2"/>
        <v/>
      </c>
      <c r="V8" s="109" t="str">
        <f t="shared" si="3"/>
        <v>Despesa</v>
      </c>
      <c r="W8" s="113" t="str">
        <f>VLOOKUP(E8,'PC Receitas'!$O$4:$P$14,2,FALSE)</f>
        <v>Despesas_com_Produtos</v>
      </c>
    </row>
    <row r="9" spans="1:24" ht="19.5" customHeight="1" thickTop="1" thickBot="1" x14ac:dyDescent="0.3">
      <c r="A9" s="164"/>
      <c r="C9" s="43">
        <v>2</v>
      </c>
      <c r="D9" s="43" t="str">
        <f>IF(C9&lt;&gt;"",TEXT(C9,"00")&amp;"/05/"&amp;'Configurações Básicas'!$E$5,"")</f>
        <v>02/05/2017</v>
      </c>
      <c r="E9" s="43" t="s">
        <v>1334</v>
      </c>
      <c r="F9" s="212" t="s">
        <v>2010</v>
      </c>
      <c r="G9" s="43" t="s">
        <v>1469</v>
      </c>
      <c r="H9" s="43" t="s">
        <v>1397</v>
      </c>
      <c r="I9" s="43"/>
      <c r="J9" s="219">
        <v>0</v>
      </c>
      <c r="K9" s="219">
        <v>2276.1999999999998</v>
      </c>
      <c r="L9" s="126" t="s">
        <v>1356</v>
      </c>
      <c r="M9" s="126"/>
      <c r="N9" s="41">
        <f>N8+IF(AND(L9="Pago",OR(E9='PC Receitas'!$O$4,E9='PC Receitas'!$O$5,E9='PC Receitas'!$O$6)),K9,IF(AND(L9="Pago",OR(E9='PC Receitas'!$O$7,E9='PC Receitas'!$O$8,E9='PC Receitas'!$O$9,E9='PC Receitas'!$O$10,E9='PC Receitas'!$O$11,E9='PC Receitas'!$O$12,E9='PC Receitas'!$O$13,E9='PC Receitas'!$O$14)),-K9,0))</f>
        <v>-322573.78000000003</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116072.74000000003</v>
      </c>
      <c r="R9" s="17"/>
      <c r="S9" s="112" t="str">
        <f t="shared" si="0"/>
        <v>Despesa</v>
      </c>
      <c r="T9" s="109" t="str">
        <f t="shared" si="1"/>
        <v/>
      </c>
      <c r="U9" s="109" t="str">
        <f t="shared" si="2"/>
        <v/>
      </c>
      <c r="V9" s="109" t="str">
        <f t="shared" si="3"/>
        <v>Despesa</v>
      </c>
      <c r="W9" s="113" t="str">
        <f>VLOOKUP(E9,'PC Receitas'!$O$4:$P$14,2,FALSE)</f>
        <v>Impostos</v>
      </c>
    </row>
    <row r="10" spans="1:24" ht="19.5" customHeight="1" thickTop="1" thickBot="1" x14ac:dyDescent="0.3">
      <c r="A10" s="164"/>
      <c r="C10" s="43">
        <v>2</v>
      </c>
      <c r="D10" s="43" t="str">
        <f>IF(C10&lt;&gt;"",TEXT(C10,"00")&amp;"/05/"&amp;'Configurações Básicas'!$E$5,"")</f>
        <v>02/05/2017</v>
      </c>
      <c r="E10" s="43" t="s">
        <v>1337</v>
      </c>
      <c r="F10" s="212" t="s">
        <v>2011</v>
      </c>
      <c r="G10" s="43" t="s">
        <v>1447</v>
      </c>
      <c r="H10" s="43" t="s">
        <v>1398</v>
      </c>
      <c r="I10" s="43"/>
      <c r="J10" s="219">
        <v>0</v>
      </c>
      <c r="K10" s="219">
        <v>2877.3</v>
      </c>
      <c r="L10" s="126" t="s">
        <v>1356</v>
      </c>
      <c r="M10" s="126"/>
      <c r="N10" s="41">
        <f>N9+IF(AND(L10="Pago",OR(E10='PC Receitas'!$O$4,E10='PC Receitas'!$O$5,E10='PC Receitas'!$O$6)),K10,IF(AND(L10="Pago",OR(E10='PC Receitas'!$O$7,E10='PC Receitas'!$O$8,E10='PC Receitas'!$O$9,E10='PC Receitas'!$O$10,E10='PC Receitas'!$O$11,E10='PC Receitas'!$O$12,E10='PC Receitas'!$O$13,E10='PC Receitas'!$O$14)),-K10,0))</f>
        <v>-325451.08</v>
      </c>
      <c r="P10" s="232"/>
      <c r="Q10" s="234"/>
      <c r="R10" s="17"/>
      <c r="S10" s="112" t="str">
        <f t="shared" si="0"/>
        <v/>
      </c>
      <c r="T10" s="109" t="str">
        <f t="shared" si="1"/>
        <v>Despesa</v>
      </c>
      <c r="U10" s="109" t="str">
        <f t="shared" si="2"/>
        <v/>
      </c>
      <c r="V10" s="109" t="str">
        <f t="shared" si="3"/>
        <v>Despesa</v>
      </c>
      <c r="W10" s="113" t="str">
        <f>VLOOKUP(E10,'PC Receitas'!$O$4:$P$14,2,FALSE)</f>
        <v>Despesas_com_Produtos</v>
      </c>
    </row>
    <row r="11" spans="1:24" ht="19.5" customHeight="1" thickTop="1" thickBot="1" x14ac:dyDescent="0.3">
      <c r="A11" s="164"/>
      <c r="C11" s="43">
        <v>30</v>
      </c>
      <c r="D11" s="43" t="str">
        <f>IF(C11&lt;&gt;"",TEXT(C11,"00")&amp;"/05/"&amp;'Configurações Básicas'!$E$5,"")</f>
        <v>30/05/2017</v>
      </c>
      <c r="E11" s="43" t="s">
        <v>1337</v>
      </c>
      <c r="F11" s="212">
        <v>5891</v>
      </c>
      <c r="G11" s="43" t="s">
        <v>1447</v>
      </c>
      <c r="H11" s="43" t="s">
        <v>1397</v>
      </c>
      <c r="I11" s="43"/>
      <c r="J11" s="219">
        <v>0</v>
      </c>
      <c r="K11" s="219">
        <v>10286.39</v>
      </c>
      <c r="L11" s="126" t="s">
        <v>1356</v>
      </c>
      <c r="M11" s="126"/>
      <c r="N11" s="41">
        <f>N10+IF(AND(L11="Pago",OR(E11='PC Receitas'!$O$4,E11='PC Receitas'!$O$5,E11='PC Receitas'!$O$6)),K11,IF(AND(L11="Pago",OR(E11='PC Receitas'!$O$7,E11='PC Receitas'!$O$8,E11='PC Receitas'!$O$9,E11='PC Receitas'!$O$10,E11='PC Receitas'!$O$11,E11='PC Receitas'!$O$12,E11='PC Receitas'!$O$13,E11='PC Receitas'!$O$14)),-K11,0))</f>
        <v>-335737.47000000003</v>
      </c>
      <c r="P11" s="232" t="s">
        <v>28</v>
      </c>
      <c r="Q11" s="233">
        <f>Q7-Q9</f>
        <v>-116072.74000000003</v>
      </c>
      <c r="R11" s="17"/>
      <c r="S11" s="112" t="str">
        <f t="shared" si="0"/>
        <v/>
      </c>
      <c r="T11" s="109" t="str">
        <f t="shared" si="1"/>
        <v>Despesa</v>
      </c>
      <c r="U11" s="109" t="str">
        <f t="shared" si="2"/>
        <v/>
      </c>
      <c r="V11" s="109" t="str">
        <f t="shared" si="3"/>
        <v>Despesa</v>
      </c>
      <c r="W11" s="113" t="str">
        <f>VLOOKUP(E11,'PC Receitas'!$O$4:$P$14,2,FALSE)</f>
        <v>Despesas_com_Produtos</v>
      </c>
    </row>
    <row r="12" spans="1:24" ht="19.5" customHeight="1" thickTop="1" thickBot="1" x14ac:dyDescent="0.3">
      <c r="A12" s="164"/>
      <c r="C12" s="43">
        <v>1</v>
      </c>
      <c r="D12" s="43" t="str">
        <f>IF(C12&lt;&gt;"",TEXT(C12,"00")&amp;"/05/"&amp;'Configurações Básicas'!$E$5,"")</f>
        <v>01/05/2017</v>
      </c>
      <c r="E12" s="43" t="s">
        <v>1337</v>
      </c>
      <c r="F12" s="212" t="s">
        <v>2012</v>
      </c>
      <c r="G12" s="43" t="s">
        <v>1447</v>
      </c>
      <c r="H12" s="43" t="s">
        <v>1397</v>
      </c>
      <c r="I12" s="43"/>
      <c r="J12" s="219">
        <v>0</v>
      </c>
      <c r="K12" s="219">
        <v>696.05</v>
      </c>
      <c r="L12" s="44" t="s">
        <v>1356</v>
      </c>
      <c r="M12" s="126"/>
      <c r="N12" s="41">
        <f>N11+IF(AND(L12="Pago",OR(E12='PC Receitas'!$O$4,E12='PC Receitas'!$O$5,E12='PC Receitas'!$O$6)),K12,IF(AND(L12="Pago",OR(E12='PC Receitas'!$O$7,E12='PC Receitas'!$O$8,E12='PC Receitas'!$O$9,E12='PC Receitas'!$O$10,E12='PC Receitas'!$O$11,E12='PC Receitas'!$O$12,E12='PC Receitas'!$O$13,E12='PC Receitas'!$O$14)),-K12,0))</f>
        <v>-336433.52</v>
      </c>
      <c r="P12" s="232"/>
      <c r="Q12" s="234"/>
      <c r="R12" s="17"/>
      <c r="S12" s="112" t="str">
        <f t="shared" si="0"/>
        <v/>
      </c>
      <c r="T12" s="109" t="str">
        <f t="shared" si="1"/>
        <v>Despesa</v>
      </c>
      <c r="U12" s="109" t="str">
        <f t="shared" si="2"/>
        <v/>
      </c>
      <c r="V12" s="109" t="str">
        <f t="shared" si="3"/>
        <v>Despesa</v>
      </c>
      <c r="W12" s="113" t="str">
        <f>VLOOKUP(E12,'PC Receitas'!$O$4:$P$14,2,FALSE)</f>
        <v>Despesas_com_Produtos</v>
      </c>
    </row>
    <row r="13" spans="1:24" ht="19.5" customHeight="1" thickTop="1" thickBot="1" x14ac:dyDescent="0.3">
      <c r="A13" s="164"/>
      <c r="C13" s="43">
        <v>30</v>
      </c>
      <c r="D13" s="43" t="str">
        <f>IF(C13&lt;&gt;"",TEXT(C13,"00")&amp;"/05/"&amp;'Configurações Básicas'!$E$5,"")</f>
        <v>30/05/2017</v>
      </c>
      <c r="E13" s="43" t="s">
        <v>1338</v>
      </c>
      <c r="F13" s="212">
        <v>15222</v>
      </c>
      <c r="G13" s="43" t="s">
        <v>1442</v>
      </c>
      <c r="H13" s="43" t="s">
        <v>1397</v>
      </c>
      <c r="I13" s="43"/>
      <c r="J13" s="219">
        <v>0</v>
      </c>
      <c r="K13" s="219">
        <v>2.1</v>
      </c>
      <c r="L13" s="126" t="s">
        <v>1356</v>
      </c>
      <c r="M13" s="126"/>
      <c r="N13" s="41">
        <f>N12+IF(AND(L13="Pago",OR(E13='PC Receitas'!$O$4,E13='PC Receitas'!$O$5,E13='PC Receitas'!$O$6)),K13,IF(AND(L13="Pago",OR(E13='PC Receitas'!$O$7,E13='PC Receitas'!$O$8,E13='PC Receitas'!$O$9,E13='PC Receitas'!$O$10,E13='PC Receitas'!$O$11,E13='PC Receitas'!$O$12,E13='PC Receitas'!$O$13,E13='PC Receitas'!$O$14)),-K13,0))</f>
        <v>-336435.62</v>
      </c>
      <c r="P13" s="232" t="s">
        <v>64</v>
      </c>
      <c r="Q13" s="233">
        <f>N605</f>
        <v>-430487.78999999724</v>
      </c>
      <c r="R13" s="17"/>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30</v>
      </c>
      <c r="D14" s="43" t="str">
        <f>IF(C14&lt;&gt;"",TEXT(C14,"00")&amp;"/05/"&amp;'Configurações Básicas'!$E$5,"")</f>
        <v>30/05/2017</v>
      </c>
      <c r="E14" s="43" t="s">
        <v>1338</v>
      </c>
      <c r="F14" s="212">
        <v>15226</v>
      </c>
      <c r="G14" s="23" t="s">
        <v>1442</v>
      </c>
      <c r="H14" s="23" t="s">
        <v>1397</v>
      </c>
      <c r="I14" s="23"/>
      <c r="J14" s="219">
        <v>0</v>
      </c>
      <c r="K14" s="219">
        <v>2.1</v>
      </c>
      <c r="L14" s="126" t="s">
        <v>1356</v>
      </c>
      <c r="M14" s="126"/>
      <c r="N14" s="41">
        <f>N13+IF(AND(L14="Pago",OR(E14='PC Receitas'!$O$4,E14='PC Receitas'!$O$5,E14='PC Receitas'!$O$6)),K14,IF(AND(L14="Pago",OR(E14='PC Receitas'!$O$7,E14='PC Receitas'!$O$8,E14='PC Receitas'!$O$9,E14='PC Receitas'!$O$10,E14='PC Receitas'!$O$11,E14='PC Receitas'!$O$12,E14='PC Receitas'!$O$13,E14='PC Receitas'!$O$14)),-K14,0))</f>
        <v>-336437.72</v>
      </c>
      <c r="P14" s="232"/>
      <c r="Q14" s="237"/>
      <c r="R14" s="17"/>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1</v>
      </c>
      <c r="D15" s="43" t="str">
        <f>IF(C15&lt;&gt;"",TEXT(C15,"00")&amp;"/05/"&amp;'Configurações Básicas'!$E$5,"")</f>
        <v>01/05/2017</v>
      </c>
      <c r="E15" s="43" t="s">
        <v>1338</v>
      </c>
      <c r="F15" s="212" t="s">
        <v>2013</v>
      </c>
      <c r="G15" s="23" t="s">
        <v>1442</v>
      </c>
      <c r="H15" s="23" t="s">
        <v>1397</v>
      </c>
      <c r="I15" s="23"/>
      <c r="J15" s="219">
        <v>0</v>
      </c>
      <c r="K15" s="219">
        <v>2.1</v>
      </c>
      <c r="L15" s="126" t="s">
        <v>1356</v>
      </c>
      <c r="M15" s="126"/>
      <c r="N15" s="41">
        <f>N14+IF(AND(L15="Pago",OR(E15='PC Receitas'!$O$4,E15='PC Receitas'!$O$5,E15='PC Receitas'!$O$6)),K15,IF(AND(L15="Pago",OR(E15='PC Receitas'!$O$7,E15='PC Receitas'!$O$8,E15='PC Receitas'!$O$9,E15='PC Receitas'!$O$10,E15='PC Receitas'!$O$11,E15='PC Receitas'!$O$12,E15='PC Receitas'!$O$13,E15='PC Receitas'!$O$14)),-K15,0))</f>
        <v>-336439.81999999995</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2</v>
      </c>
      <c r="D16" s="43" t="str">
        <f>IF(C16&lt;&gt;"",TEXT(C16,"00")&amp;"/05/"&amp;'Configurações Básicas'!$E$5,"")</f>
        <v>02/05/2017</v>
      </c>
      <c r="E16" s="43" t="s">
        <v>1338</v>
      </c>
      <c r="F16" s="212" t="s">
        <v>2014</v>
      </c>
      <c r="G16" s="43" t="s">
        <v>1442</v>
      </c>
      <c r="H16" s="43" t="s">
        <v>1397</v>
      </c>
      <c r="I16" s="43"/>
      <c r="J16" s="219">
        <v>0</v>
      </c>
      <c r="K16" s="219">
        <v>2.1</v>
      </c>
      <c r="L16" s="44" t="s">
        <v>1356</v>
      </c>
      <c r="M16" s="126"/>
      <c r="N16" s="41">
        <f>N15+IF(AND(L16="Pago",OR(E16='PC Receitas'!$O$4,E16='PC Receitas'!$O$5,E16='PC Receitas'!$O$6)),K16,IF(AND(L16="Pago",OR(E16='PC Receitas'!$O$7,E16='PC Receitas'!$O$8,E16='PC Receitas'!$O$9,E16='PC Receitas'!$O$10,E16='PC Receitas'!$O$11,E16='PC Receitas'!$O$12,E16='PC Receitas'!$O$13,E16='PC Receitas'!$O$14)),-K16,0))</f>
        <v>-336441.91999999993</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2</v>
      </c>
      <c r="D17" s="43" t="str">
        <f>IF(C17&lt;&gt;"",TEXT(C17,"00")&amp;"/05/"&amp;'Configurações Básicas'!$E$5,"")</f>
        <v>02/05/2017</v>
      </c>
      <c r="E17" s="43" t="s">
        <v>1338</v>
      </c>
      <c r="F17" s="212">
        <v>15237</v>
      </c>
      <c r="G17" s="43" t="s">
        <v>1442</v>
      </c>
      <c r="H17" s="43" t="s">
        <v>1397</v>
      </c>
      <c r="I17" s="43"/>
      <c r="J17" s="219">
        <v>0</v>
      </c>
      <c r="K17" s="219">
        <v>2.1</v>
      </c>
      <c r="L17" s="126" t="s">
        <v>1356</v>
      </c>
      <c r="M17" s="126"/>
      <c r="N17" s="41">
        <f>N16+IF(AND(L17="Pago",OR(E17='PC Receitas'!$O$4,E17='PC Receitas'!$O$5,E17='PC Receitas'!$O$6)),K17,IF(AND(L17="Pago",OR(E17='PC Receitas'!$O$7,E17='PC Receitas'!$O$8,E17='PC Receitas'!$O$9,E17='PC Receitas'!$O$10,E17='PC Receitas'!$O$11,E17='PC Receitas'!$O$12,E17='PC Receitas'!$O$13,E17='PC Receitas'!$O$14)),-K17,0))</f>
        <v>-336444.0199999999</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25</v>
      </c>
      <c r="D18" s="43" t="str">
        <f>IF(C18&lt;&gt;"",TEXT(C18,"00")&amp;"/05/"&amp;'Configurações Básicas'!$E$5,"")</f>
        <v>25/05/2017</v>
      </c>
      <c r="E18" s="43" t="s">
        <v>1338</v>
      </c>
      <c r="F18" s="212">
        <v>15207</v>
      </c>
      <c r="G18" s="43" t="s">
        <v>1442</v>
      </c>
      <c r="H18" s="43" t="s">
        <v>1397</v>
      </c>
      <c r="I18" s="43"/>
      <c r="J18" s="219">
        <v>0</v>
      </c>
      <c r="K18" s="219">
        <v>2.1</v>
      </c>
      <c r="L18" s="126" t="s">
        <v>1356</v>
      </c>
      <c r="M18" s="126"/>
      <c r="N18" s="41">
        <f>N17+IF(AND(L18="Pago",OR(E18='PC Receitas'!$O$4,E18='PC Receitas'!$O$5,E18='PC Receitas'!$O$6)),K18,IF(AND(L18="Pago",OR(E18='PC Receitas'!$O$7,E18='PC Receitas'!$O$8,E18='PC Receitas'!$O$9,E18='PC Receitas'!$O$10,E18='PC Receitas'!$O$11,E18='PC Receitas'!$O$12,E18='PC Receitas'!$O$13,E18='PC Receitas'!$O$14)),-K18,0))</f>
        <v>-336446.11999999988</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30</v>
      </c>
      <c r="D19" s="43" t="str">
        <f>IF(C19&lt;&gt;"",TEXT(C19,"00")&amp;"/05/"&amp;'Configurações Básicas'!$E$5,"")</f>
        <v>30/05/2017</v>
      </c>
      <c r="E19" s="43" t="s">
        <v>1338</v>
      </c>
      <c r="F19" s="212" t="s">
        <v>2015</v>
      </c>
      <c r="G19" s="23" t="s">
        <v>1442</v>
      </c>
      <c r="H19" s="23" t="s">
        <v>1397</v>
      </c>
      <c r="I19" s="23"/>
      <c r="J19" s="219">
        <v>0</v>
      </c>
      <c r="K19" s="219">
        <v>2.1</v>
      </c>
      <c r="L19" s="126" t="s">
        <v>1356</v>
      </c>
      <c r="M19" s="126"/>
      <c r="N19" s="41">
        <f>N18+IF(AND(L19="Pago",OR(E19='PC Receitas'!$O$4,E19='PC Receitas'!$O$5,E19='PC Receitas'!$O$6)),K19,IF(AND(L19="Pago",OR(E19='PC Receitas'!$O$7,E19='PC Receitas'!$O$8,E19='PC Receitas'!$O$9,E19='PC Receitas'!$O$10,E19='PC Receitas'!$O$11,E19='PC Receitas'!$O$12,E19='PC Receitas'!$O$13,E19='PC Receitas'!$O$14)),-K19,0))</f>
        <v>-336448.21999999986</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2</v>
      </c>
      <c r="D20" s="43" t="str">
        <f>IF(C20&lt;&gt;"",TEXT(C20,"00")&amp;"/05/"&amp;'Configurações Básicas'!$E$5,"")</f>
        <v>02/05/2017</v>
      </c>
      <c r="E20" s="43" t="s">
        <v>1338</v>
      </c>
      <c r="F20" s="212">
        <v>15228</v>
      </c>
      <c r="G20" s="43" t="s">
        <v>1442</v>
      </c>
      <c r="H20" s="43" t="s">
        <v>1397</v>
      </c>
      <c r="I20" s="43"/>
      <c r="J20" s="219">
        <v>0</v>
      </c>
      <c r="K20" s="219">
        <v>2.1</v>
      </c>
      <c r="L20" s="126" t="s">
        <v>1356</v>
      </c>
      <c r="M20" s="126"/>
      <c r="N20" s="41">
        <f>N19+IF(AND(L20="Pago",OR(E20='PC Receitas'!$O$4,E20='PC Receitas'!$O$5,E20='PC Receitas'!$O$6)),K20,IF(AND(L20="Pago",OR(E20='PC Receitas'!$O$7,E20='PC Receitas'!$O$8,E20='PC Receitas'!$O$9,E20='PC Receitas'!$O$10,E20='PC Receitas'!$O$11,E20='PC Receitas'!$O$12,E20='PC Receitas'!$O$13,E20='PC Receitas'!$O$14)),-K20,0))</f>
        <v>-336450.31999999983</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2</v>
      </c>
      <c r="D21" s="43" t="str">
        <f>IF(C21&lt;&gt;"",TEXT(C21,"00")&amp;"/05/"&amp;'Configurações Básicas'!$E$5,"")</f>
        <v>02/05/2017</v>
      </c>
      <c r="E21" s="43" t="s">
        <v>1338</v>
      </c>
      <c r="F21" s="212">
        <v>15233</v>
      </c>
      <c r="G21" s="43" t="s">
        <v>1442</v>
      </c>
      <c r="H21" s="43" t="s">
        <v>1397</v>
      </c>
      <c r="I21" s="43"/>
      <c r="J21" s="219">
        <v>0</v>
      </c>
      <c r="K21" s="219">
        <v>2.1</v>
      </c>
      <c r="L21" s="126" t="s">
        <v>1356</v>
      </c>
      <c r="M21" s="126"/>
      <c r="N21" s="41">
        <f>N20+IF(AND(L21="Pago",OR(E21='PC Receitas'!$O$4,E21='PC Receitas'!$O$5,E21='PC Receitas'!$O$6)),K21,IF(AND(L21="Pago",OR(E21='PC Receitas'!$O$7,E21='PC Receitas'!$O$8,E21='PC Receitas'!$O$9,E21='PC Receitas'!$O$10,E21='PC Receitas'!$O$11,E21='PC Receitas'!$O$12,E21='PC Receitas'!$O$13,E21='PC Receitas'!$O$14)),-K21,0))</f>
        <v>-336452.41999999981</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2</v>
      </c>
      <c r="D22" s="43" t="str">
        <f>IF(C22&lt;&gt;"",TEXT(C22,"00")&amp;"/05/"&amp;'Configurações Básicas'!$E$5,"")</f>
        <v>02/05/2017</v>
      </c>
      <c r="E22" s="43" t="s">
        <v>1338</v>
      </c>
      <c r="F22" s="212" t="s">
        <v>2016</v>
      </c>
      <c r="G22" s="43" t="s">
        <v>1442</v>
      </c>
      <c r="H22" s="43" t="s">
        <v>1397</v>
      </c>
      <c r="I22" s="43"/>
      <c r="J22" s="219">
        <v>0</v>
      </c>
      <c r="K22" s="219">
        <v>2.1</v>
      </c>
      <c r="L22" s="44" t="s">
        <v>1356</v>
      </c>
      <c r="M22" s="126"/>
      <c r="N22" s="41">
        <f>N21+IF(AND(L22="Pago",OR(E22='PC Receitas'!$O$4,E22='PC Receitas'!$O$5,E22='PC Receitas'!$O$6)),K22,IF(AND(L22="Pago",OR(E22='PC Receitas'!$O$7,E22='PC Receitas'!$O$8,E22='PC Receitas'!$O$9,E22='PC Receitas'!$O$10,E22='PC Receitas'!$O$11,E22='PC Receitas'!$O$12,E22='PC Receitas'!$O$13,E22='PC Receitas'!$O$14)),-K22,0))</f>
        <v>-336454.51999999979</v>
      </c>
      <c r="P22" s="109" t="str">
        <f>'PC Receitas'!O10</f>
        <v>DESPESAS COM RH</v>
      </c>
      <c r="S22" s="112" t="str">
        <f t="shared" si="0"/>
        <v>Despesa</v>
      </c>
      <c r="T22" s="109" t="str">
        <f t="shared" si="1"/>
        <v/>
      </c>
      <c r="U22" s="109" t="str">
        <f t="shared" si="2"/>
        <v/>
      </c>
      <c r="V22" s="109" t="str">
        <f t="shared" si="3"/>
        <v>Despesa</v>
      </c>
      <c r="W22" s="113" t="str">
        <f>VLOOKUP(E22,'PC Receitas'!$O$4:$P$14,2,FALSE)</f>
        <v>Despesas_Operacionais</v>
      </c>
    </row>
    <row r="23" spans="1:23" ht="19.5" customHeight="1" thickTop="1" thickBot="1" x14ac:dyDescent="0.3">
      <c r="A23" s="164"/>
      <c r="C23" s="43">
        <v>28</v>
      </c>
      <c r="D23" s="43" t="str">
        <f>IF(C23&lt;&gt;"",TEXT(C23,"00")&amp;"/05/"&amp;'Configurações Básicas'!$E$5,"")</f>
        <v>28/05/2017</v>
      </c>
      <c r="E23" s="43" t="s">
        <v>1334</v>
      </c>
      <c r="F23" s="212" t="s">
        <v>2017</v>
      </c>
      <c r="G23" s="43" t="s">
        <v>1461</v>
      </c>
      <c r="H23" s="43" t="s">
        <v>1397</v>
      </c>
      <c r="I23" s="43"/>
      <c r="J23" s="219">
        <v>0</v>
      </c>
      <c r="K23" s="219">
        <v>1531.11</v>
      </c>
      <c r="L23" s="126" t="s">
        <v>1356</v>
      </c>
      <c r="M23" s="126"/>
      <c r="N23" s="41">
        <f>N22+IF(AND(L23="Pago",OR(E23='PC Receitas'!$O$4,E23='PC Receitas'!$O$5,E23='PC Receitas'!$O$6)),K23,IF(AND(L23="Pago",OR(E23='PC Receitas'!$O$7,E23='PC Receitas'!$O$8,E23='PC Receitas'!$O$9,E23='PC Receitas'!$O$10,E23='PC Receitas'!$O$11,E23='PC Receitas'!$O$12,E23='PC Receitas'!$O$13,E23='PC Receitas'!$O$14)),-K23,0))</f>
        <v>-337985.62999999977</v>
      </c>
      <c r="P23" s="109" t="str">
        <f>'PC Receitas'!O11</f>
        <v>DESPESAS OPERACIONAIS</v>
      </c>
      <c r="S23" s="112" t="str">
        <f t="shared" si="0"/>
        <v>Despesa</v>
      </c>
      <c r="T23" s="109" t="str">
        <f t="shared" si="1"/>
        <v/>
      </c>
      <c r="U23" s="109" t="str">
        <f t="shared" si="2"/>
        <v/>
      </c>
      <c r="V23" s="109" t="str">
        <f t="shared" si="3"/>
        <v>Despesa</v>
      </c>
      <c r="W23" s="113" t="str">
        <f>VLOOKUP(E23,'PC Receitas'!$O$4:$P$14,2,FALSE)</f>
        <v>Impostos</v>
      </c>
    </row>
    <row r="24" spans="1:23" ht="19.5" customHeight="1" thickTop="1" thickBot="1" x14ac:dyDescent="0.3">
      <c r="A24" s="164"/>
      <c r="C24" s="43">
        <v>5</v>
      </c>
      <c r="D24" s="43" t="str">
        <f>IF(C24&lt;&gt;"",TEXT(C24,"00")&amp;"/05/"&amp;'Configurações Básicas'!$E$5,"")</f>
        <v>05/05/2017</v>
      </c>
      <c r="E24" s="43" t="s">
        <v>150</v>
      </c>
      <c r="F24" s="212" t="s">
        <v>2018</v>
      </c>
      <c r="G24" s="43" t="s">
        <v>1443</v>
      </c>
      <c r="H24" s="43" t="s">
        <v>1398</v>
      </c>
      <c r="I24" s="43"/>
      <c r="J24" s="219">
        <v>0</v>
      </c>
      <c r="K24" s="219">
        <v>2053.15</v>
      </c>
      <c r="L24" s="126" t="s">
        <v>1356</v>
      </c>
      <c r="M24" s="126"/>
      <c r="N24" s="41">
        <f>N23+IF(AND(L24="Pago",OR(E24='PC Receitas'!$O$4,E24='PC Receitas'!$O$5,E24='PC Receitas'!$O$6)),K24,IF(AND(L24="Pago",OR(E24='PC Receitas'!$O$7,E24='PC Receitas'!$O$8,E24='PC Receitas'!$O$9,E24='PC Receitas'!$O$10,E24='PC Receitas'!$O$11,E24='PC Receitas'!$O$12,E24='PC Receitas'!$O$13,E24='PC Receitas'!$O$14)),-K24,0))</f>
        <v>-340038.7799999998</v>
      </c>
      <c r="P24" s="109" t="str">
        <f>'PC Receitas'!O12</f>
        <v>DESPESAS DE MARKETING</v>
      </c>
      <c r="S24" s="112" t="str">
        <f t="shared" si="0"/>
        <v>Despesa</v>
      </c>
      <c r="T24" s="109" t="str">
        <f t="shared" si="1"/>
        <v/>
      </c>
      <c r="U24" s="109" t="str">
        <f t="shared" si="2"/>
        <v/>
      </c>
      <c r="V24" s="109" t="str">
        <f t="shared" si="3"/>
        <v>Despesa</v>
      </c>
      <c r="W24" s="113" t="str">
        <f>VLOOKUP(E24,'PC Receitas'!$O$4:$P$14,2,FALSE)</f>
        <v>Despesas_com_RH</v>
      </c>
    </row>
    <row r="25" spans="1:23" ht="19.5" customHeight="1" thickTop="1" thickBot="1" x14ac:dyDescent="0.3">
      <c r="A25" s="164"/>
      <c r="C25" s="43">
        <v>5</v>
      </c>
      <c r="D25" s="43" t="str">
        <f>IF(C25&lt;&gt;"",TEXT(C25,"00")&amp;"/05/"&amp;'Configurações Básicas'!$E$5,"")</f>
        <v>05/05/2017</v>
      </c>
      <c r="E25" s="43" t="s">
        <v>150</v>
      </c>
      <c r="F25" s="212" t="s">
        <v>2019</v>
      </c>
      <c r="G25" s="43" t="s">
        <v>1443</v>
      </c>
      <c r="H25" s="43" t="s">
        <v>1398</v>
      </c>
      <c r="I25" s="43"/>
      <c r="J25" s="219">
        <v>0</v>
      </c>
      <c r="K25" s="219">
        <v>1600.15</v>
      </c>
      <c r="L25" s="126" t="s">
        <v>1356</v>
      </c>
      <c r="M25" s="126"/>
      <c r="N25" s="41">
        <f>N24+IF(AND(L25="Pago",OR(E25='PC Receitas'!$O$4,E25='PC Receitas'!$O$5,E25='PC Receitas'!$O$6)),K25,IF(AND(L25="Pago",OR(E25='PC Receitas'!$O$7,E25='PC Receitas'!$O$8,E25='PC Receitas'!$O$9,E25='PC Receitas'!$O$10,E25='PC Receitas'!$O$11,E25='PC Receitas'!$O$12,E25='PC Receitas'!$O$13,E25='PC Receitas'!$O$14)),-K25,0))</f>
        <v>-341638.92999999982</v>
      </c>
      <c r="P25" s="109" t="str">
        <f>'PC Receitas'!O13</f>
        <v>IMPOSTOS</v>
      </c>
      <c r="S25" s="112" t="str">
        <f t="shared" si="0"/>
        <v>Despesa</v>
      </c>
      <c r="T25" s="109" t="str">
        <f t="shared" si="1"/>
        <v/>
      </c>
      <c r="U25" s="109" t="str">
        <f t="shared" si="2"/>
        <v/>
      </c>
      <c r="V25" s="109" t="str">
        <f t="shared" si="3"/>
        <v>Despesa</v>
      </c>
      <c r="W25" s="113" t="str">
        <f>VLOOKUP(E25,'PC Receitas'!$O$4:$P$14,2,FALSE)</f>
        <v>Despesas_com_RH</v>
      </c>
    </row>
    <row r="26" spans="1:23" ht="19.5" customHeight="1" thickTop="1" thickBot="1" x14ac:dyDescent="0.3">
      <c r="A26" s="164"/>
      <c r="C26" s="43">
        <v>1</v>
      </c>
      <c r="D26" s="43" t="str">
        <f>IF(C26&lt;&gt;"",TEXT(C26,"00")&amp;"/05/"&amp;'Configurações Básicas'!$E$5,"")</f>
        <v>01/05/2017</v>
      </c>
      <c r="E26" s="43" t="s">
        <v>1338</v>
      </c>
      <c r="F26" s="212" t="s">
        <v>2020</v>
      </c>
      <c r="G26" s="23" t="s">
        <v>1529</v>
      </c>
      <c r="H26" s="23" t="s">
        <v>1397</v>
      </c>
      <c r="I26" s="23"/>
      <c r="J26" s="219">
        <v>0</v>
      </c>
      <c r="K26" s="219">
        <v>1803.47</v>
      </c>
      <c r="L26" s="126" t="s">
        <v>1356</v>
      </c>
      <c r="M26" s="126"/>
      <c r="N26" s="41">
        <f>N25+IF(AND(L26="Pago",OR(E26='PC Receitas'!$O$4,E26='PC Receitas'!$O$5,E26='PC Receitas'!$O$6)),K26,IF(AND(L26="Pago",OR(E26='PC Receitas'!$O$7,E26='PC Receitas'!$O$8,E26='PC Receitas'!$O$9,E26='PC Receitas'!$O$10,E26='PC Receitas'!$O$11,E26='PC Receitas'!$O$12,E26='PC Receitas'!$O$13,E26='PC Receitas'!$O$14)),-K26,0))</f>
        <v>-343442.39999999979</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5</v>
      </c>
      <c r="D27" s="43" t="str">
        <f>IF(C27&lt;&gt;"",TEXT(C27,"00")&amp;"/05/"&amp;'Configurações Básicas'!$E$5,"")</f>
        <v>05/05/2017</v>
      </c>
      <c r="E27" s="43" t="s">
        <v>150</v>
      </c>
      <c r="F27" s="212" t="s">
        <v>2021</v>
      </c>
      <c r="G27" s="43" t="s">
        <v>1443</v>
      </c>
      <c r="H27" s="43" t="s">
        <v>1398</v>
      </c>
      <c r="I27" s="43"/>
      <c r="J27" s="219">
        <v>0</v>
      </c>
      <c r="K27" s="219">
        <v>1505.9</v>
      </c>
      <c r="L27" s="44" t="s">
        <v>1356</v>
      </c>
      <c r="M27" s="126"/>
      <c r="N27" s="41">
        <f>N26+IF(AND(L27="Pago",OR(E27='PC Receitas'!$O$4,E27='PC Receitas'!$O$5,E27='PC Receitas'!$O$6)),K27,IF(AND(L27="Pago",OR(E27='PC Receitas'!$O$7,E27='PC Receitas'!$O$8,E27='PC Receitas'!$O$9,E27='PC Receitas'!$O$10,E27='PC Receitas'!$O$11,E27='PC Receitas'!$O$12,E27='PC Receitas'!$O$13,E27='PC Receitas'!$O$14)),-K27,0))</f>
        <v>-344948.29999999981</v>
      </c>
      <c r="S27" s="112" t="str">
        <f t="shared" si="0"/>
        <v>Despesa</v>
      </c>
      <c r="T27" s="109" t="str">
        <f t="shared" si="1"/>
        <v/>
      </c>
      <c r="U27" s="109" t="str">
        <f t="shared" si="2"/>
        <v/>
      </c>
      <c r="V27" s="109" t="str">
        <f t="shared" si="3"/>
        <v>Despesa</v>
      </c>
      <c r="W27" s="113" t="str">
        <f>VLOOKUP(E27,'PC Receitas'!$O$4:$P$14,2,FALSE)</f>
        <v>Despesas_com_RH</v>
      </c>
    </row>
    <row r="28" spans="1:23" ht="19.5" customHeight="1" thickTop="1" thickBot="1" x14ac:dyDescent="0.3">
      <c r="A28" s="164"/>
      <c r="C28" s="43">
        <v>5</v>
      </c>
      <c r="D28" s="43" t="str">
        <f>IF(C28&lt;&gt;"",TEXT(C28,"00")&amp;"/05/"&amp;'Configurações Básicas'!$E$5,"")</f>
        <v>05/05/2017</v>
      </c>
      <c r="E28" s="43" t="s">
        <v>150</v>
      </c>
      <c r="F28" s="212" t="s">
        <v>2022</v>
      </c>
      <c r="G28" s="43" t="s">
        <v>1443</v>
      </c>
      <c r="H28" s="43" t="s">
        <v>1398</v>
      </c>
      <c r="I28" s="43"/>
      <c r="J28" s="219">
        <v>0</v>
      </c>
      <c r="K28" s="219">
        <v>862.05</v>
      </c>
      <c r="L28" s="126" t="s">
        <v>1356</v>
      </c>
      <c r="M28" s="126"/>
      <c r="N28" s="41">
        <f>N27+IF(AND(L28="Pago",OR(E28='PC Receitas'!$O$4,E28='PC Receitas'!$O$5,E28='PC Receitas'!$O$6)),K28,IF(AND(L28="Pago",OR(E28='PC Receitas'!$O$7,E28='PC Receitas'!$O$8,E28='PC Receitas'!$O$9,E28='PC Receitas'!$O$10,E28='PC Receitas'!$O$11,E28='PC Receitas'!$O$12,E28='PC Receitas'!$O$13,E28='PC Receitas'!$O$14)),-K28,0))</f>
        <v>-345810.3499999998</v>
      </c>
      <c r="S28" s="112" t="str">
        <f t="shared" si="0"/>
        <v>Despesa</v>
      </c>
      <c r="T28" s="109" t="str">
        <f t="shared" si="1"/>
        <v/>
      </c>
      <c r="U28" s="109" t="str">
        <f t="shared" si="2"/>
        <v/>
      </c>
      <c r="V28" s="109" t="str">
        <f t="shared" si="3"/>
        <v>Despesa</v>
      </c>
      <c r="W28" s="113" t="str">
        <f>VLOOKUP(E28,'PC Receitas'!$O$4:$P$14,2,FALSE)</f>
        <v>Despesas_com_RH</v>
      </c>
    </row>
    <row r="29" spans="1:23" ht="19.5" customHeight="1" thickTop="1" thickBot="1" x14ac:dyDescent="0.3">
      <c r="A29" s="164"/>
      <c r="C29" s="43">
        <v>5</v>
      </c>
      <c r="D29" s="43" t="str">
        <f>IF(C29&lt;&gt;"",TEXT(C29,"00")&amp;"/05/"&amp;'Configurações Básicas'!$E$5,"")</f>
        <v>05/05/2017</v>
      </c>
      <c r="E29" s="43" t="s">
        <v>150</v>
      </c>
      <c r="F29" s="212" t="s">
        <v>2023</v>
      </c>
      <c r="G29" s="43" t="s">
        <v>1443</v>
      </c>
      <c r="H29" s="43" t="s">
        <v>1398</v>
      </c>
      <c r="I29" s="43"/>
      <c r="J29" s="219">
        <v>0</v>
      </c>
      <c r="K29" s="219">
        <v>937.5</v>
      </c>
      <c r="L29" s="126" t="s">
        <v>1356</v>
      </c>
      <c r="M29" s="126"/>
      <c r="N29" s="41">
        <f>N28+IF(AND(L29="Pago",OR(E29='PC Receitas'!$O$4,E29='PC Receitas'!$O$5,E29='PC Receitas'!$O$6)),K29,IF(AND(L29="Pago",OR(E29='PC Receitas'!$O$7,E29='PC Receitas'!$O$8,E29='PC Receitas'!$O$9,E29='PC Receitas'!$O$10,E29='PC Receitas'!$O$11,E29='PC Receitas'!$O$12,E29='PC Receitas'!$O$13,E29='PC Receitas'!$O$14)),-K29,0))</f>
        <v>-346747.8499999998</v>
      </c>
      <c r="S29" s="112" t="str">
        <f t="shared" si="0"/>
        <v>Despesa</v>
      </c>
      <c r="T29" s="109" t="str">
        <f t="shared" si="1"/>
        <v/>
      </c>
      <c r="U29" s="109" t="str">
        <f t="shared" si="2"/>
        <v/>
      </c>
      <c r="V29" s="109" t="str">
        <f t="shared" si="3"/>
        <v>Despesa</v>
      </c>
      <c r="W29" s="113" t="str">
        <f>VLOOKUP(E29,'PC Receitas'!$O$4:$P$14,2,FALSE)</f>
        <v>Despesas_com_RH</v>
      </c>
    </row>
    <row r="30" spans="1:23" ht="19.5" customHeight="1" thickTop="1" thickBot="1" x14ac:dyDescent="0.3">
      <c r="A30" s="164"/>
      <c r="C30" s="43">
        <v>3</v>
      </c>
      <c r="D30" s="43" t="str">
        <f>IF(C30&lt;&gt;"",TEXT(C30,"00")&amp;"/05/"&amp;'Configurações Básicas'!$E$5,"")</f>
        <v>03/05/2017</v>
      </c>
      <c r="E30" s="43" t="s">
        <v>150</v>
      </c>
      <c r="F30" s="212" t="s">
        <v>2024</v>
      </c>
      <c r="G30" s="23" t="s">
        <v>1443</v>
      </c>
      <c r="H30" s="23" t="s">
        <v>1398</v>
      </c>
      <c r="I30" s="23"/>
      <c r="J30" s="219">
        <v>0</v>
      </c>
      <c r="K30" s="219">
        <v>1357.6</v>
      </c>
      <c r="L30" s="126" t="s">
        <v>1356</v>
      </c>
      <c r="M30" s="126"/>
      <c r="N30" s="41">
        <f>N29+IF(AND(L30="Pago",OR(E30='PC Receitas'!$O$4,E30='PC Receitas'!$O$5,E30='PC Receitas'!$O$6)),K30,IF(AND(L30="Pago",OR(E30='PC Receitas'!$O$7,E30='PC Receitas'!$O$8,E30='PC Receitas'!$O$9,E30='PC Receitas'!$O$10,E30='PC Receitas'!$O$11,E30='PC Receitas'!$O$12,E30='PC Receitas'!$O$13,E30='PC Receitas'!$O$14)),-K30,0))</f>
        <v>-348105.44999999978</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3</v>
      </c>
      <c r="D31" s="43" t="str">
        <f>IF(C31&lt;&gt;"",TEXT(C31,"00")&amp;"/05/"&amp;'Configurações Básicas'!$E$5,"")</f>
        <v>03/05/2017</v>
      </c>
      <c r="E31" s="43" t="s">
        <v>150</v>
      </c>
      <c r="F31" s="212" t="s">
        <v>2025</v>
      </c>
      <c r="G31" s="43" t="s">
        <v>1443</v>
      </c>
      <c r="H31" s="43" t="s">
        <v>1398</v>
      </c>
      <c r="I31" s="43"/>
      <c r="J31" s="219">
        <v>0</v>
      </c>
      <c r="K31" s="219">
        <v>796.15</v>
      </c>
      <c r="L31" s="126" t="s">
        <v>1356</v>
      </c>
      <c r="M31" s="126"/>
      <c r="N31" s="41">
        <f>N30+IF(AND(L31="Pago",OR(E31='PC Receitas'!$O$4,E31='PC Receitas'!$O$5,E31='PC Receitas'!$O$6)),K31,IF(AND(L31="Pago",OR(E31='PC Receitas'!$O$7,E31='PC Receitas'!$O$8,E31='PC Receitas'!$O$9,E31='PC Receitas'!$O$10,E31='PC Receitas'!$O$11,E31='PC Receitas'!$O$12,E31='PC Receitas'!$O$13,E31='PC Receitas'!$O$14)),-K31,0))</f>
        <v>-348901.5999999998</v>
      </c>
      <c r="S31" s="112" t="str">
        <f t="shared" si="0"/>
        <v>Despesa</v>
      </c>
      <c r="T31" s="109" t="str">
        <f t="shared" si="1"/>
        <v/>
      </c>
      <c r="U31" s="109" t="str">
        <f t="shared" si="2"/>
        <v/>
      </c>
      <c r="V31" s="109" t="str">
        <f t="shared" si="3"/>
        <v>Despesa</v>
      </c>
      <c r="W31" s="113" t="str">
        <f>VLOOKUP(E31,'PC Receitas'!$O$4:$P$14,2,FALSE)</f>
        <v>Despesas_com_RH</v>
      </c>
    </row>
    <row r="32" spans="1:23" ht="19.5" customHeight="1" thickTop="1" thickBot="1" x14ac:dyDescent="0.3">
      <c r="A32" s="164"/>
      <c r="C32" s="43">
        <v>5</v>
      </c>
      <c r="D32" s="43" t="str">
        <f>IF(C32&lt;&gt;"",TEXT(C32,"00")&amp;"/05/"&amp;'Configurações Básicas'!$E$5,"")</f>
        <v>05/05/2017</v>
      </c>
      <c r="E32" s="43" t="s">
        <v>150</v>
      </c>
      <c r="F32" s="212" t="s">
        <v>2026</v>
      </c>
      <c r="G32" s="43" t="s">
        <v>1443</v>
      </c>
      <c r="H32" s="43" t="s">
        <v>1398</v>
      </c>
      <c r="I32" s="43"/>
      <c r="J32" s="219">
        <v>0</v>
      </c>
      <c r="K32" s="219">
        <v>1125.8</v>
      </c>
      <c r="L32" s="126" t="s">
        <v>1356</v>
      </c>
      <c r="M32" s="126"/>
      <c r="N32" s="41">
        <f>N31+IF(AND(L32="Pago",OR(E32='PC Receitas'!$O$4,E32='PC Receitas'!$O$5,E32='PC Receitas'!$O$6)),K32,IF(AND(L32="Pago",OR(E32='PC Receitas'!$O$7,E32='PC Receitas'!$O$8,E32='PC Receitas'!$O$9,E32='PC Receitas'!$O$10,E32='PC Receitas'!$O$11,E32='PC Receitas'!$O$12,E32='PC Receitas'!$O$13,E32='PC Receitas'!$O$14)),-K32,0))</f>
        <v>-350027.39999999979</v>
      </c>
      <c r="S32" s="112" t="str">
        <f t="shared" si="0"/>
        <v>Despesa</v>
      </c>
      <c r="T32" s="109" t="str">
        <f t="shared" si="1"/>
        <v/>
      </c>
      <c r="U32" s="109" t="str">
        <f t="shared" si="2"/>
        <v/>
      </c>
      <c r="V32" s="109" t="str">
        <f t="shared" si="3"/>
        <v>Despesa</v>
      </c>
      <c r="W32" s="113" t="str">
        <f>VLOOKUP(E32,'PC Receitas'!$O$4:$P$14,2,FALSE)</f>
        <v>Despesas_com_RH</v>
      </c>
    </row>
    <row r="33" spans="1:23" ht="19.5" customHeight="1" thickTop="1" thickBot="1" x14ac:dyDescent="0.3">
      <c r="A33" s="164"/>
      <c r="C33" s="43">
        <v>3</v>
      </c>
      <c r="D33" s="43" t="str">
        <f>IF(C33&lt;&gt;"",TEXT(C33,"00")&amp;"/05/"&amp;'Configurações Básicas'!$E$5,"")</f>
        <v>03/05/2017</v>
      </c>
      <c r="E33" s="43" t="s">
        <v>1338</v>
      </c>
      <c r="F33" s="212">
        <v>15213</v>
      </c>
      <c r="G33" s="23" t="s">
        <v>1442</v>
      </c>
      <c r="H33" s="23" t="s">
        <v>1397</v>
      </c>
      <c r="I33" s="23"/>
      <c r="J33" s="219">
        <v>0</v>
      </c>
      <c r="K33" s="219">
        <v>2.1</v>
      </c>
      <c r="L33" s="126" t="s">
        <v>1356</v>
      </c>
      <c r="M33" s="126"/>
      <c r="N33" s="41">
        <f>N32+IF(AND(L33="Pago",OR(E33='PC Receitas'!$O$4,E33='PC Receitas'!$O$5,E33='PC Receitas'!$O$6)),K33,IF(AND(L33="Pago",OR(E33='PC Receitas'!$O$7,E33='PC Receitas'!$O$8,E33='PC Receitas'!$O$9,E33='PC Receitas'!$O$10,E33='PC Receitas'!$O$11,E33='PC Receitas'!$O$12,E33='PC Receitas'!$O$13,E33='PC Receitas'!$O$14)),-K33,0))</f>
        <v>-350029.49999999977</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3</v>
      </c>
      <c r="D34" s="43" t="str">
        <f>IF(C34&lt;&gt;"",TEXT(C34,"00")&amp;"/05/"&amp;'Configurações Básicas'!$E$5,"")</f>
        <v>03/05/2017</v>
      </c>
      <c r="E34" s="43" t="s">
        <v>1338</v>
      </c>
      <c r="F34" s="212">
        <v>15244454632</v>
      </c>
      <c r="G34" s="23" t="s">
        <v>1442</v>
      </c>
      <c r="H34" s="23" t="s">
        <v>1397</v>
      </c>
      <c r="I34" s="23"/>
      <c r="J34" s="219">
        <v>0</v>
      </c>
      <c r="K34" s="219">
        <v>8.4</v>
      </c>
      <c r="L34" s="44" t="s">
        <v>1356</v>
      </c>
      <c r="M34" s="126"/>
      <c r="N34" s="41">
        <f>N33+IF(AND(L34="Pago",OR(E34='PC Receitas'!$O$4,E34='PC Receitas'!$O$5,E34='PC Receitas'!$O$6)),K34,IF(AND(L34="Pago",OR(E34='PC Receitas'!$O$7,E34='PC Receitas'!$O$8,E34='PC Receitas'!$O$9,E34='PC Receitas'!$O$10,E34='PC Receitas'!$O$11,E34='PC Receitas'!$O$12,E34='PC Receitas'!$O$13,E34='PC Receitas'!$O$14)),-K34,0))</f>
        <v>-350037.89999999979</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23</v>
      </c>
      <c r="D35" s="43" t="str">
        <f>IF(C35&lt;&gt;"",TEXT(C35,"00")&amp;"/05/"&amp;'Configurações Básicas'!$E$5,"")</f>
        <v>23/05/2017</v>
      </c>
      <c r="E35" s="43" t="s">
        <v>1338</v>
      </c>
      <c r="F35" s="212">
        <v>15187</v>
      </c>
      <c r="G35" s="43" t="s">
        <v>1442</v>
      </c>
      <c r="H35" s="43" t="s">
        <v>1397</v>
      </c>
      <c r="I35" s="4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-350039.99999999977</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4</v>
      </c>
      <c r="D36" s="43" t="str">
        <f>IF(C36&lt;&gt;"",TEXT(C36,"00")&amp;"/05/"&amp;'Configurações Básicas'!$E$5,"")</f>
        <v>04/05/2017</v>
      </c>
      <c r="E36" s="43" t="s">
        <v>1338</v>
      </c>
      <c r="F36" s="212">
        <v>15039</v>
      </c>
      <c r="G36" s="23" t="s">
        <v>1442</v>
      </c>
      <c r="H36" s="23" t="s">
        <v>1397</v>
      </c>
      <c r="I36" s="2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-350042.09999999974</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24</v>
      </c>
      <c r="D37" s="43" t="str">
        <f>IF(C37&lt;&gt;"",TEXT(C37,"00")&amp;"/05/"&amp;'Configurações Básicas'!$E$5,"")</f>
        <v>24/05/2017</v>
      </c>
      <c r="E37" s="43" t="s">
        <v>1338</v>
      </c>
      <c r="F37" s="212">
        <v>14994</v>
      </c>
      <c r="G37" s="43" t="s">
        <v>1442</v>
      </c>
      <c r="H37" s="43" t="s">
        <v>1397</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-350044.19999999972</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5</v>
      </c>
      <c r="D38" s="43" t="str">
        <f>IF(C38&lt;&gt;"",TEXT(C38,"00")&amp;"/05/"&amp;'Configurações Básicas'!$E$5,"")</f>
        <v>05/05/2017</v>
      </c>
      <c r="E38" s="43" t="s">
        <v>150</v>
      </c>
      <c r="F38" s="212" t="s">
        <v>2027</v>
      </c>
      <c r="G38" s="23" t="s">
        <v>1443</v>
      </c>
      <c r="H38" s="23" t="s">
        <v>1398</v>
      </c>
      <c r="I38" s="23"/>
      <c r="J38" s="219">
        <v>0</v>
      </c>
      <c r="K38" s="219">
        <v>1910.05</v>
      </c>
      <c r="L38" s="126" t="s">
        <v>1356</v>
      </c>
      <c r="M38" s="126"/>
      <c r="N38" s="41">
        <f>N37+IF(AND(L38="Pago",OR(E38='PC Receitas'!$O$4,E38='PC Receitas'!$O$5,E38='PC Receitas'!$O$6)),K38,IF(AND(L38="Pago",OR(E38='PC Receitas'!$O$7,E38='PC Receitas'!$O$8,E38='PC Receitas'!$O$9,E38='PC Receitas'!$O$10,E38='PC Receitas'!$O$11,E38='PC Receitas'!$O$12,E38='PC Receitas'!$O$13,E38='PC Receitas'!$O$14)),-K38,0))</f>
        <v>-351954.24999999971</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3</v>
      </c>
      <c r="D39" s="43" t="str">
        <f>IF(C39&lt;&gt;"",TEXT(C39,"00")&amp;"/05/"&amp;'Configurações Básicas'!$E$5,"")</f>
        <v>03/05/2017</v>
      </c>
      <c r="E39" s="43" t="s">
        <v>1338</v>
      </c>
      <c r="F39" s="212" t="s">
        <v>2028</v>
      </c>
      <c r="G39" s="43" t="s">
        <v>1448</v>
      </c>
      <c r="H39" s="43" t="s">
        <v>1397</v>
      </c>
      <c r="I39" s="43"/>
      <c r="J39" s="219">
        <v>0</v>
      </c>
      <c r="K39" s="219">
        <v>30</v>
      </c>
      <c r="L39" s="126" t="s">
        <v>1356</v>
      </c>
      <c r="M39" s="126"/>
      <c r="N39" s="41">
        <f>N38+IF(AND(L39="Pago",OR(E39='PC Receitas'!$O$4,E39='PC Receitas'!$O$5,E39='PC Receitas'!$O$6)),K39,IF(AND(L39="Pago",OR(E39='PC Receitas'!$O$7,E39='PC Receitas'!$O$8,E39='PC Receitas'!$O$9,E39='PC Receitas'!$O$10,E39='PC Receitas'!$O$11,E39='PC Receitas'!$O$12,E39='PC Receitas'!$O$13,E39='PC Receitas'!$O$14)),-K39,0))</f>
        <v>-351984.24999999971</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4</v>
      </c>
      <c r="D40" s="43" t="str">
        <f>IF(C40&lt;&gt;"",TEXT(C40,"00")&amp;"/05/"&amp;'Configurações Básicas'!$E$5,"")</f>
        <v>04/05/2017</v>
      </c>
      <c r="E40" s="43" t="s">
        <v>1338</v>
      </c>
      <c r="F40" s="212">
        <v>15260576741</v>
      </c>
      <c r="G40" s="43" t="s">
        <v>1442</v>
      </c>
      <c r="H40" s="43" t="s">
        <v>1397</v>
      </c>
      <c r="I40" s="43"/>
      <c r="J40" s="219">
        <v>0</v>
      </c>
      <c r="K40" s="219">
        <v>10.5</v>
      </c>
      <c r="L40" s="126" t="s">
        <v>1356</v>
      </c>
      <c r="M40" s="126"/>
      <c r="N40" s="41">
        <f>N39+IF(AND(L40="Pago",OR(E40='PC Receitas'!$O$4,E40='PC Receitas'!$O$5,E40='PC Receitas'!$O$6)),K40,IF(AND(L40="Pago",OR(E40='PC Receitas'!$O$7,E40='PC Receitas'!$O$8,E40='PC Receitas'!$O$9,E40='PC Receitas'!$O$10,E40='PC Receitas'!$O$11,E40='PC Receitas'!$O$12,E40='PC Receitas'!$O$13,E40='PC Receitas'!$O$14)),-K40,0))</f>
        <v>-351994.74999999971</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13</v>
      </c>
      <c r="D41" s="43" t="str">
        <f>IF(C41&lt;&gt;"",TEXT(C41,"00")&amp;"/05/"&amp;'Configurações Básicas'!$E$5,"")</f>
        <v>13/05/2017</v>
      </c>
      <c r="E41" s="43" t="s">
        <v>1338</v>
      </c>
      <c r="F41" s="212">
        <v>15115</v>
      </c>
      <c r="G41" s="43" t="s">
        <v>1442</v>
      </c>
      <c r="H41" s="43" t="s">
        <v>1397</v>
      </c>
      <c r="I41" s="4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-351996.84999999969</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4</v>
      </c>
      <c r="D42" s="43" t="str">
        <f>IF(C42&lt;&gt;"",TEXT(C42,"00")&amp;"/05/"&amp;'Configurações Básicas'!$E$5,"")</f>
        <v>04/05/2017</v>
      </c>
      <c r="E42" s="43" t="s">
        <v>1338</v>
      </c>
      <c r="F42" s="212">
        <v>15439</v>
      </c>
      <c r="G42" s="43" t="s">
        <v>1442</v>
      </c>
      <c r="H42" s="43" t="s">
        <v>1397</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-351998.94999999966</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5</v>
      </c>
      <c r="D43" s="43" t="str">
        <f>IF(C43&lt;&gt;"",TEXT(C43,"00")&amp;"/05/"&amp;'Configurações Básicas'!$E$5,"")</f>
        <v>05/05/2017</v>
      </c>
      <c r="E43" s="43" t="s">
        <v>150</v>
      </c>
      <c r="F43" s="212" t="s">
        <v>2029</v>
      </c>
      <c r="G43" s="23" t="s">
        <v>1443</v>
      </c>
      <c r="H43" s="23" t="s">
        <v>1398</v>
      </c>
      <c r="I43" s="23"/>
      <c r="J43" s="219">
        <v>0</v>
      </c>
      <c r="K43" s="219">
        <v>31</v>
      </c>
      <c r="L43" s="126" t="s">
        <v>1356</v>
      </c>
      <c r="M43" s="126"/>
      <c r="N43" s="41">
        <f>N42+IF(AND(L43="Pago",OR(E43='PC Receitas'!$O$4,E43='PC Receitas'!$O$5,E43='PC Receitas'!$O$6)),K43,IF(AND(L43="Pago",OR(E43='PC Receitas'!$O$7,E43='PC Receitas'!$O$8,E43='PC Receitas'!$O$9,E43='PC Receitas'!$O$10,E43='PC Receitas'!$O$11,E43='PC Receitas'!$O$12,E43='PC Receitas'!$O$13,E43='PC Receitas'!$O$14)),-K43,0))</f>
        <v>-352029.94999999966</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7</v>
      </c>
      <c r="D44" s="43" t="str">
        <f>IF(C44&lt;&gt;"",TEXT(C44,"00")&amp;"/05/"&amp;'Configurações Básicas'!$E$5,"")</f>
        <v>07/05/2017</v>
      </c>
      <c r="E44" s="43" t="s">
        <v>150</v>
      </c>
      <c r="F44" s="212" t="s">
        <v>2030</v>
      </c>
      <c r="G44" s="43" t="s">
        <v>1351</v>
      </c>
      <c r="H44" s="43" t="s">
        <v>1397</v>
      </c>
      <c r="I44" s="43"/>
      <c r="J44" s="219">
        <v>0</v>
      </c>
      <c r="K44" s="219">
        <v>1052.8399999999999</v>
      </c>
      <c r="L44" s="126" t="s">
        <v>1356</v>
      </c>
      <c r="M44" s="126"/>
      <c r="N44" s="41">
        <f>N43+IF(AND(L44="Pago",OR(E44='PC Receitas'!$O$4,E44='PC Receitas'!$O$5,E44='PC Receitas'!$O$6)),K44,IF(AND(L44="Pago",OR(E44='PC Receitas'!$O$7,E44='PC Receitas'!$O$8,E44='PC Receitas'!$O$9,E44='PC Receitas'!$O$10,E44='PC Receitas'!$O$11,E44='PC Receitas'!$O$12,E44='PC Receitas'!$O$13,E44='PC Receitas'!$O$14)),-K44,0))</f>
        <v>-353082.78999999969</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8</v>
      </c>
      <c r="D45" s="43" t="str">
        <f>IF(C45&lt;&gt;"",TEXT(C45,"00")&amp;"/05/"&amp;'Configurações Básicas'!$E$5,"")</f>
        <v>08/05/2017</v>
      </c>
      <c r="E45" s="43" t="s">
        <v>1337</v>
      </c>
      <c r="F45" s="212" t="s">
        <v>2031</v>
      </c>
      <c r="G45" s="43" t="s">
        <v>1447</v>
      </c>
      <c r="H45" s="43" t="s">
        <v>1397</v>
      </c>
      <c r="I45" s="43"/>
      <c r="J45" s="219">
        <v>0</v>
      </c>
      <c r="K45" s="219">
        <v>696.05</v>
      </c>
      <c r="L45" s="126" t="s">
        <v>1356</v>
      </c>
      <c r="M45" s="126"/>
      <c r="N45" s="41">
        <f>N44+IF(AND(L45="Pago",OR(E45='PC Receitas'!$O$4,E45='PC Receitas'!$O$5,E45='PC Receitas'!$O$6)),K45,IF(AND(L45="Pago",OR(E45='PC Receitas'!$O$7,E45='PC Receitas'!$O$8,E45='PC Receitas'!$O$9,E45='PC Receitas'!$O$10,E45='PC Receitas'!$O$11,E45='PC Receitas'!$O$12,E45='PC Receitas'!$O$13,E45='PC Receitas'!$O$14)),-K45,0))</f>
        <v>-353778.83999999968</v>
      </c>
      <c r="S45" s="112" t="str">
        <f t="shared" si="0"/>
        <v/>
      </c>
      <c r="T45" s="109" t="str">
        <f t="shared" si="1"/>
        <v>Despesa</v>
      </c>
      <c r="U45" s="109" t="str">
        <f t="shared" si="2"/>
        <v/>
      </c>
      <c r="V45" s="109" t="str">
        <f t="shared" si="3"/>
        <v>Despesa</v>
      </c>
      <c r="W45" s="113" t="str">
        <f>VLOOKUP(E45,'PC Receitas'!$O$4:$P$14,2,FALSE)</f>
        <v>Despesas_com_Produtos</v>
      </c>
    </row>
    <row r="46" spans="1:23" ht="19.5" customHeight="1" thickTop="1" thickBot="1" x14ac:dyDescent="0.3">
      <c r="A46" s="164"/>
      <c r="C46" s="43">
        <v>5</v>
      </c>
      <c r="D46" s="43" t="str">
        <f>IF(C46&lt;&gt;"",TEXT(C46,"00")&amp;"/05/"&amp;'Configurações Básicas'!$E$5,"")</f>
        <v>05/05/2017</v>
      </c>
      <c r="E46" s="43" t="s">
        <v>1338</v>
      </c>
      <c r="F46" s="212">
        <v>15174265248</v>
      </c>
      <c r="G46" s="23" t="s">
        <v>1442</v>
      </c>
      <c r="H46" s="23" t="s">
        <v>1397</v>
      </c>
      <c r="I46" s="23"/>
      <c r="J46" s="219">
        <v>0</v>
      </c>
      <c r="K46" s="219">
        <v>6.3</v>
      </c>
      <c r="L46" s="126" t="s">
        <v>1356</v>
      </c>
      <c r="M46" s="126"/>
      <c r="N46" s="41">
        <f>N45+IF(AND(L46="Pago",OR(E46='PC Receitas'!$O$4,E46='PC Receitas'!$O$5,E46='PC Receitas'!$O$6)),K46,IF(AND(L46="Pago",OR(E46='PC Receitas'!$O$7,E46='PC Receitas'!$O$8,E46='PC Receitas'!$O$9,E46='PC Receitas'!$O$10,E46='PC Receitas'!$O$11,E46='PC Receitas'!$O$12,E46='PC Receitas'!$O$13,E46='PC Receitas'!$O$14)),-K46,0))</f>
        <v>-353785.13999999966</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5</v>
      </c>
      <c r="D47" s="43" t="str">
        <f>IF(C47&lt;&gt;"",TEXT(C47,"00")&amp;"/05/"&amp;'Configurações Básicas'!$E$5,"")</f>
        <v>05/05/2017</v>
      </c>
      <c r="E47" s="43" t="s">
        <v>1338</v>
      </c>
      <c r="F47" s="212" t="s">
        <v>2032</v>
      </c>
      <c r="G47" s="23" t="s">
        <v>1442</v>
      </c>
      <c r="H47" s="23" t="s">
        <v>1397</v>
      </c>
      <c r="I47" s="23"/>
      <c r="J47" s="219">
        <v>0</v>
      </c>
      <c r="K47" s="219">
        <v>2.1</v>
      </c>
      <c r="L47" s="126" t="s">
        <v>1356</v>
      </c>
      <c r="M47" s="126"/>
      <c r="N47" s="41">
        <f>N46+IF(AND(L47="Pago",OR(E47='PC Receitas'!$O$4,E47='PC Receitas'!$O$5,E47='PC Receitas'!$O$6)),K47,IF(AND(L47="Pago",OR(E47='PC Receitas'!$O$7,E47='PC Receitas'!$O$8,E47='PC Receitas'!$O$9,E47='PC Receitas'!$O$10,E47='PC Receitas'!$O$11,E47='PC Receitas'!$O$12,E47='PC Receitas'!$O$13,E47='PC Receitas'!$O$14)),-K47,0))</f>
        <v>-353787.23999999964</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8</v>
      </c>
      <c r="D48" s="43" t="str">
        <f>IF(C48&lt;&gt;"",TEXT(C48,"00")&amp;"/05/"&amp;'Configurações Básicas'!$E$5,"")</f>
        <v>08/05/2017</v>
      </c>
      <c r="E48" s="43" t="s">
        <v>1338</v>
      </c>
      <c r="F48" s="212">
        <v>845261</v>
      </c>
      <c r="G48" s="43" t="s">
        <v>1450</v>
      </c>
      <c r="H48" s="43" t="s">
        <v>1399</v>
      </c>
      <c r="I48" s="43"/>
      <c r="J48" s="219">
        <v>0</v>
      </c>
      <c r="K48" s="219">
        <v>283.66000000000003</v>
      </c>
      <c r="L48" s="126" t="s">
        <v>1356</v>
      </c>
      <c r="M48" s="126"/>
      <c r="N48" s="41">
        <f>N47+IF(AND(L48="Pago",OR(E48='PC Receitas'!$O$4,E48='PC Receitas'!$O$5,E48='PC Receitas'!$O$6)),K48,IF(AND(L48="Pago",OR(E48='PC Receitas'!$O$7,E48='PC Receitas'!$O$8,E48='PC Receitas'!$O$9,E48='PC Receitas'!$O$10,E48='PC Receitas'!$O$11,E48='PC Receitas'!$O$12,E48='PC Receitas'!$O$13,E48='PC Receitas'!$O$14)),-K48,0))</f>
        <v>-354070.89999999962</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5</v>
      </c>
      <c r="D49" s="43" t="str">
        <f>IF(C49&lt;&gt;"",TEXT(C49,"00")&amp;"/05/"&amp;'Configurações Básicas'!$E$5,"")</f>
        <v>05/05/2017</v>
      </c>
      <c r="E49" s="43" t="s">
        <v>1338</v>
      </c>
      <c r="F49" s="212">
        <v>15225</v>
      </c>
      <c r="G49" s="23" t="s">
        <v>1442</v>
      </c>
      <c r="H49" s="23" t="s">
        <v>1397</v>
      </c>
      <c r="I49" s="2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-354072.99999999959</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8</v>
      </c>
      <c r="D50" s="43" t="str">
        <f>IF(C50&lt;&gt;"",TEXT(C50,"00")&amp;"/05/"&amp;'Configurações Básicas'!$E$5,"")</f>
        <v>08/05/2017</v>
      </c>
      <c r="E50" s="43" t="s">
        <v>1338</v>
      </c>
      <c r="F50" s="212" t="s">
        <v>2033</v>
      </c>
      <c r="G50" s="43" t="s">
        <v>1442</v>
      </c>
      <c r="H50" s="43" t="s">
        <v>1397</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-354075.09999999957</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20</v>
      </c>
      <c r="D51" s="43" t="str">
        <f>IF(C51&lt;&gt;"",TEXT(C51,"00")&amp;"/05/"&amp;'Configurações Básicas'!$E$5,"")</f>
        <v>20/05/2017</v>
      </c>
      <c r="E51" s="43" t="s">
        <v>1338</v>
      </c>
      <c r="F51" s="212">
        <v>15166</v>
      </c>
      <c r="G51" s="43" t="s">
        <v>1442</v>
      </c>
      <c r="H51" s="43" t="s">
        <v>1397</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-354077.19999999955</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10</v>
      </c>
      <c r="D52" s="43" t="str">
        <f>IF(C52&lt;&gt;"",TEXT(C52,"00")&amp;"/05/"&amp;'Configurações Básicas'!$E$5,"")</f>
        <v>10/05/2017</v>
      </c>
      <c r="E52" s="43" t="s">
        <v>1338</v>
      </c>
      <c r="F52" s="212">
        <v>15196</v>
      </c>
      <c r="G52" s="43" t="s">
        <v>1442</v>
      </c>
      <c r="H52" s="43" t="s">
        <v>1397</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-354079.29999999952</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8</v>
      </c>
      <c r="D53" s="43" t="str">
        <f>IF(C53&lt;&gt;"",TEXT(C53,"00")&amp;"/05/"&amp;'Configurações Básicas'!$E$5,"")</f>
        <v>08/05/2017</v>
      </c>
      <c r="E53" s="43" t="s">
        <v>1338</v>
      </c>
      <c r="F53" s="212">
        <v>15290</v>
      </c>
      <c r="G53" s="43" t="s">
        <v>1442</v>
      </c>
      <c r="H53" s="43" t="s">
        <v>1397</v>
      </c>
      <c r="I53" s="4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-354081.3999999995</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8</v>
      </c>
      <c r="D54" s="43" t="str">
        <f>IF(C54&lt;&gt;"",TEXT(C54,"00")&amp;"/05/"&amp;'Configurações Básicas'!$E$5,"")</f>
        <v>08/05/2017</v>
      </c>
      <c r="E54" s="43" t="s">
        <v>1338</v>
      </c>
      <c r="F54" s="212">
        <v>15292</v>
      </c>
      <c r="G54" s="43" t="s">
        <v>1442</v>
      </c>
      <c r="H54" s="43" t="s">
        <v>1397</v>
      </c>
      <c r="I54" s="4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-354083.49999999948</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6</v>
      </c>
      <c r="D55" s="43" t="str">
        <f>IF(C55&lt;&gt;"",TEXT(C55,"00")&amp;"/05/"&amp;'Configurações Básicas'!$E$5,"")</f>
        <v>06/05/2017</v>
      </c>
      <c r="E55" s="43" t="s">
        <v>1338</v>
      </c>
      <c r="F55" s="212" t="s">
        <v>2034</v>
      </c>
      <c r="G55" s="43" t="s">
        <v>1442</v>
      </c>
      <c r="H55" s="43" t="s">
        <v>1397</v>
      </c>
      <c r="I55" s="43"/>
      <c r="J55" s="219">
        <v>0</v>
      </c>
      <c r="K55" s="219">
        <v>2.1</v>
      </c>
      <c r="L55" s="126" t="s">
        <v>1356</v>
      </c>
      <c r="M55" s="126"/>
      <c r="N55" s="41">
        <f>N54+IF(AND(L55="Pago",OR(E55='PC Receitas'!$O$4,E55='PC Receitas'!$O$5,E55='PC Receitas'!$O$6)),K55,IF(AND(L55="Pago",OR(E55='PC Receitas'!$O$7,E55='PC Receitas'!$O$8,E55='PC Receitas'!$O$9,E55='PC Receitas'!$O$10,E55='PC Receitas'!$O$11,E55='PC Receitas'!$O$12,E55='PC Receitas'!$O$13,E55='PC Receitas'!$O$14)),-K55,0))</f>
        <v>-354085.59999999945</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8</v>
      </c>
      <c r="D56" s="43" t="str">
        <f>IF(C56&lt;&gt;"",TEXT(C56,"00")&amp;"/05/"&amp;'Configurações Básicas'!$E$5,"")</f>
        <v>08/05/2017</v>
      </c>
      <c r="E56" s="43" t="s">
        <v>1338</v>
      </c>
      <c r="F56" s="212">
        <v>15277798061</v>
      </c>
      <c r="G56" s="23" t="s">
        <v>1442</v>
      </c>
      <c r="H56" s="23" t="s">
        <v>1397</v>
      </c>
      <c r="I56" s="23"/>
      <c r="J56" s="219">
        <v>0</v>
      </c>
      <c r="K56" s="219">
        <v>12.6</v>
      </c>
      <c r="L56" s="126" t="s">
        <v>1356</v>
      </c>
      <c r="M56" s="126"/>
      <c r="N56" s="41">
        <f>N55+IF(AND(L56="Pago",OR(E56='PC Receitas'!$O$4,E56='PC Receitas'!$O$5,E56='PC Receitas'!$O$6)),K56,IF(AND(L56="Pago",OR(E56='PC Receitas'!$O$7,E56='PC Receitas'!$O$8,E56='PC Receitas'!$O$9,E56='PC Receitas'!$O$10,E56='PC Receitas'!$O$11,E56='PC Receitas'!$O$12,E56='PC Receitas'!$O$13,E56='PC Receitas'!$O$14)),-K56,0))</f>
        <v>-354098.19999999943</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5</v>
      </c>
      <c r="D57" s="43" t="str">
        <f>IF(C57&lt;&gt;"",TEXT(C57,"00")&amp;"/05/"&amp;'Configurações Básicas'!$E$5,"")</f>
        <v>05/05/2017</v>
      </c>
      <c r="E57" s="43" t="s">
        <v>1338</v>
      </c>
      <c r="F57" s="212">
        <v>15278</v>
      </c>
      <c r="G57" s="43" t="s">
        <v>1442</v>
      </c>
      <c r="H57" s="43" t="s">
        <v>1397</v>
      </c>
      <c r="I57" s="43"/>
      <c r="J57" s="219">
        <v>0</v>
      </c>
      <c r="K57" s="219">
        <v>2.1</v>
      </c>
      <c r="L57" s="126" t="s">
        <v>1356</v>
      </c>
      <c r="M57" s="126"/>
      <c r="N57" s="41">
        <f>N56+IF(AND(L57="Pago",OR(E57='PC Receitas'!$O$4,E57='PC Receitas'!$O$5,E57='PC Receitas'!$O$6)),K57,IF(AND(L57="Pago",OR(E57='PC Receitas'!$O$7,E57='PC Receitas'!$O$8,E57='PC Receitas'!$O$9,E57='PC Receitas'!$O$10,E57='PC Receitas'!$O$11,E57='PC Receitas'!$O$12,E57='PC Receitas'!$O$13,E57='PC Receitas'!$O$14)),-K57,0))</f>
        <v>-354100.29999999941</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8</v>
      </c>
      <c r="D58" s="43" t="str">
        <f>IF(C58&lt;&gt;"",TEXT(C58,"00")&amp;"/05/"&amp;'Configurações Básicas'!$E$5,"")</f>
        <v>08/05/2017</v>
      </c>
      <c r="E58" s="43" t="s">
        <v>1338</v>
      </c>
      <c r="F58" s="212">
        <v>15284</v>
      </c>
      <c r="G58" s="43" t="s">
        <v>1442</v>
      </c>
      <c r="H58" s="43" t="s">
        <v>1397</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-354102.39999999938</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8</v>
      </c>
      <c r="D59" s="43" t="str">
        <f>IF(C59&lt;&gt;"",TEXT(C59,"00")&amp;"/05/"&amp;'Configurações Básicas'!$E$5,"")</f>
        <v>08/05/2017</v>
      </c>
      <c r="E59" s="43" t="s">
        <v>1338</v>
      </c>
      <c r="F59" s="212">
        <v>15285</v>
      </c>
      <c r="G59" s="23" t="s">
        <v>1442</v>
      </c>
      <c r="H59" s="23" t="s">
        <v>1397</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-354104.49999999936</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10</v>
      </c>
      <c r="D60" s="43" t="str">
        <f>IF(C60&lt;&gt;"",TEXT(C60,"00")&amp;"/05/"&amp;'Configurações Básicas'!$E$5,"")</f>
        <v>10/05/2017</v>
      </c>
      <c r="E60" s="43" t="s">
        <v>1338</v>
      </c>
      <c r="F60" s="212" t="s">
        <v>2035</v>
      </c>
      <c r="G60" s="43" t="s">
        <v>1448</v>
      </c>
      <c r="H60" s="43" t="s">
        <v>1397</v>
      </c>
      <c r="I60" s="43"/>
      <c r="J60" s="219">
        <v>0</v>
      </c>
      <c r="K60" s="219">
        <v>869.4</v>
      </c>
      <c r="L60" s="126" t="s">
        <v>1356</v>
      </c>
      <c r="M60" s="126"/>
      <c r="N60" s="41">
        <f>N59+IF(AND(L60="Pago",OR(E60='PC Receitas'!$O$4,E60='PC Receitas'!$O$5,E60='PC Receitas'!$O$6)),K60,IF(AND(L60="Pago",OR(E60='PC Receitas'!$O$7,E60='PC Receitas'!$O$8,E60='PC Receitas'!$O$9,E60='PC Receitas'!$O$10,E60='PC Receitas'!$O$11,E60='PC Receitas'!$O$12,E60='PC Receitas'!$O$13,E60='PC Receitas'!$O$14)),-K60,0))</f>
        <v>-354973.89999999938</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10</v>
      </c>
      <c r="D61" s="43" t="str">
        <f>IF(C61&lt;&gt;"",TEXT(C61,"00")&amp;"/05/"&amp;'Configurações Básicas'!$E$5,"")</f>
        <v>10/05/2017</v>
      </c>
      <c r="E61" s="43" t="s">
        <v>1338</v>
      </c>
      <c r="F61" s="212" t="s">
        <v>2036</v>
      </c>
      <c r="G61" s="43" t="s">
        <v>1522</v>
      </c>
      <c r="H61" s="43" t="s">
        <v>1397</v>
      </c>
      <c r="I61" s="43"/>
      <c r="J61" s="219">
        <v>0</v>
      </c>
      <c r="K61" s="219">
        <v>1537</v>
      </c>
      <c r="L61" s="126" t="s">
        <v>1356</v>
      </c>
      <c r="M61" s="126"/>
      <c r="N61" s="41">
        <f>N60+IF(AND(L61="Pago",OR(E61='PC Receitas'!$O$4,E61='PC Receitas'!$O$5,E61='PC Receitas'!$O$6)),K61,IF(AND(L61="Pago",OR(E61='PC Receitas'!$O$7,E61='PC Receitas'!$O$8,E61='PC Receitas'!$O$9,E61='PC Receitas'!$O$10,E61='PC Receitas'!$O$11,E61='PC Receitas'!$O$12,E61='PC Receitas'!$O$13,E61='PC Receitas'!$O$14)),-K61,0))</f>
        <v>-356510.89999999938</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15</v>
      </c>
      <c r="D62" s="43" t="str">
        <f>IF(C62&lt;&gt;"",TEXT(C62,"00")&amp;"/05/"&amp;'Configurações Básicas'!$E$5,"")</f>
        <v>15/05/2017</v>
      </c>
      <c r="E62" s="43" t="s">
        <v>1337</v>
      </c>
      <c r="F62" s="212">
        <v>794</v>
      </c>
      <c r="G62" s="43" t="s">
        <v>1447</v>
      </c>
      <c r="H62" s="43" t="s">
        <v>1398</v>
      </c>
      <c r="I62" s="43"/>
      <c r="J62" s="219">
        <v>0</v>
      </c>
      <c r="K62" s="219">
        <v>297.85000000000002</v>
      </c>
      <c r="L62" s="126" t="s">
        <v>1356</v>
      </c>
      <c r="M62" s="126"/>
      <c r="N62" s="41">
        <f>N61+IF(AND(L62="Pago",OR(E62='PC Receitas'!$O$4,E62='PC Receitas'!$O$5,E62='PC Receitas'!$O$6)),K62,IF(AND(L62="Pago",OR(E62='PC Receitas'!$O$7,E62='PC Receitas'!$O$8,E62='PC Receitas'!$O$9,E62='PC Receitas'!$O$10,E62='PC Receitas'!$O$11,E62='PC Receitas'!$O$12,E62='PC Receitas'!$O$13,E62='PC Receitas'!$O$14)),-K62,0))</f>
        <v>-356808.74999999936</v>
      </c>
      <c r="S62" s="112" t="str">
        <f t="shared" si="0"/>
        <v/>
      </c>
      <c r="T62" s="109" t="str">
        <f t="shared" si="1"/>
        <v>Despesa</v>
      </c>
      <c r="U62" s="109" t="str">
        <f t="shared" si="2"/>
        <v/>
      </c>
      <c r="V62" s="109" t="str">
        <f t="shared" si="3"/>
        <v>Despesa</v>
      </c>
      <c r="W62" s="113" t="str">
        <f>VLOOKUP(E62,'PC Receitas'!$O$4:$P$14,2,FALSE)</f>
        <v>Despesas_com_Produtos</v>
      </c>
    </row>
    <row r="63" spans="1:23" ht="19.5" customHeight="1" thickTop="1" thickBot="1" x14ac:dyDescent="0.3">
      <c r="A63" s="164"/>
      <c r="C63" s="43">
        <v>9</v>
      </c>
      <c r="D63" s="43" t="str">
        <f>IF(C63&lt;&gt;"",TEXT(C63,"00")&amp;"/05/"&amp;'Configurações Básicas'!$E$5,"")</f>
        <v>09/05/2017</v>
      </c>
      <c r="E63" s="43" t="s">
        <v>1338</v>
      </c>
      <c r="F63" s="212">
        <v>15302</v>
      </c>
      <c r="G63" s="43" t="s">
        <v>1442</v>
      </c>
      <c r="H63" s="43" t="s">
        <v>1397</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-356810.84999999934</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23</v>
      </c>
      <c r="D64" s="43" t="str">
        <f>IF(C64&lt;&gt;"",TEXT(C64,"00")&amp;"/05/"&amp;'Configurações Básicas'!$E$5,"")</f>
        <v>23/05/2017</v>
      </c>
      <c r="E64" s="43" t="s">
        <v>1338</v>
      </c>
      <c r="F64" s="212">
        <v>15382</v>
      </c>
      <c r="G64" s="43" t="s">
        <v>1442</v>
      </c>
      <c r="H64" s="43" t="s">
        <v>1397</v>
      </c>
      <c r="I64" s="4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-356812.94999999931</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9</v>
      </c>
      <c r="D65" s="43" t="str">
        <f>IF(C65&lt;&gt;"",TEXT(C65,"00")&amp;"/05/"&amp;'Configurações Básicas'!$E$5,"")</f>
        <v>09/05/2017</v>
      </c>
      <c r="E65" s="43" t="s">
        <v>1338</v>
      </c>
      <c r="F65" s="212" t="s">
        <v>2037</v>
      </c>
      <c r="G65" s="43" t="s">
        <v>1442</v>
      </c>
      <c r="H65" s="43" t="s">
        <v>1397</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-356815.04999999929</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3</v>
      </c>
      <c r="D66" s="43" t="str">
        <f>IF(C66&lt;&gt;"",TEXT(C66,"00")&amp;"/05/"&amp;'Configurações Básicas'!$E$5,"")</f>
        <v>03/05/2017</v>
      </c>
      <c r="E66" s="43" t="s">
        <v>1338</v>
      </c>
      <c r="F66" s="212" t="s">
        <v>2038</v>
      </c>
      <c r="G66" s="43" t="s">
        <v>1442</v>
      </c>
      <c r="H66" s="43" t="s">
        <v>1399</v>
      </c>
      <c r="I66" s="43"/>
      <c r="J66" s="219">
        <v>0</v>
      </c>
      <c r="K66" s="219">
        <v>536.52</v>
      </c>
      <c r="L66" s="126" t="s">
        <v>1356</v>
      </c>
      <c r="M66" s="126"/>
      <c r="N66" s="41">
        <f>N65+IF(AND(L66="Pago",OR(E66='PC Receitas'!$O$4,E66='PC Receitas'!$O$5,E66='PC Receitas'!$O$6)),K66,IF(AND(L66="Pago",OR(E66='PC Receitas'!$O$7,E66='PC Receitas'!$O$8,E66='PC Receitas'!$O$9,E66='PC Receitas'!$O$10,E66='PC Receitas'!$O$11,E66='PC Receitas'!$O$12,E66='PC Receitas'!$O$13,E66='PC Receitas'!$O$14)),-K66,0))</f>
        <v>-357351.56999999931</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10</v>
      </c>
      <c r="D67" s="43" t="str">
        <f>IF(C67&lt;&gt;"",TEXT(C67,"00")&amp;"/05/"&amp;'Configurações Básicas'!$E$5,"")</f>
        <v>10/05/2017</v>
      </c>
      <c r="E67" s="43" t="s">
        <v>1338</v>
      </c>
      <c r="F67" s="212" t="s">
        <v>2039</v>
      </c>
      <c r="G67" s="43" t="s">
        <v>1442</v>
      </c>
      <c r="H67" s="43" t="s">
        <v>1399</v>
      </c>
      <c r="I67" s="43"/>
      <c r="J67" s="219">
        <v>0</v>
      </c>
      <c r="K67" s="219">
        <v>41</v>
      </c>
      <c r="L67" s="126" t="s">
        <v>1356</v>
      </c>
      <c r="M67" s="126"/>
      <c r="N67" s="41">
        <f>N66+IF(AND(L67="Pago",OR(E67='PC Receitas'!$O$4,E67='PC Receitas'!$O$5,E67='PC Receitas'!$O$6)),K67,IF(AND(L67="Pago",OR(E67='PC Receitas'!$O$7,E67='PC Receitas'!$O$8,E67='PC Receitas'!$O$9,E67='PC Receitas'!$O$10,E67='PC Receitas'!$O$11,E67='PC Receitas'!$O$12,E67='PC Receitas'!$O$13,E67='PC Receitas'!$O$14)),-K67,0))</f>
        <v>-357392.56999999931</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10</v>
      </c>
      <c r="D68" s="43" t="str">
        <f>IF(C68&lt;&gt;"",TEXT(C68,"00")&amp;"/05/"&amp;'Configurações Básicas'!$E$5,"")</f>
        <v>10/05/2017</v>
      </c>
      <c r="E68" s="43" t="s">
        <v>1338</v>
      </c>
      <c r="F68" s="212" t="s">
        <v>2040</v>
      </c>
      <c r="G68" s="43" t="s">
        <v>1442</v>
      </c>
      <c r="H68" s="43" t="s">
        <v>1399</v>
      </c>
      <c r="I68" s="43"/>
      <c r="J68" s="219">
        <v>0</v>
      </c>
      <c r="K68" s="219">
        <v>12.5</v>
      </c>
      <c r="L68" s="126" t="s">
        <v>1356</v>
      </c>
      <c r="M68" s="126"/>
      <c r="N68" s="41">
        <f>N67+IF(AND(L68="Pago",OR(E68='PC Receitas'!$O$4,E68='PC Receitas'!$O$5,E68='PC Receitas'!$O$6)),K68,IF(AND(L68="Pago",OR(E68='PC Receitas'!$O$7,E68='PC Receitas'!$O$8,E68='PC Receitas'!$O$9,E68='PC Receitas'!$O$10,E68='PC Receitas'!$O$11,E68='PC Receitas'!$O$12,E68='PC Receitas'!$O$13,E68='PC Receitas'!$O$14)),-K68,0))</f>
        <v>-357405.06999999931</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11</v>
      </c>
      <c r="D69" s="43" t="str">
        <f>IF(C69&lt;&gt;"",TEXT(C69,"00")&amp;"/05/"&amp;'Configurações Básicas'!$E$5,"")</f>
        <v>11/05/2017</v>
      </c>
      <c r="E69" s="43" t="s">
        <v>1338</v>
      </c>
      <c r="F69" s="212">
        <v>84861</v>
      </c>
      <c r="G69" s="23" t="s">
        <v>1450</v>
      </c>
      <c r="H69" s="23" t="s">
        <v>1399</v>
      </c>
      <c r="I69" s="23"/>
      <c r="J69" s="219">
        <v>0</v>
      </c>
      <c r="K69" s="219">
        <v>57.22</v>
      </c>
      <c r="L69" s="126" t="s">
        <v>1356</v>
      </c>
      <c r="M69" s="126"/>
      <c r="N69" s="41">
        <f>N68+IF(AND(L69="Pago",OR(E69='PC Receitas'!$O$4,E69='PC Receitas'!$O$5,E69='PC Receitas'!$O$6)),K69,IF(AND(L69="Pago",OR(E69='PC Receitas'!$O$7,E69='PC Receitas'!$O$8,E69='PC Receitas'!$O$9,E69='PC Receitas'!$O$10,E69='PC Receitas'!$O$11,E69='PC Receitas'!$O$12,E69='PC Receitas'!$O$13,E69='PC Receitas'!$O$14)),-K69,0))</f>
        <v>-357462.28999999928</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10</v>
      </c>
      <c r="D70" s="43" t="str">
        <f>IF(C70&lt;&gt;"",TEXT(C70,"00")&amp;"/05/"&amp;'Configurações Básicas'!$E$5,"")</f>
        <v>10/05/2017</v>
      </c>
      <c r="E70" s="43" t="s">
        <v>1338</v>
      </c>
      <c r="F70" s="212">
        <v>27658</v>
      </c>
      <c r="G70" s="23" t="s">
        <v>1450</v>
      </c>
      <c r="H70" s="23" t="s">
        <v>1399</v>
      </c>
      <c r="I70" s="23"/>
      <c r="J70" s="219">
        <v>0</v>
      </c>
      <c r="K70" s="219">
        <v>74.08</v>
      </c>
      <c r="L70" s="126" t="s">
        <v>1356</v>
      </c>
      <c r="M70" s="126"/>
      <c r="N70" s="41">
        <f>N69+IF(AND(L70="Pago",OR(E70='PC Receitas'!$O$4,E70='PC Receitas'!$O$5,E70='PC Receitas'!$O$6)),K70,IF(AND(L70="Pago",OR(E70='PC Receitas'!$O$7,E70='PC Receitas'!$O$8,E70='PC Receitas'!$O$9,E70='PC Receitas'!$O$10,E70='PC Receitas'!$O$11,E70='PC Receitas'!$O$12,E70='PC Receitas'!$O$13,E70='PC Receitas'!$O$14)),-K70,0))</f>
        <v>-357536.3699999993</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11</v>
      </c>
      <c r="D71" s="43" t="str">
        <f>IF(C71&lt;&gt;"",TEXT(C71,"00")&amp;"/05/"&amp;'Configurações Básicas'!$E$5,"")</f>
        <v>11/05/2017</v>
      </c>
      <c r="E71" s="43" t="s">
        <v>1338</v>
      </c>
      <c r="F71" s="212">
        <v>88090</v>
      </c>
      <c r="G71" s="43" t="s">
        <v>1450</v>
      </c>
      <c r="H71" s="43" t="s">
        <v>1399</v>
      </c>
      <c r="I71" s="43"/>
      <c r="J71" s="219">
        <v>0</v>
      </c>
      <c r="K71" s="219">
        <v>168.43</v>
      </c>
      <c r="L71" s="126" t="s">
        <v>1356</v>
      </c>
      <c r="M71" s="126"/>
      <c r="N71" s="41">
        <f>N70+IF(AND(L71="Pago",OR(E71='PC Receitas'!$O$4,E71='PC Receitas'!$O$5,E71='PC Receitas'!$O$6)),K71,IF(AND(L71="Pago",OR(E71='PC Receitas'!$O$7,E71='PC Receitas'!$O$8,E71='PC Receitas'!$O$9,E71='PC Receitas'!$O$10,E71='PC Receitas'!$O$11,E71='PC Receitas'!$O$12,E71='PC Receitas'!$O$13,E71='PC Receitas'!$O$14)),-K71,0))</f>
        <v>-357704.79999999929</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IF(C72&lt;&gt;"",TEXT(C72,"00")&amp;"/05/"&amp;'Configurações Básicas'!$E$5,"")</f>
        <v>10/05/2017</v>
      </c>
      <c r="E72" s="43" t="s">
        <v>1338</v>
      </c>
      <c r="F72" s="212" t="s">
        <v>2041</v>
      </c>
      <c r="G72" s="43" t="s">
        <v>1520</v>
      </c>
      <c r="H72" s="43" t="s">
        <v>1399</v>
      </c>
      <c r="I72" s="43"/>
      <c r="J72" s="219">
        <v>0</v>
      </c>
      <c r="K72" s="219">
        <v>50</v>
      </c>
      <c r="L72" s="126" t="s">
        <v>1356</v>
      </c>
      <c r="M72" s="126"/>
      <c r="N72" s="41">
        <f>N71+IF(AND(L72="Pago",OR(E72='PC Receitas'!$O$4,E72='PC Receitas'!$O$5,E72='PC Receitas'!$O$6)),K72,IF(AND(L72="Pago",OR(E72='PC Receitas'!$O$7,E72='PC Receitas'!$O$8,E72='PC Receitas'!$O$9,E72='PC Receitas'!$O$10,E72='PC Receitas'!$O$11,E72='PC Receitas'!$O$12,E72='PC Receitas'!$O$13,E72='PC Receitas'!$O$14)),-K72,0))</f>
        <v>-357754.79999999929</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11</v>
      </c>
      <c r="D73" s="43" t="str">
        <f>IF(C73&lt;&gt;"",TEXT(C73,"00")&amp;"/05/"&amp;'Configurações Básicas'!$E$5,"")</f>
        <v>11/05/2017</v>
      </c>
      <c r="E73" s="43" t="s">
        <v>1338</v>
      </c>
      <c r="F73" s="212">
        <v>43522</v>
      </c>
      <c r="G73" s="43" t="s">
        <v>1508</v>
      </c>
      <c r="H73" s="43" t="s">
        <v>1399</v>
      </c>
      <c r="I73" s="43"/>
      <c r="J73" s="219">
        <v>0</v>
      </c>
      <c r="K73" s="219">
        <v>32</v>
      </c>
      <c r="L73" s="126" t="s">
        <v>1356</v>
      </c>
      <c r="M73" s="126"/>
      <c r="N73" s="41">
        <f>N72+IF(AND(L73="Pago",OR(E73='PC Receitas'!$O$4,E73='PC Receitas'!$O$5,E73='PC Receitas'!$O$6)),K73,IF(AND(L73="Pago",OR(E73='PC Receitas'!$O$7,E73='PC Receitas'!$O$8,E73='PC Receitas'!$O$9,E73='PC Receitas'!$O$10,E73='PC Receitas'!$O$11,E73='PC Receitas'!$O$12,E73='PC Receitas'!$O$13,E73='PC Receitas'!$O$14)),-K73,0))</f>
        <v>-357786.79999999929</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IF(C74&lt;&gt;"",TEXT(C74,"00")&amp;"/05/"&amp;'Configurações Básicas'!$E$5,"")</f>
        <v>10/05/2017</v>
      </c>
      <c r="E74" s="43" t="s">
        <v>1338</v>
      </c>
      <c r="F74" s="212">
        <v>46325</v>
      </c>
      <c r="G74" s="43" t="s">
        <v>1450</v>
      </c>
      <c r="H74" s="43" t="s">
        <v>1399</v>
      </c>
      <c r="I74" s="43"/>
      <c r="J74" s="219">
        <v>0</v>
      </c>
      <c r="K74" s="219">
        <v>132.37</v>
      </c>
      <c r="L74" s="126" t="s">
        <v>1356</v>
      </c>
      <c r="M74" s="126"/>
      <c r="N74" s="41">
        <f>N73+IF(AND(L74="Pago",OR(E74='PC Receitas'!$O$4,E74='PC Receitas'!$O$5,E74='PC Receitas'!$O$6)),K74,IF(AND(L74="Pago",OR(E74='PC Receitas'!$O$7,E74='PC Receitas'!$O$8,E74='PC Receitas'!$O$9,E74='PC Receitas'!$O$10,E74='PC Receitas'!$O$11,E74='PC Receitas'!$O$12,E74='PC Receitas'!$O$13,E74='PC Receitas'!$O$14)),-K74,0))</f>
        <v>-357919.16999999929</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IF(C75&lt;&gt;"",TEXT(C75,"00")&amp;"/05/"&amp;'Configurações Básicas'!$E$5,"")</f>
        <v>10/05/2017</v>
      </c>
      <c r="E75" s="43" t="s">
        <v>1338</v>
      </c>
      <c r="F75" s="212" t="s">
        <v>2042</v>
      </c>
      <c r="G75" s="43" t="s">
        <v>1508</v>
      </c>
      <c r="H75" s="43" t="s">
        <v>1399</v>
      </c>
      <c r="I75" s="43"/>
      <c r="J75" s="219">
        <v>0</v>
      </c>
      <c r="K75" s="219">
        <v>381.5</v>
      </c>
      <c r="L75" s="126" t="s">
        <v>1356</v>
      </c>
      <c r="M75" s="126"/>
      <c r="N75" s="41">
        <f>N74+IF(AND(L75="Pago",OR(E75='PC Receitas'!$O$4,E75='PC Receitas'!$O$5,E75='PC Receitas'!$O$6)),K75,IF(AND(L75="Pago",OR(E75='PC Receitas'!$O$7,E75='PC Receitas'!$O$8,E75='PC Receitas'!$O$9,E75='PC Receitas'!$O$10,E75='PC Receitas'!$O$11,E75='PC Receitas'!$O$12,E75='PC Receitas'!$O$13,E75='PC Receitas'!$O$14)),-K75,0))</f>
        <v>-358300.66999999929</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IF(C76&lt;&gt;"",TEXT(C76,"00")&amp;"/05/"&amp;'Configurações Básicas'!$E$5,"")</f>
        <v>10/05/2017</v>
      </c>
      <c r="E76" s="43" t="s">
        <v>1338</v>
      </c>
      <c r="F76" s="212">
        <v>466196</v>
      </c>
      <c r="G76" s="43" t="s">
        <v>1450</v>
      </c>
      <c r="H76" s="43" t="s">
        <v>1399</v>
      </c>
      <c r="I76" s="43"/>
      <c r="J76" s="219">
        <v>0</v>
      </c>
      <c r="K76" s="219">
        <v>138.34</v>
      </c>
      <c r="L76" s="126" t="s">
        <v>1356</v>
      </c>
      <c r="M76" s="126"/>
      <c r="N76" s="41">
        <f>N75+IF(AND(L76="Pago",OR(E76='PC Receitas'!$O$4,E76='PC Receitas'!$O$5,E76='PC Receitas'!$O$6)),K76,IF(AND(L76="Pago",OR(E76='PC Receitas'!$O$7,E76='PC Receitas'!$O$8,E76='PC Receitas'!$O$9,E76='PC Receitas'!$O$10,E76='PC Receitas'!$O$11,E76='PC Receitas'!$O$12,E76='PC Receitas'!$O$13,E76='PC Receitas'!$O$14)),-K76,0))</f>
        <v>-358439.00999999931</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10</v>
      </c>
      <c r="D77" s="43" t="str">
        <f>IF(C77&lt;&gt;"",TEXT(C77,"00")&amp;"/05/"&amp;'Configurações Básicas'!$E$5,"")</f>
        <v>10/05/2017</v>
      </c>
      <c r="E77" s="43" t="s">
        <v>1338</v>
      </c>
      <c r="F77" s="212">
        <v>101201</v>
      </c>
      <c r="G77" s="43" t="s">
        <v>1450</v>
      </c>
      <c r="H77" s="43" t="s">
        <v>1399</v>
      </c>
      <c r="I77" s="43"/>
      <c r="J77" s="219">
        <v>0</v>
      </c>
      <c r="K77" s="219">
        <v>137.12</v>
      </c>
      <c r="L77" s="126" t="s">
        <v>1356</v>
      </c>
      <c r="M77" s="126"/>
      <c r="N77" s="41">
        <f>N76+IF(AND(L77="Pago",OR(E77='PC Receitas'!$O$4,E77='PC Receitas'!$O$5,E77='PC Receitas'!$O$6)),K77,IF(AND(L77="Pago",OR(E77='PC Receitas'!$O$7,E77='PC Receitas'!$O$8,E77='PC Receitas'!$O$9,E77='PC Receitas'!$O$10,E77='PC Receitas'!$O$11,E77='PC Receitas'!$O$12,E77='PC Receitas'!$O$13,E77='PC Receitas'!$O$14)),-K77,0))</f>
        <v>-358576.12999999931</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IF(C78&lt;&gt;"",TEXT(C78,"00")&amp;"/05/"&amp;'Configurações Básicas'!$E$5,"")</f>
        <v>10/05/2017</v>
      </c>
      <c r="E78" s="43" t="s">
        <v>1338</v>
      </c>
      <c r="F78" s="212">
        <v>100339</v>
      </c>
      <c r="G78" s="23" t="s">
        <v>1450</v>
      </c>
      <c r="H78" s="23" t="s">
        <v>1399</v>
      </c>
      <c r="I78" s="23"/>
      <c r="J78" s="219">
        <v>0</v>
      </c>
      <c r="K78" s="219">
        <v>133.99</v>
      </c>
      <c r="L78" s="126" t="s">
        <v>1356</v>
      </c>
      <c r="M78" s="126"/>
      <c r="N78" s="41">
        <f>N77+IF(AND(L78="Pago",OR(E78='PC Receitas'!$O$4,E78='PC Receitas'!$O$5,E78='PC Receitas'!$O$6)),K78,IF(AND(L78="Pago",OR(E78='PC Receitas'!$O$7,E78='PC Receitas'!$O$8,E78='PC Receitas'!$O$9,E78='PC Receitas'!$O$10,E78='PC Receitas'!$O$11,E78='PC Receitas'!$O$12,E78='PC Receitas'!$O$13,E78='PC Receitas'!$O$14)),-K78,0))</f>
        <v>-358710.1199999993</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IF(C79&lt;&gt;"",TEXT(C79,"00")&amp;"/05/"&amp;'Configurações Básicas'!$E$5,"")</f>
        <v>10/05/2017</v>
      </c>
      <c r="E79" s="43" t="s">
        <v>150</v>
      </c>
      <c r="F79" s="212">
        <v>58343</v>
      </c>
      <c r="G79" s="43" t="s">
        <v>1509</v>
      </c>
      <c r="H79" s="43" t="s">
        <v>1399</v>
      </c>
      <c r="I79" s="43"/>
      <c r="J79" s="219">
        <v>0</v>
      </c>
      <c r="K79" s="219">
        <v>26.5</v>
      </c>
      <c r="L79" s="126" t="s">
        <v>1356</v>
      </c>
      <c r="M79" s="126"/>
      <c r="N79" s="41">
        <f>N78+IF(AND(L79="Pago",OR(E79='PC Receitas'!$O$4,E79='PC Receitas'!$O$5,E79='PC Receitas'!$O$6)),K79,IF(AND(L79="Pago",OR(E79='PC Receitas'!$O$7,E79='PC Receitas'!$O$8,E79='PC Receitas'!$O$9,E79='PC Receitas'!$O$10,E79='PC Receitas'!$O$11,E79='PC Receitas'!$O$12,E79='PC Receitas'!$O$13,E79='PC Receitas'!$O$14)),-K79,0))</f>
        <v>-358736.6199999993</v>
      </c>
      <c r="S79" s="112" t="str">
        <f t="shared" si="4"/>
        <v>Despesa</v>
      </c>
      <c r="T79" s="109" t="str">
        <f t="shared" si="5"/>
        <v/>
      </c>
      <c r="U79" s="109" t="str">
        <f t="shared" si="6"/>
        <v/>
      </c>
      <c r="V79" s="109" t="str">
        <f t="shared" si="7"/>
        <v>Despesa</v>
      </c>
      <c r="W79" s="113" t="str">
        <f>VLOOKUP(E79,'PC Receitas'!$O$4:$P$14,2,FALSE)</f>
        <v>Despesas_com_RH</v>
      </c>
    </row>
    <row r="80" spans="1:23" ht="19.5" customHeight="1" thickTop="1" thickBot="1" x14ac:dyDescent="0.3">
      <c r="A80" s="164"/>
      <c r="C80" s="43">
        <v>8</v>
      </c>
      <c r="D80" s="43" t="str">
        <f>IF(C80&lt;&gt;"",TEXT(C80,"00")&amp;"/05/"&amp;'Configurações Básicas'!$E$5,"")</f>
        <v>08/05/2017</v>
      </c>
      <c r="E80" s="43" t="s">
        <v>1338</v>
      </c>
      <c r="F80" s="212">
        <v>15286</v>
      </c>
      <c r="G80" s="43" t="s">
        <v>1442</v>
      </c>
      <c r="H80" s="43" t="s">
        <v>1397</v>
      </c>
      <c r="I80" s="4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-358738.71999999927</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IF(C81&lt;&gt;"",TEXT(C81,"00")&amp;"/05/"&amp;'Configurações Básicas'!$E$5,"")</f>
        <v>10/05/2017</v>
      </c>
      <c r="E81" s="43" t="s">
        <v>1338</v>
      </c>
      <c r="F81" s="212">
        <v>15299079704</v>
      </c>
      <c r="G81" s="23" t="s">
        <v>1442</v>
      </c>
      <c r="H81" s="23" t="s">
        <v>1397</v>
      </c>
      <c r="I81" s="23"/>
      <c r="J81" s="219">
        <v>0</v>
      </c>
      <c r="K81" s="219">
        <v>8.4</v>
      </c>
      <c r="L81" s="126" t="s">
        <v>1356</v>
      </c>
      <c r="M81" s="126"/>
      <c r="N81" s="41">
        <f>N80+IF(AND(L81="Pago",OR(E81='PC Receitas'!$O$4,E81='PC Receitas'!$O$5,E81='PC Receitas'!$O$6)),K81,IF(AND(L81="Pago",OR(E81='PC Receitas'!$O$7,E81='PC Receitas'!$O$8,E81='PC Receitas'!$O$9,E81='PC Receitas'!$O$10,E81='PC Receitas'!$O$11,E81='PC Receitas'!$O$12,E81='PC Receitas'!$O$13,E81='PC Receitas'!$O$14)),-K81,0))</f>
        <v>-358747.1199999993</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11</v>
      </c>
      <c r="D82" s="43" t="str">
        <f>IF(C82&lt;&gt;"",TEXT(C82,"00")&amp;"/05/"&amp;'Configurações Básicas'!$E$5,"")</f>
        <v>11/05/2017</v>
      </c>
      <c r="E82" s="43" t="s">
        <v>1338</v>
      </c>
      <c r="F82" s="212" t="s">
        <v>2043</v>
      </c>
      <c r="G82" s="43" t="s">
        <v>1442</v>
      </c>
      <c r="H82" s="43" t="s">
        <v>1397</v>
      </c>
      <c r="I82" s="43"/>
      <c r="J82" s="219">
        <v>0</v>
      </c>
      <c r="K82" s="219">
        <v>8</v>
      </c>
      <c r="L82" s="126" t="s">
        <v>1356</v>
      </c>
      <c r="M82" s="126"/>
      <c r="N82" s="41">
        <f>N81+IF(AND(L82="Pago",OR(E82='PC Receitas'!$O$4,E82='PC Receitas'!$O$5,E82='PC Receitas'!$O$6)),K82,IF(AND(L82="Pago",OR(E82='PC Receitas'!$O$7,E82='PC Receitas'!$O$8,E82='PC Receitas'!$O$9,E82='PC Receitas'!$O$10,E82='PC Receitas'!$O$11,E82='PC Receitas'!$O$12,E82='PC Receitas'!$O$13,E82='PC Receitas'!$O$14)),-K82,0))</f>
        <v>-358755.1199999993</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11</v>
      </c>
      <c r="D83" s="43" t="str">
        <f>IF(C83&lt;&gt;"",TEXT(C83,"00")&amp;"/05/"&amp;'Configurações Básicas'!$E$5,"")</f>
        <v>11/05/2017</v>
      </c>
      <c r="E83" s="43" t="s">
        <v>1338</v>
      </c>
      <c r="F83" s="212">
        <v>97105</v>
      </c>
      <c r="G83" s="43" t="s">
        <v>1450</v>
      </c>
      <c r="H83" s="43" t="s">
        <v>1397</v>
      </c>
      <c r="I83" s="43"/>
      <c r="J83" s="219">
        <v>0</v>
      </c>
      <c r="K83" s="219">
        <v>148.31</v>
      </c>
      <c r="L83" s="126" t="s">
        <v>1356</v>
      </c>
      <c r="M83" s="126"/>
      <c r="N83" s="41">
        <f>N82+IF(AND(L83="Pago",OR(E83='PC Receitas'!$O$4,E83='PC Receitas'!$O$5,E83='PC Receitas'!$O$6)),K83,IF(AND(L83="Pago",OR(E83='PC Receitas'!$O$7,E83='PC Receitas'!$O$8,E83='PC Receitas'!$O$9,E83='PC Receitas'!$O$10,E83='PC Receitas'!$O$11,E83='PC Receitas'!$O$12,E83='PC Receitas'!$O$13,E83='PC Receitas'!$O$14)),-K83,0))</f>
        <v>-358903.42999999929</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11</v>
      </c>
      <c r="D84" s="43" t="str">
        <f>IF(C84&lt;&gt;"",TEXT(C84,"00")&amp;"/05/"&amp;'Configurações Básicas'!$E$5,"")</f>
        <v>11/05/2017</v>
      </c>
      <c r="E84" s="43" t="s">
        <v>1338</v>
      </c>
      <c r="F84" s="212">
        <v>82101</v>
      </c>
      <c r="G84" s="23" t="s">
        <v>1450</v>
      </c>
      <c r="H84" s="23" t="s">
        <v>1397</v>
      </c>
      <c r="I84" s="23"/>
      <c r="J84" s="219">
        <v>0</v>
      </c>
      <c r="K84" s="219">
        <v>171.02</v>
      </c>
      <c r="L84" s="126" t="s">
        <v>1356</v>
      </c>
      <c r="M84" s="126"/>
      <c r="N84" s="41">
        <f>N83+IF(AND(L84="Pago",OR(E84='PC Receitas'!$O$4,E84='PC Receitas'!$O$5,E84='PC Receitas'!$O$6)),K84,IF(AND(L84="Pago",OR(E84='PC Receitas'!$O$7,E84='PC Receitas'!$O$8,E84='PC Receitas'!$O$9,E84='PC Receitas'!$O$10,E84='PC Receitas'!$O$11,E84='PC Receitas'!$O$12,E84='PC Receitas'!$O$13,E84='PC Receitas'!$O$14)),-K84,0))</f>
        <v>-359074.44999999931</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IF(C85&lt;&gt;"",TEXT(C85,"00")&amp;"/05/"&amp;'Configurações Básicas'!$E$5,"")</f>
        <v>11/05/2017</v>
      </c>
      <c r="E85" s="43" t="s">
        <v>150</v>
      </c>
      <c r="F85" s="212" t="s">
        <v>2044</v>
      </c>
      <c r="G85" s="23" t="s">
        <v>1443</v>
      </c>
      <c r="H85" s="23" t="s">
        <v>1398</v>
      </c>
      <c r="I85" s="23"/>
      <c r="J85" s="219">
        <v>0</v>
      </c>
      <c r="K85" s="219">
        <v>57</v>
      </c>
      <c r="L85" s="126" t="s">
        <v>1356</v>
      </c>
      <c r="M85" s="126"/>
      <c r="N85" s="41">
        <f>N84+IF(AND(L85="Pago",OR(E85='PC Receitas'!$O$4,E85='PC Receitas'!$O$5,E85='PC Receitas'!$O$6)),K85,IF(AND(L85="Pago",OR(E85='PC Receitas'!$O$7,E85='PC Receitas'!$O$8,E85='PC Receitas'!$O$9,E85='PC Receitas'!$O$10,E85='PC Receitas'!$O$11,E85='PC Receitas'!$O$12,E85='PC Receitas'!$O$13,E85='PC Receitas'!$O$14)),-K85,0))</f>
        <v>-359131.44999999931</v>
      </c>
      <c r="S85" s="112" t="str">
        <f t="shared" si="4"/>
        <v>Despesa</v>
      </c>
      <c r="T85" s="109" t="str">
        <f t="shared" si="5"/>
        <v/>
      </c>
      <c r="U85" s="109" t="str">
        <f t="shared" si="6"/>
        <v/>
      </c>
      <c r="V85" s="109" t="str">
        <f t="shared" si="7"/>
        <v>Despesa</v>
      </c>
      <c r="W85" s="113" t="str">
        <f>VLOOKUP(E85,'PC Receitas'!$O$4:$P$14,2,FALSE)</f>
        <v>Despesas_com_RH</v>
      </c>
    </row>
    <row r="86" spans="1:23" ht="19.5" customHeight="1" thickTop="1" thickBot="1" x14ac:dyDescent="0.3">
      <c r="A86" s="164"/>
      <c r="C86" s="43">
        <v>11</v>
      </c>
      <c r="D86" s="43" t="str">
        <f>IF(C86&lt;&gt;"",TEXT(C86,"00")&amp;"/05/"&amp;'Configurações Básicas'!$E$5,"")</f>
        <v>11/05/2017</v>
      </c>
      <c r="E86" s="43" t="s">
        <v>1338</v>
      </c>
      <c r="F86" s="212" t="s">
        <v>2045</v>
      </c>
      <c r="G86" s="23" t="s">
        <v>1442</v>
      </c>
      <c r="H86" s="23" t="s">
        <v>1397</v>
      </c>
      <c r="I86" s="23"/>
      <c r="J86" s="219">
        <v>0</v>
      </c>
      <c r="K86" s="219">
        <v>2.1</v>
      </c>
      <c r="L86" s="126" t="s">
        <v>1356</v>
      </c>
      <c r="M86" s="126"/>
      <c r="N86" s="41">
        <f>N85+IF(AND(L86="Pago",OR(E86='PC Receitas'!$O$4,E86='PC Receitas'!$O$5,E86='PC Receitas'!$O$6)),K86,IF(AND(L86="Pago",OR(E86='PC Receitas'!$O$7,E86='PC Receitas'!$O$8,E86='PC Receitas'!$O$9,E86='PC Receitas'!$O$10,E86='PC Receitas'!$O$11,E86='PC Receitas'!$O$12,E86='PC Receitas'!$O$13,E86='PC Receitas'!$O$14)),-K86,0))</f>
        <v>-359133.54999999929</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24</v>
      </c>
      <c r="D87" s="43" t="str">
        <f>IF(C87&lt;&gt;"",TEXT(C87,"00")&amp;"/05/"&amp;'Configurações Básicas'!$E$5,"")</f>
        <v>24/05/2017</v>
      </c>
      <c r="E87" s="43" t="s">
        <v>1338</v>
      </c>
      <c r="F87" s="212">
        <v>15379</v>
      </c>
      <c r="G87" s="23" t="s">
        <v>1442</v>
      </c>
      <c r="H87" s="23" t="s">
        <v>1397</v>
      </c>
      <c r="I87" s="23"/>
      <c r="J87" s="219">
        <v>0</v>
      </c>
      <c r="K87" s="219">
        <v>2.1</v>
      </c>
      <c r="L87" s="126" t="s">
        <v>1356</v>
      </c>
      <c r="M87" s="126"/>
      <c r="N87" s="41">
        <f>N86+IF(AND(L87="Pago",OR(E87='PC Receitas'!$O$4,E87='PC Receitas'!$O$5,E87='PC Receitas'!$O$6)),K87,IF(AND(L87="Pago",OR(E87='PC Receitas'!$O$7,E87='PC Receitas'!$O$8,E87='PC Receitas'!$O$9,E87='PC Receitas'!$O$10,E87='PC Receitas'!$O$11,E87='PC Receitas'!$O$12,E87='PC Receitas'!$O$13,E87='PC Receitas'!$O$14)),-K87,0))</f>
        <v>-359135.64999999927</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IF(C88&lt;&gt;"",TEXT(C88,"00")&amp;"/05/"&amp;'Configurações Básicas'!$E$5,"")</f>
        <v>11/05/2017</v>
      </c>
      <c r="E88" s="43" t="s">
        <v>1338</v>
      </c>
      <c r="F88" s="212">
        <v>153143113132</v>
      </c>
      <c r="G88" s="23" t="s">
        <v>1442</v>
      </c>
      <c r="H88" s="23" t="s">
        <v>1397</v>
      </c>
      <c r="I88" s="23"/>
      <c r="J88" s="219">
        <v>0</v>
      </c>
      <c r="K88" s="219">
        <v>10.5</v>
      </c>
      <c r="L88" s="126" t="s">
        <v>1356</v>
      </c>
      <c r="M88" s="126"/>
      <c r="N88" s="41">
        <f>N87+IF(AND(L88="Pago",OR(E88='PC Receitas'!$O$4,E88='PC Receitas'!$O$5,E88='PC Receitas'!$O$6)),K88,IF(AND(L88="Pago",OR(E88='PC Receitas'!$O$7,E88='PC Receitas'!$O$8,E88='PC Receitas'!$O$9,E88='PC Receitas'!$O$10,E88='PC Receitas'!$O$11,E88='PC Receitas'!$O$12,E88='PC Receitas'!$O$13,E88='PC Receitas'!$O$14)),-K88,0))</f>
        <v>-359146.14999999927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12</v>
      </c>
      <c r="D89" s="43" t="str">
        <f>IF(C89&lt;&gt;"",TEXT(C89,"00")&amp;"/05/"&amp;'Configurações Básicas'!$E$5,"")</f>
        <v>12/05/2017</v>
      </c>
      <c r="E89" s="43" t="s">
        <v>1338</v>
      </c>
      <c r="F89" s="212">
        <v>15409</v>
      </c>
      <c r="G89" s="23" t="s">
        <v>1442</v>
      </c>
      <c r="H89" s="23" t="s">
        <v>1397</v>
      </c>
      <c r="I89" s="23"/>
      <c r="J89" s="219">
        <v>0</v>
      </c>
      <c r="K89" s="219">
        <v>2.1</v>
      </c>
      <c r="L89" s="126" t="s">
        <v>1356</v>
      </c>
      <c r="M89" s="126"/>
      <c r="N89" s="41">
        <f>N88+IF(AND(L89="Pago",OR(E89='PC Receitas'!$O$4,E89='PC Receitas'!$O$5,E89='PC Receitas'!$O$6)),K89,IF(AND(L89="Pago",OR(E89='PC Receitas'!$O$7,E89='PC Receitas'!$O$8,E89='PC Receitas'!$O$9,E89='PC Receitas'!$O$10,E89='PC Receitas'!$O$11,E89='PC Receitas'!$O$12,E89='PC Receitas'!$O$13,E89='PC Receitas'!$O$14)),-K89,0))</f>
        <v>-359148.24999999924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12</v>
      </c>
      <c r="D90" s="43" t="str">
        <f>IF(C90&lt;&gt;"",TEXT(C90,"00")&amp;"/05/"&amp;'Configurações Básicas'!$E$5,"")</f>
        <v>12/05/2017</v>
      </c>
      <c r="E90" s="43" t="s">
        <v>1338</v>
      </c>
      <c r="F90" s="212" t="s">
        <v>2046</v>
      </c>
      <c r="G90" s="43" t="s">
        <v>1442</v>
      </c>
      <c r="H90" s="43" t="s">
        <v>1397</v>
      </c>
      <c r="I90" s="43"/>
      <c r="J90" s="219">
        <v>0</v>
      </c>
      <c r="K90" s="219">
        <v>2.1</v>
      </c>
      <c r="L90" s="126" t="s">
        <v>1356</v>
      </c>
      <c r="M90" s="126"/>
      <c r="N90" s="41">
        <f>N89+IF(AND(L90="Pago",OR(E90='PC Receitas'!$O$4,E90='PC Receitas'!$O$5,E90='PC Receitas'!$O$6)),K90,IF(AND(L90="Pago",OR(E90='PC Receitas'!$O$7,E90='PC Receitas'!$O$8,E90='PC Receitas'!$O$9,E90='PC Receitas'!$O$10,E90='PC Receitas'!$O$11,E90='PC Receitas'!$O$12,E90='PC Receitas'!$O$13,E90='PC Receitas'!$O$14)),-K90,0))</f>
        <v>-359150.34999999922</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15</v>
      </c>
      <c r="D91" s="43" t="str">
        <f>IF(C91&lt;&gt;"",TEXT(C91,"00")&amp;"/05/"&amp;'Configurações Básicas'!$E$5,"")</f>
        <v>15/05/2017</v>
      </c>
      <c r="E91" s="43" t="s">
        <v>1338</v>
      </c>
      <c r="F91" s="212">
        <v>15227</v>
      </c>
      <c r="G91" s="23" t="s">
        <v>1442</v>
      </c>
      <c r="H91" s="23" t="s">
        <v>1397</v>
      </c>
      <c r="I91" s="23"/>
      <c r="J91" s="219">
        <v>0</v>
      </c>
      <c r="K91" s="219">
        <v>2.1</v>
      </c>
      <c r="L91" s="126" t="s">
        <v>1356</v>
      </c>
      <c r="M91" s="126"/>
      <c r="N91" s="41">
        <f>N90+IF(AND(L91="Pago",OR(E91='PC Receitas'!$O$4,E91='PC Receitas'!$O$5,E91='PC Receitas'!$O$6)),K91,IF(AND(L91="Pago",OR(E91='PC Receitas'!$O$7,E91='PC Receitas'!$O$8,E91='PC Receitas'!$O$9,E91='PC Receitas'!$O$10,E91='PC Receitas'!$O$11,E91='PC Receitas'!$O$12,E91='PC Receitas'!$O$13,E91='PC Receitas'!$O$14)),-K91,0))</f>
        <v>-359152.4499999992</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26</v>
      </c>
      <c r="D92" s="43" t="str">
        <f>IF(C92&lt;&gt;"",TEXT(C92,"00")&amp;"/05/"&amp;'Configurações Básicas'!$E$5,"")</f>
        <v>26/05/2017</v>
      </c>
      <c r="E92" s="43" t="s">
        <v>1337</v>
      </c>
      <c r="F92" s="212">
        <v>16836</v>
      </c>
      <c r="G92" s="23" t="s">
        <v>1445</v>
      </c>
      <c r="H92" s="23" t="s">
        <v>1397</v>
      </c>
      <c r="I92" s="23"/>
      <c r="J92" s="219">
        <v>0</v>
      </c>
      <c r="K92" s="219">
        <v>1822.91</v>
      </c>
      <c r="L92" s="126" t="s">
        <v>1356</v>
      </c>
      <c r="M92" s="126"/>
      <c r="N92" s="41">
        <f>N91+IF(AND(L92="Pago",OR(E92='PC Receitas'!$O$4,E92='PC Receitas'!$O$5,E92='PC Receitas'!$O$6)),K92,IF(AND(L92="Pago",OR(E92='PC Receitas'!$O$7,E92='PC Receitas'!$O$8,E92='PC Receitas'!$O$9,E92='PC Receitas'!$O$10,E92='PC Receitas'!$O$11,E92='PC Receitas'!$O$12,E92='PC Receitas'!$O$13,E92='PC Receitas'!$O$14)),-K92,0))</f>
        <v>-360975.35999999917</v>
      </c>
      <c r="S92" s="112" t="str">
        <f t="shared" si="4"/>
        <v/>
      </c>
      <c r="T92" s="109" t="str">
        <f t="shared" si="5"/>
        <v>Despesa</v>
      </c>
      <c r="U92" s="109" t="str">
        <f t="shared" si="6"/>
        <v/>
      </c>
      <c r="V92" s="109" t="str">
        <f t="shared" si="7"/>
        <v>Despesa</v>
      </c>
      <c r="W92" s="113" t="str">
        <f>VLOOKUP(E92,'PC Receitas'!$O$4:$P$14,2,FALSE)</f>
        <v>Despesas_com_Produtos</v>
      </c>
    </row>
    <row r="93" spans="1:23" ht="19.5" customHeight="1" thickTop="1" thickBot="1" x14ac:dyDescent="0.3">
      <c r="A93" s="164"/>
      <c r="C93" s="43">
        <v>29</v>
      </c>
      <c r="D93" s="43" t="str">
        <f>IF(C93&lt;&gt;"",TEXT(C93,"00")&amp;"/05/"&amp;'Configurações Básicas'!$E$5,"")</f>
        <v>29/05/2017</v>
      </c>
      <c r="E93" s="43" t="s">
        <v>1338</v>
      </c>
      <c r="F93" s="212" t="s">
        <v>2047</v>
      </c>
      <c r="G93" s="43" t="s">
        <v>1442</v>
      </c>
      <c r="H93" s="43" t="s">
        <v>1399</v>
      </c>
      <c r="I93" s="43"/>
      <c r="J93" s="219">
        <v>0</v>
      </c>
      <c r="K93" s="219">
        <v>156.12</v>
      </c>
      <c r="L93" s="126" t="s">
        <v>1356</v>
      </c>
      <c r="M93" s="126"/>
      <c r="N93" s="41">
        <f>N92+IF(AND(L93="Pago",OR(E93='PC Receitas'!$O$4,E93='PC Receitas'!$O$5,E93='PC Receitas'!$O$6)),K93,IF(AND(L93="Pago",OR(E93='PC Receitas'!$O$7,E93='PC Receitas'!$O$8,E93='PC Receitas'!$O$9,E93='PC Receitas'!$O$10,E93='PC Receitas'!$O$11,E93='PC Receitas'!$O$12,E93='PC Receitas'!$O$13,E93='PC Receitas'!$O$14)),-K93,0))</f>
        <v>-361131.47999999917</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30</v>
      </c>
      <c r="D94" s="43" t="str">
        <f>IF(C94&lt;&gt;"",TEXT(C94,"00")&amp;"/05/"&amp;'Configurações Básicas'!$E$5,"")</f>
        <v>30/05/2017</v>
      </c>
      <c r="E94" s="43" t="s">
        <v>1338</v>
      </c>
      <c r="F94" s="212" t="s">
        <v>2048</v>
      </c>
      <c r="G94" s="23" t="s">
        <v>1442</v>
      </c>
      <c r="H94" s="23" t="s">
        <v>1399</v>
      </c>
      <c r="I94" s="23"/>
      <c r="J94" s="219">
        <v>0</v>
      </c>
      <c r="K94" s="219">
        <v>1322.98</v>
      </c>
      <c r="L94" s="126" t="s">
        <v>1356</v>
      </c>
      <c r="M94" s="126"/>
      <c r="N94" s="41">
        <f>N93+IF(AND(L94="Pago",OR(E94='PC Receitas'!$O$4,E94='PC Receitas'!$O$5,E94='PC Receitas'!$O$6)),K94,IF(AND(L94="Pago",OR(E94='PC Receitas'!$O$7,E94='PC Receitas'!$O$8,E94='PC Receitas'!$O$9,E94='PC Receitas'!$O$10,E94='PC Receitas'!$O$11,E94='PC Receitas'!$O$12,E94='PC Receitas'!$O$13,E94='PC Receitas'!$O$14)),-K94,0))</f>
        <v>-362454.45999999915</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10</v>
      </c>
      <c r="D95" s="43" t="str">
        <f>IF(C95&lt;&gt;"",TEXT(C95,"00")&amp;"/05/"&amp;'Configurações Básicas'!$E$5,"")</f>
        <v>10/05/2017</v>
      </c>
      <c r="E95" s="43" t="s">
        <v>1338</v>
      </c>
      <c r="F95" s="212" t="s">
        <v>2049</v>
      </c>
      <c r="G95" s="23" t="s">
        <v>1446</v>
      </c>
      <c r="H95" s="23" t="s">
        <v>1397</v>
      </c>
      <c r="I95" s="23"/>
      <c r="J95" s="219">
        <v>0</v>
      </c>
      <c r="K95" s="219">
        <v>2393.9699999999998</v>
      </c>
      <c r="L95" s="126" t="s">
        <v>1356</v>
      </c>
      <c r="M95" s="126"/>
      <c r="N95" s="41">
        <f>N94+IF(AND(L95="Pago",OR(E95='PC Receitas'!$O$4,E95='PC Receitas'!$O$5,E95='PC Receitas'!$O$6)),K95,IF(AND(L95="Pago",OR(E95='PC Receitas'!$O$7,E95='PC Receitas'!$O$8,E95='PC Receitas'!$O$9,E95='PC Receitas'!$O$10,E95='PC Receitas'!$O$11,E95='PC Receitas'!$O$12,E95='PC Receitas'!$O$13,E95='PC Receitas'!$O$14)),-K95,0))</f>
        <v>-364848.42999999912</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15</v>
      </c>
      <c r="D96" s="43" t="str">
        <f>IF(C96&lt;&gt;"",TEXT(C96,"00")&amp;"/05/"&amp;'Configurações Básicas'!$E$5,"")</f>
        <v>15/05/2017</v>
      </c>
      <c r="E96" s="43" t="s">
        <v>1338</v>
      </c>
      <c r="F96" s="212">
        <v>4668</v>
      </c>
      <c r="G96" s="23" t="s">
        <v>1448</v>
      </c>
      <c r="H96" s="23" t="s">
        <v>1397</v>
      </c>
      <c r="I96" s="23"/>
      <c r="J96" s="219">
        <v>0</v>
      </c>
      <c r="K96" s="219">
        <v>67</v>
      </c>
      <c r="L96" s="126" t="s">
        <v>1356</v>
      </c>
      <c r="M96" s="126"/>
      <c r="N96" s="41">
        <f>N95+IF(AND(L96="Pago",OR(E96='PC Receitas'!$O$4,E96='PC Receitas'!$O$5,E96='PC Receitas'!$O$6)),K96,IF(AND(L96="Pago",OR(E96='PC Receitas'!$O$7,E96='PC Receitas'!$O$8,E96='PC Receitas'!$O$9,E96='PC Receitas'!$O$10,E96='PC Receitas'!$O$11,E96='PC Receitas'!$O$12,E96='PC Receitas'!$O$13,E96='PC Receitas'!$O$14)),-K96,0))</f>
        <v>-364915.42999999912</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15</v>
      </c>
      <c r="D97" s="43" t="str">
        <f>IF(C97&lt;&gt;"",TEXT(C97,"00")&amp;"/05/"&amp;'Configurações Básicas'!$E$5,"")</f>
        <v>15/05/2017</v>
      </c>
      <c r="E97" s="43" t="s">
        <v>1334</v>
      </c>
      <c r="F97" s="212" t="s">
        <v>2050</v>
      </c>
      <c r="G97" s="23" t="s">
        <v>1440</v>
      </c>
      <c r="H97" s="23" t="s">
        <v>1399</v>
      </c>
      <c r="I97" s="23"/>
      <c r="J97" s="219">
        <v>0</v>
      </c>
      <c r="K97" s="219">
        <v>1794.07</v>
      </c>
      <c r="L97" s="126" t="s">
        <v>1356</v>
      </c>
      <c r="M97" s="126"/>
      <c r="N97" s="41">
        <f>N96+IF(AND(L97="Pago",OR(E97='PC Receitas'!$O$4,E97='PC Receitas'!$O$5,E97='PC Receitas'!$O$6)),K97,IF(AND(L97="Pago",OR(E97='PC Receitas'!$O$7,E97='PC Receitas'!$O$8,E97='PC Receitas'!$O$9,E97='PC Receitas'!$O$10,E97='PC Receitas'!$O$11,E97='PC Receitas'!$O$12,E97='PC Receitas'!$O$13,E97='PC Receitas'!$O$14)),-K97,0))</f>
        <v>-366709.49999999913</v>
      </c>
      <c r="S97" s="112" t="str">
        <f t="shared" si="4"/>
        <v>Despesa</v>
      </c>
      <c r="T97" s="109" t="str">
        <f t="shared" si="5"/>
        <v/>
      </c>
      <c r="U97" s="109" t="str">
        <f t="shared" si="6"/>
        <v/>
      </c>
      <c r="V97" s="109" t="str">
        <f t="shared" si="7"/>
        <v>Despesa</v>
      </c>
      <c r="W97" s="113" t="str">
        <f>VLOOKUP(E97,'PC Receitas'!$O$4:$P$14,2,FALSE)</f>
        <v>Impostos</v>
      </c>
    </row>
    <row r="98" spans="1:23" ht="19.5" customHeight="1" thickTop="1" thickBot="1" x14ac:dyDescent="0.3">
      <c r="A98" s="164"/>
      <c r="C98" s="43">
        <v>15</v>
      </c>
      <c r="D98" s="43" t="str">
        <f>IF(C98&lt;&gt;"",TEXT(C98,"00")&amp;"/05/"&amp;'Configurações Básicas'!$E$5,"")</f>
        <v>15/05/2017</v>
      </c>
      <c r="E98" s="43" t="s">
        <v>1337</v>
      </c>
      <c r="F98" s="212" t="s">
        <v>2051</v>
      </c>
      <c r="G98" s="43" t="s">
        <v>1447</v>
      </c>
      <c r="H98" s="43" t="s">
        <v>1398</v>
      </c>
      <c r="I98" s="43"/>
      <c r="J98" s="219">
        <v>0</v>
      </c>
      <c r="K98" s="219">
        <v>7624.65</v>
      </c>
      <c r="L98" s="126" t="s">
        <v>1356</v>
      </c>
      <c r="M98" s="126"/>
      <c r="N98" s="41">
        <f>N97+IF(AND(L98="Pago",OR(E98='PC Receitas'!$O$4,E98='PC Receitas'!$O$5,E98='PC Receitas'!$O$6)),K98,IF(AND(L98="Pago",OR(E98='PC Receitas'!$O$7,E98='PC Receitas'!$O$8,E98='PC Receitas'!$O$9,E98='PC Receitas'!$O$10,E98='PC Receitas'!$O$11,E98='PC Receitas'!$O$12,E98='PC Receitas'!$O$13,E98='PC Receitas'!$O$14)),-K98,0))</f>
        <v>-374334.14999999915</v>
      </c>
      <c r="S98" s="112" t="str">
        <f t="shared" si="4"/>
        <v/>
      </c>
      <c r="T98" s="109" t="str">
        <f t="shared" si="5"/>
        <v>Despesa</v>
      </c>
      <c r="U98" s="109" t="str">
        <f t="shared" si="6"/>
        <v/>
      </c>
      <c r="V98" s="109" t="str">
        <f t="shared" si="7"/>
        <v>Despesa</v>
      </c>
      <c r="W98" s="113" t="str">
        <f>VLOOKUP(E98,'PC Receitas'!$O$4:$P$14,2,FALSE)</f>
        <v>Despesas_com_Produtos</v>
      </c>
    </row>
    <row r="99" spans="1:23" ht="19.5" customHeight="1" thickTop="1" thickBot="1" x14ac:dyDescent="0.3">
      <c r="A99" s="164"/>
      <c r="C99" s="43">
        <v>15</v>
      </c>
      <c r="D99" s="43" t="str">
        <f>IF(C99&lt;&gt;"",TEXT(C99,"00")&amp;"/05/"&amp;'Configurações Básicas'!$E$5,"")</f>
        <v>15/05/2017</v>
      </c>
      <c r="E99" s="43" t="s">
        <v>150</v>
      </c>
      <c r="F99" s="212">
        <v>7068</v>
      </c>
      <c r="G99" s="43" t="s">
        <v>1496</v>
      </c>
      <c r="H99" s="43" t="s">
        <v>1397</v>
      </c>
      <c r="I99" s="43"/>
      <c r="J99" s="219">
        <v>0</v>
      </c>
      <c r="K99" s="219">
        <v>904.43</v>
      </c>
      <c r="L99" s="126" t="s">
        <v>1356</v>
      </c>
      <c r="M99" s="126"/>
      <c r="N99" s="41">
        <f>N98+IF(AND(L99="Pago",OR(E99='PC Receitas'!$O$4,E99='PC Receitas'!$O$5,E99='PC Receitas'!$O$6)),K99,IF(AND(L99="Pago",OR(E99='PC Receitas'!$O$7,E99='PC Receitas'!$O$8,E99='PC Receitas'!$O$9,E99='PC Receitas'!$O$10,E99='PC Receitas'!$O$11,E99='PC Receitas'!$O$12,E99='PC Receitas'!$O$13,E99='PC Receitas'!$O$14)),-K99,0))</f>
        <v>-375238.57999999914</v>
      </c>
      <c r="S99" s="112" t="str">
        <f t="shared" si="4"/>
        <v>Despesa</v>
      </c>
      <c r="T99" s="109" t="str">
        <f t="shared" si="5"/>
        <v/>
      </c>
      <c r="U99" s="109" t="str">
        <f t="shared" si="6"/>
        <v/>
      </c>
      <c r="V99" s="109" t="str">
        <f t="shared" si="7"/>
        <v>Despesa</v>
      </c>
      <c r="W99" s="113" t="str">
        <f>VLOOKUP(E99,'PC Receitas'!$O$4:$P$14,2,FALSE)</f>
        <v>Despesas_com_RH</v>
      </c>
    </row>
    <row r="100" spans="1:23" ht="19.5" customHeight="1" thickTop="1" thickBot="1" x14ac:dyDescent="0.3">
      <c r="A100" s="164"/>
      <c r="C100" s="43">
        <v>25</v>
      </c>
      <c r="D100" s="43" t="str">
        <f>IF(C100&lt;&gt;"",TEXT(C100,"00")&amp;"/05/"&amp;'Configurações Básicas'!$E$5,"")</f>
        <v>25/05/2017</v>
      </c>
      <c r="E100" s="43" t="s">
        <v>1338</v>
      </c>
      <c r="F100" s="212" t="s">
        <v>2052</v>
      </c>
      <c r="G100" s="23" t="s">
        <v>1473</v>
      </c>
      <c r="H100" s="23" t="s">
        <v>1399</v>
      </c>
      <c r="I100" s="23"/>
      <c r="J100" s="219">
        <v>0</v>
      </c>
      <c r="K100" s="219">
        <v>815.91</v>
      </c>
      <c r="L100" s="126" t="s">
        <v>1356</v>
      </c>
      <c r="M100" s="126"/>
      <c r="N100" s="41">
        <f>N99+IF(AND(L100="Pago",OR(E100='PC Receitas'!$O$4,E100='PC Receitas'!$O$5,E100='PC Receitas'!$O$6)),K100,IF(AND(L100="Pago",OR(E100='PC Receitas'!$O$7,E100='PC Receitas'!$O$8,E100='PC Receitas'!$O$9,E100='PC Receitas'!$O$10,E100='PC Receitas'!$O$11,E100='PC Receitas'!$O$12,E100='PC Receitas'!$O$13,E100='PC Receitas'!$O$14)),-K100,0))</f>
        <v>-376054.48999999912</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15</v>
      </c>
      <c r="D101" s="43" t="str">
        <f>IF(C101&lt;&gt;"",TEXT(C101,"00")&amp;"/05/"&amp;'Configurações Básicas'!$E$5,"")</f>
        <v>15/05/2017</v>
      </c>
      <c r="E101" s="43" t="s">
        <v>1337</v>
      </c>
      <c r="F101" s="143" t="s">
        <v>2053</v>
      </c>
      <c r="G101" s="43" t="s">
        <v>1447</v>
      </c>
      <c r="H101" s="43" t="s">
        <v>1397</v>
      </c>
      <c r="I101" s="43"/>
      <c r="J101" s="219">
        <v>0</v>
      </c>
      <c r="K101" s="219">
        <v>696.27</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-376750.75999999914</v>
      </c>
      <c r="S101" s="112" t="str">
        <f t="shared" si="4"/>
        <v/>
      </c>
      <c r="T101" s="109" t="str">
        <f t="shared" si="5"/>
        <v>Despesa</v>
      </c>
      <c r="U101" s="109" t="str">
        <f t="shared" si="6"/>
        <v/>
      </c>
      <c r="V101" s="109" t="str">
        <f t="shared" si="7"/>
        <v>Despesa</v>
      </c>
      <c r="W101" s="113" t="str">
        <f>VLOOKUP(E101,'PC Receitas'!$O$4:$P$14,2,FALSE)</f>
        <v>Despesas_com_Produtos</v>
      </c>
    </row>
    <row r="102" spans="1:23" ht="19.5" customHeight="1" thickTop="1" thickBot="1" x14ac:dyDescent="0.3">
      <c r="A102" s="164"/>
      <c r="C102" s="43">
        <v>15</v>
      </c>
      <c r="D102" s="43" t="str">
        <f>IF(C102&lt;&gt;"",TEXT(C102,"00")&amp;"/05/"&amp;'Configurações Básicas'!$E$5,"")</f>
        <v>15/05/2017</v>
      </c>
      <c r="E102" s="43" t="s">
        <v>1338</v>
      </c>
      <c r="F102" s="143">
        <v>15369</v>
      </c>
      <c r="G102" s="43" t="s">
        <v>1442</v>
      </c>
      <c r="H102" s="43" t="s">
        <v>1397</v>
      </c>
      <c r="I102" s="43"/>
      <c r="J102" s="219">
        <v>0</v>
      </c>
      <c r="K102" s="219">
        <v>2.1</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-376752.85999999911</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15</v>
      </c>
      <c r="D103" s="43" t="str">
        <f>IF(C103&lt;&gt;"",TEXT(C103,"00")&amp;"/05/"&amp;'Configurações Básicas'!$E$5,"")</f>
        <v>15/05/2017</v>
      </c>
      <c r="E103" s="43" t="s">
        <v>1338</v>
      </c>
      <c r="F103" s="143">
        <v>15332</v>
      </c>
      <c r="G103" s="43" t="s">
        <v>1442</v>
      </c>
      <c r="H103" s="43" t="s">
        <v>1397</v>
      </c>
      <c r="I103" s="43"/>
      <c r="J103" s="219">
        <v>0</v>
      </c>
      <c r="K103" s="219">
        <v>2.1</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-376754.95999999909</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15</v>
      </c>
      <c r="D104" s="43" t="str">
        <f>IF(C104&lt;&gt;"",TEXT(C104,"00")&amp;"/05/"&amp;'Configurações Básicas'!$E$5,"")</f>
        <v>15/05/2017</v>
      </c>
      <c r="E104" s="43" t="s">
        <v>1338</v>
      </c>
      <c r="F104" s="143">
        <v>15280309315</v>
      </c>
      <c r="G104" s="43" t="s">
        <v>1442</v>
      </c>
      <c r="H104" s="43" t="s">
        <v>1397</v>
      </c>
      <c r="I104" s="43"/>
      <c r="J104" s="219">
        <v>0</v>
      </c>
      <c r="K104" s="219">
        <v>6.3</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-376761.25999999908</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8</v>
      </c>
      <c r="D105" s="43" t="str">
        <f>IF(C105&lt;&gt;"",TEXT(C105,"00")&amp;"/05/"&amp;'Configurações Básicas'!$E$5,"")</f>
        <v>08/05/2017</v>
      </c>
      <c r="E105" s="43" t="s">
        <v>1338</v>
      </c>
      <c r="F105" s="143">
        <v>15294</v>
      </c>
      <c r="G105" s="43" t="s">
        <v>1442</v>
      </c>
      <c r="H105" s="43" t="s">
        <v>1397</v>
      </c>
      <c r="I105" s="43"/>
      <c r="J105" s="219">
        <v>0</v>
      </c>
      <c r="K105" s="219">
        <v>2.1</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-376763.35999999905</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16</v>
      </c>
      <c r="D106" s="43" t="str">
        <f>IF(C106&lt;&gt;"",TEXT(C106,"00")&amp;"/05/"&amp;'Configurações Básicas'!$E$5,"")</f>
        <v>16/05/2017</v>
      </c>
      <c r="E106" s="43" t="s">
        <v>1338</v>
      </c>
      <c r="F106" s="143">
        <v>15342</v>
      </c>
      <c r="G106" s="43" t="s">
        <v>1442</v>
      </c>
      <c r="H106" s="43" t="s">
        <v>1397</v>
      </c>
      <c r="I106" s="43"/>
      <c r="J106" s="219">
        <v>0</v>
      </c>
      <c r="K106" s="219">
        <v>2.1</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-376765.45999999903</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16</v>
      </c>
      <c r="D107" s="43" t="str">
        <f>IF(C107&lt;&gt;"",TEXT(C107,"00")&amp;"/05/"&amp;'Configurações Básicas'!$E$5,"")</f>
        <v>16/05/2017</v>
      </c>
      <c r="E107" s="43" t="s">
        <v>1338</v>
      </c>
      <c r="F107" s="143">
        <v>15344</v>
      </c>
      <c r="G107" s="43" t="s">
        <v>1442</v>
      </c>
      <c r="H107" s="43" t="s">
        <v>1397</v>
      </c>
      <c r="I107" s="43"/>
      <c r="J107" s="219">
        <v>0</v>
      </c>
      <c r="K107" s="219">
        <v>2.1</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-376767.55999999901</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16</v>
      </c>
      <c r="D108" s="43" t="str">
        <f>IF(C108&lt;&gt;"",TEXT(C108,"00")&amp;"/05/"&amp;'Configurações Básicas'!$E$5,"")</f>
        <v>16/05/2017</v>
      </c>
      <c r="E108" s="43" t="s">
        <v>1338</v>
      </c>
      <c r="F108" s="143">
        <v>15348</v>
      </c>
      <c r="G108" s="43" t="s">
        <v>1442</v>
      </c>
      <c r="H108" s="43" t="s">
        <v>1397</v>
      </c>
      <c r="I108" s="43"/>
      <c r="J108" s="219">
        <v>0</v>
      </c>
      <c r="K108" s="219">
        <v>2.1</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-376769.65999999898</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16</v>
      </c>
      <c r="D109" s="43" t="str">
        <f>IF(C109&lt;&gt;"",TEXT(C109,"00")&amp;"/05/"&amp;'Configurações Básicas'!$E$5,"")</f>
        <v>16/05/2017</v>
      </c>
      <c r="E109" s="43" t="s">
        <v>1338</v>
      </c>
      <c r="F109" s="143">
        <v>15350</v>
      </c>
      <c r="G109" s="43" t="s">
        <v>1442</v>
      </c>
      <c r="H109" s="43" t="s">
        <v>1397</v>
      </c>
      <c r="I109" s="43"/>
      <c r="J109" s="219">
        <v>0</v>
      </c>
      <c r="K109" s="219">
        <v>2.1</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-376771.75999999896</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16</v>
      </c>
      <c r="D110" s="43" t="str">
        <f>IF(C110&lt;&gt;"",TEXT(C110,"00")&amp;"/05/"&amp;'Configurações Básicas'!$E$5,"")</f>
        <v>16/05/2017</v>
      </c>
      <c r="E110" s="43" t="s">
        <v>1338</v>
      </c>
      <c r="F110" s="143" t="s">
        <v>2054</v>
      </c>
      <c r="G110" s="43" t="s">
        <v>1442</v>
      </c>
      <c r="H110" s="43" t="s">
        <v>1397</v>
      </c>
      <c r="I110" s="43"/>
      <c r="J110" s="219">
        <v>0</v>
      </c>
      <c r="K110" s="219">
        <v>2.1</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-376773.85999999894</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25</v>
      </c>
      <c r="D111" s="43" t="str">
        <f>IF(C111&lt;&gt;"",TEXT(C111,"00")&amp;"/05/"&amp;'Configurações Básicas'!$E$5,"")</f>
        <v>25/05/2017</v>
      </c>
      <c r="E111" s="43" t="s">
        <v>1338</v>
      </c>
      <c r="F111" s="143">
        <v>15461</v>
      </c>
      <c r="G111" s="43" t="s">
        <v>1442</v>
      </c>
      <c r="H111" s="43" t="s">
        <v>1397</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-376775.95999999892</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16</v>
      </c>
      <c r="D112" s="43" t="str">
        <f>IF(C112&lt;&gt;"",TEXT(C112,"00")&amp;"/05/"&amp;'Configurações Básicas'!$E$5,"")</f>
        <v>16/05/2017</v>
      </c>
      <c r="E112" s="43" t="s">
        <v>150</v>
      </c>
      <c r="F112" s="143" t="s">
        <v>2055</v>
      </c>
      <c r="G112" s="43" t="s">
        <v>1443</v>
      </c>
      <c r="H112" s="43" t="s">
        <v>1398</v>
      </c>
      <c r="I112" s="43"/>
      <c r="J112" s="219">
        <v>0</v>
      </c>
      <c r="K112" s="219">
        <v>31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-376806.95999999892</v>
      </c>
      <c r="S112" s="112" t="str">
        <f t="shared" si="4"/>
        <v>Despesa</v>
      </c>
      <c r="T112" s="109" t="str">
        <f t="shared" si="5"/>
        <v/>
      </c>
      <c r="U112" s="109" t="str">
        <f t="shared" si="6"/>
        <v/>
      </c>
      <c r="V112" s="109" t="str">
        <f t="shared" si="7"/>
        <v>Despesa</v>
      </c>
      <c r="W112" s="113" t="str">
        <f>VLOOKUP(E112,'PC Receitas'!$O$4:$P$14,2,FALSE)</f>
        <v>Despesas_com_RH</v>
      </c>
    </row>
    <row r="113" spans="1:23" ht="19.5" customHeight="1" thickTop="1" thickBot="1" x14ac:dyDescent="0.3">
      <c r="A113" s="164"/>
      <c r="C113" s="43">
        <v>16</v>
      </c>
      <c r="D113" s="43" t="str">
        <f>IF(C113&lt;&gt;"",TEXT(C113,"00")&amp;"/05/"&amp;'Configurações Básicas'!$E$5,"")</f>
        <v>16/05/2017</v>
      </c>
      <c r="E113" s="43" t="s">
        <v>1338</v>
      </c>
      <c r="F113" s="143">
        <v>849904</v>
      </c>
      <c r="G113" s="43" t="s">
        <v>1450</v>
      </c>
      <c r="H113" s="43" t="s">
        <v>1398</v>
      </c>
      <c r="I113" s="43"/>
      <c r="J113" s="219">
        <v>0</v>
      </c>
      <c r="K113" s="219">
        <v>20</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-376826.95999999892</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17</v>
      </c>
      <c r="D114" s="43" t="str">
        <f>IF(C114&lt;&gt;"",TEXT(C114,"00")&amp;"/05/"&amp;'Configurações Básicas'!$E$5,"")</f>
        <v>17/05/2017</v>
      </c>
      <c r="E114" s="43" t="s">
        <v>1337</v>
      </c>
      <c r="F114" s="143">
        <v>21398</v>
      </c>
      <c r="G114" s="43" t="s">
        <v>1447</v>
      </c>
      <c r="H114" s="43" t="s">
        <v>1397</v>
      </c>
      <c r="I114" s="43"/>
      <c r="J114" s="219">
        <v>0</v>
      </c>
      <c r="K114" s="219">
        <v>5472.57</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-382299.52999999892</v>
      </c>
      <c r="S114" s="112" t="str">
        <f t="shared" si="4"/>
        <v/>
      </c>
      <c r="T114" s="109" t="str">
        <f t="shared" si="5"/>
        <v>Despesa</v>
      </c>
      <c r="U114" s="109" t="str">
        <f t="shared" si="6"/>
        <v/>
      </c>
      <c r="V114" s="109" t="str">
        <f t="shared" si="7"/>
        <v>Despesa</v>
      </c>
      <c r="W114" s="113" t="str">
        <f>VLOOKUP(E114,'PC Receitas'!$O$4:$P$14,2,FALSE)</f>
        <v>Despesas_com_Produtos</v>
      </c>
    </row>
    <row r="115" spans="1:23" ht="19.5" customHeight="1" thickTop="1" thickBot="1" x14ac:dyDescent="0.3">
      <c r="A115" s="164"/>
      <c r="C115" s="43">
        <v>17</v>
      </c>
      <c r="D115" s="43" t="str">
        <f>IF(C115&lt;&gt;"",TEXT(C115,"00")&amp;"/05/"&amp;'Configurações Básicas'!$E$5,"")</f>
        <v>17/05/2017</v>
      </c>
      <c r="E115" s="43" t="s">
        <v>1337</v>
      </c>
      <c r="F115" s="143">
        <v>5921</v>
      </c>
      <c r="G115" s="43" t="s">
        <v>1447</v>
      </c>
      <c r="H115" s="43" t="s">
        <v>1397</v>
      </c>
      <c r="I115" s="43"/>
      <c r="J115" s="219">
        <v>0</v>
      </c>
      <c r="K115" s="219">
        <v>7878.62</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-390178.14999999892</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30</v>
      </c>
      <c r="D116" s="43" t="str">
        <f>IF(C116&lt;&gt;"",TEXT(C116,"00")&amp;"/05/"&amp;'Configurações Básicas'!$E$5,"")</f>
        <v>30/05/2017</v>
      </c>
      <c r="E116" s="43" t="s">
        <v>1338</v>
      </c>
      <c r="F116" s="143">
        <v>15427</v>
      </c>
      <c r="G116" s="43" t="s">
        <v>1442</v>
      </c>
      <c r="H116" s="43" t="s">
        <v>1397</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-390180.24999999889</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16</v>
      </c>
      <c r="D117" s="43" t="str">
        <f>IF(C117&lt;&gt;"",TEXT(C117,"00")&amp;"/05/"&amp;'Configurações Básicas'!$E$5,"")</f>
        <v>16/05/2017</v>
      </c>
      <c r="E117" s="43" t="s">
        <v>1338</v>
      </c>
      <c r="F117" s="143" t="s">
        <v>2056</v>
      </c>
      <c r="G117" s="43" t="s">
        <v>1442</v>
      </c>
      <c r="H117" s="43" t="s">
        <v>1397</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-390182.34999999887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16</v>
      </c>
      <c r="D118" s="43" t="str">
        <f>IF(C118&lt;&gt;"",TEXT(C118,"00")&amp;"/05/"&amp;'Configurações Básicas'!$E$5,"")</f>
        <v>16/05/2017</v>
      </c>
      <c r="E118" s="43" t="s">
        <v>1338</v>
      </c>
      <c r="F118" s="143" t="s">
        <v>2057</v>
      </c>
      <c r="G118" s="43" t="s">
        <v>1442</v>
      </c>
      <c r="H118" s="43" t="s">
        <v>1397</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-390184.44999999885</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16</v>
      </c>
      <c r="D119" s="43" t="str">
        <f>IF(C119&lt;&gt;"",TEXT(C119,"00")&amp;"/05/"&amp;'Configurações Básicas'!$E$5,"")</f>
        <v>16/05/2017</v>
      </c>
      <c r="E119" s="43" t="s">
        <v>1338</v>
      </c>
      <c r="F119" s="143">
        <v>15354</v>
      </c>
      <c r="G119" s="43" t="s">
        <v>1442</v>
      </c>
      <c r="H119" s="43" t="s">
        <v>1397</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-390186.54999999882</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16</v>
      </c>
      <c r="D120" s="43" t="str">
        <f>IF(C120&lt;&gt;"",TEXT(C120,"00")&amp;"/05/"&amp;'Configurações Básicas'!$E$5,"")</f>
        <v>16/05/2017</v>
      </c>
      <c r="E120" s="43" t="s">
        <v>1338</v>
      </c>
      <c r="F120" s="143">
        <v>15349</v>
      </c>
      <c r="G120" s="43" t="s">
        <v>1442</v>
      </c>
      <c r="H120" s="43" t="s">
        <v>1397</v>
      </c>
      <c r="I120" s="43"/>
      <c r="J120" s="219">
        <v>0</v>
      </c>
      <c r="K120" s="219">
        <v>2.1</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-390188.6499999988</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16</v>
      </c>
      <c r="D121" s="43" t="str">
        <f>IF(C121&lt;&gt;"",TEXT(C121,"00")&amp;"/05/"&amp;'Configurações Básicas'!$E$5,"")</f>
        <v>16/05/2017</v>
      </c>
      <c r="E121" s="43" t="s">
        <v>1338</v>
      </c>
      <c r="F121" s="143">
        <v>15345</v>
      </c>
      <c r="G121" s="43" t="s">
        <v>1442</v>
      </c>
      <c r="H121" s="43" t="s">
        <v>1397</v>
      </c>
      <c r="I121" s="43"/>
      <c r="J121" s="219">
        <v>0</v>
      </c>
      <c r="K121" s="219">
        <v>2.1</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-390190.74999999878</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30</v>
      </c>
      <c r="D122" s="43" t="str">
        <f>IF(C122&lt;&gt;"",TEXT(C122,"00")&amp;"/05/"&amp;'Configurações Básicas'!$E$5,"")</f>
        <v>30/05/2017</v>
      </c>
      <c r="E122" s="43" t="s">
        <v>150</v>
      </c>
      <c r="F122" s="143" t="s">
        <v>2058</v>
      </c>
      <c r="G122" s="43" t="s">
        <v>1511</v>
      </c>
      <c r="H122" s="43" t="s">
        <v>1398</v>
      </c>
      <c r="I122" s="43"/>
      <c r="J122" s="219">
        <v>0</v>
      </c>
      <c r="K122" s="219">
        <v>96.86</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-390287.60999999876</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IF(C123&lt;&gt;"",TEXT(C123,"00")&amp;"/05/"&amp;'Configurações Básicas'!$E$5,"")</f>
        <v>30/05/2017</v>
      </c>
      <c r="E123" s="43" t="s">
        <v>150</v>
      </c>
      <c r="F123" s="143" t="s">
        <v>2059</v>
      </c>
      <c r="G123" s="43" t="s">
        <v>1511</v>
      </c>
      <c r="H123" s="43" t="s">
        <v>1398</v>
      </c>
      <c r="I123" s="43"/>
      <c r="J123" s="219">
        <v>0</v>
      </c>
      <c r="K123" s="219">
        <v>319.68</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-390607.28999999876</v>
      </c>
      <c r="S123" s="112" t="str">
        <f t="shared" si="4"/>
        <v>Despesa</v>
      </c>
      <c r="T123" s="109" t="str">
        <f t="shared" si="5"/>
        <v/>
      </c>
      <c r="U123" s="109" t="str">
        <f t="shared" si="6"/>
        <v/>
      </c>
      <c r="V123" s="109" t="str">
        <f t="shared" si="7"/>
        <v>Despesa</v>
      </c>
      <c r="W123" s="113" t="str">
        <f>VLOOKUP(E123,'PC Receitas'!$O$4:$P$14,2,FALSE)</f>
        <v>Despesas_com_RH</v>
      </c>
    </row>
    <row r="124" spans="1:23" ht="19.5" customHeight="1" thickTop="1" thickBot="1" x14ac:dyDescent="0.3">
      <c r="A124" s="164"/>
      <c r="C124" s="43">
        <v>17</v>
      </c>
      <c r="D124" s="43" t="str">
        <f>IF(C124&lt;&gt;"",TEXT(C124,"00")&amp;"/05/"&amp;'Configurações Básicas'!$E$5,"")</f>
        <v>17/05/2017</v>
      </c>
      <c r="E124" s="43" t="s">
        <v>1338</v>
      </c>
      <c r="F124" s="143">
        <v>15360</v>
      </c>
      <c r="G124" s="43" t="s">
        <v>1442</v>
      </c>
      <c r="H124" s="43" t="s">
        <v>1397</v>
      </c>
      <c r="I124" s="43"/>
      <c r="J124" s="219">
        <v>0</v>
      </c>
      <c r="K124" s="219">
        <v>2.1</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-390609.38999999873</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17</v>
      </c>
      <c r="D125" s="43" t="str">
        <f>IF(C125&lt;&gt;"",TEXT(C125,"00")&amp;"/05/"&amp;'Configurações Básicas'!$E$5,"")</f>
        <v>17/05/2017</v>
      </c>
      <c r="E125" s="43" t="s">
        <v>1338</v>
      </c>
      <c r="F125" s="143">
        <v>15361</v>
      </c>
      <c r="G125" s="43" t="s">
        <v>1442</v>
      </c>
      <c r="H125" s="43" t="s">
        <v>1397</v>
      </c>
      <c r="I125" s="43"/>
      <c r="J125" s="219">
        <v>0</v>
      </c>
      <c r="K125" s="219">
        <v>2.1</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-390611.48999999871</v>
      </c>
      <c r="S125" s="112" t="str">
        <f t="shared" si="4"/>
        <v>Despesa</v>
      </c>
      <c r="T125" s="109" t="str">
        <f t="shared" si="5"/>
        <v/>
      </c>
      <c r="U125" s="109" t="str">
        <f t="shared" si="6"/>
        <v/>
      </c>
      <c r="V125" s="109" t="str">
        <f t="shared" si="7"/>
        <v>Despesa</v>
      </c>
      <c r="W125" s="113" t="str">
        <f>VLOOKUP(E125,'PC Receitas'!$O$4:$P$14,2,FALSE)</f>
        <v>Despesas_Operacionais</v>
      </c>
    </row>
    <row r="126" spans="1:23" ht="19.5" customHeight="1" thickTop="1" thickBot="1" x14ac:dyDescent="0.3">
      <c r="A126" s="164"/>
      <c r="C126" s="43">
        <v>17</v>
      </c>
      <c r="D126" s="43" t="str">
        <f>IF(C126&lt;&gt;"",TEXT(C126,"00")&amp;"/05/"&amp;'Configurações Básicas'!$E$5,"")</f>
        <v>17/05/2017</v>
      </c>
      <c r="E126" s="43" t="s">
        <v>1338</v>
      </c>
      <c r="F126" s="143">
        <v>15355</v>
      </c>
      <c r="G126" s="43" t="s">
        <v>1442</v>
      </c>
      <c r="H126" s="43" t="s">
        <v>1397</v>
      </c>
      <c r="I126" s="43"/>
      <c r="J126" s="219">
        <v>0</v>
      </c>
      <c r="K126" s="219">
        <v>2.1</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-390613.58999999869</v>
      </c>
      <c r="S126" s="112" t="str">
        <f t="shared" si="4"/>
        <v>Despesa</v>
      </c>
      <c r="T126" s="109" t="str">
        <f t="shared" si="5"/>
        <v/>
      </c>
      <c r="U126" s="109" t="str">
        <f t="shared" si="6"/>
        <v/>
      </c>
      <c r="V126" s="109" t="str">
        <f t="shared" si="7"/>
        <v>Despesa</v>
      </c>
      <c r="W126" s="113" t="str">
        <f>VLOOKUP(E126,'PC Receitas'!$O$4:$P$14,2,FALSE)</f>
        <v>Despesas_Operacionais</v>
      </c>
    </row>
    <row r="127" spans="1:23" ht="19.5" customHeight="1" thickTop="1" thickBot="1" x14ac:dyDescent="0.3">
      <c r="A127" s="164"/>
      <c r="C127" s="43">
        <v>17</v>
      </c>
      <c r="D127" s="43" t="str">
        <f>IF(C127&lt;&gt;"",TEXT(C127,"00")&amp;"/05/"&amp;'Configurações Básicas'!$E$5,"")</f>
        <v>17/05/2017</v>
      </c>
      <c r="E127" s="43" t="s">
        <v>1338</v>
      </c>
      <c r="F127" s="143">
        <v>15357</v>
      </c>
      <c r="G127" s="43" t="s">
        <v>1442</v>
      </c>
      <c r="H127" s="43" t="s">
        <v>1397</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-390615.68999999866</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18</v>
      </c>
      <c r="D128" s="43" t="str">
        <f>IF(C128&lt;&gt;"",TEXT(C128,"00")&amp;"/05/"&amp;'Configurações Básicas'!$E$5,"")</f>
        <v>18/05/2017</v>
      </c>
      <c r="E128" s="43" t="s">
        <v>1338</v>
      </c>
      <c r="F128" s="143" t="s">
        <v>2060</v>
      </c>
      <c r="G128" s="43" t="s">
        <v>1532</v>
      </c>
      <c r="H128" s="43" t="s">
        <v>1399</v>
      </c>
      <c r="I128" s="43"/>
      <c r="J128" s="219">
        <v>0</v>
      </c>
      <c r="K128" s="219">
        <v>32.79</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-390648.47999999864</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18</v>
      </c>
      <c r="D129" s="43" t="str">
        <f>IF(C129&lt;&gt;"",TEXT(C129,"00")&amp;"/05/"&amp;'Configurações Básicas'!$E$5,"")</f>
        <v>18/05/2017</v>
      </c>
      <c r="E129" s="43" t="s">
        <v>1338</v>
      </c>
      <c r="F129" s="143">
        <v>850758</v>
      </c>
      <c r="G129" s="43" t="s">
        <v>1450</v>
      </c>
      <c r="H129" s="43" t="s">
        <v>1399</v>
      </c>
      <c r="I129" s="43"/>
      <c r="J129" s="219">
        <v>0</v>
      </c>
      <c r="K129" s="219">
        <v>309.07</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-390957.54999999865</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18</v>
      </c>
      <c r="D130" s="43" t="str">
        <f>IF(C130&lt;&gt;"",TEXT(C130,"00")&amp;"/05/"&amp;'Configurações Básicas'!$E$5,"")</f>
        <v>18/05/2017</v>
      </c>
      <c r="E130" s="43" t="s">
        <v>1338</v>
      </c>
      <c r="F130" s="143">
        <v>15275</v>
      </c>
      <c r="G130" s="43" t="s">
        <v>1442</v>
      </c>
      <c r="H130" s="43" t="s">
        <v>1397</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-390959.64999999863</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22</v>
      </c>
      <c r="D131" s="43" t="str">
        <f>IF(C131&lt;&gt;"",TEXT(C131,"00")&amp;"/05/"&amp;'Configurações Básicas'!$E$5,"")</f>
        <v>22/05/2017</v>
      </c>
      <c r="E131" s="43" t="s">
        <v>1338</v>
      </c>
      <c r="F131" s="143">
        <v>15373</v>
      </c>
      <c r="G131" s="43" t="s">
        <v>1442</v>
      </c>
      <c r="H131" s="43" t="s">
        <v>1397</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-390961.7499999986</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18</v>
      </c>
      <c r="D132" s="43" t="str">
        <f>IF(C132&lt;&gt;"",TEXT(C132,"00")&amp;"/05/"&amp;'Configurações Básicas'!$E$5,"")</f>
        <v>18/05/2017</v>
      </c>
      <c r="E132" s="43" t="s">
        <v>1338</v>
      </c>
      <c r="F132" s="143">
        <v>15365</v>
      </c>
      <c r="G132" s="43" t="s">
        <v>1442</v>
      </c>
      <c r="H132" s="43" t="s">
        <v>1397</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-390963.84999999858</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18</v>
      </c>
      <c r="D133" s="43" t="str">
        <f>IF(C133&lt;&gt;"",TEXT(C133,"00")&amp;"/05/"&amp;'Configurações Básicas'!$E$5,"")</f>
        <v>18/05/2017</v>
      </c>
      <c r="E133" s="43" t="s">
        <v>1338</v>
      </c>
      <c r="F133" s="143">
        <v>15343</v>
      </c>
      <c r="G133" s="43" t="s">
        <v>1442</v>
      </c>
      <c r="H133" s="43" t="s">
        <v>1397</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-390965.94999999856</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18</v>
      </c>
      <c r="D134" s="43" t="str">
        <f>IF(C134&lt;&gt;"",TEXT(C134,"00")&amp;"/05/"&amp;'Configurações Básicas'!$E$5,"")</f>
        <v>18/05/2017</v>
      </c>
      <c r="E134" s="43" t="s">
        <v>1338</v>
      </c>
      <c r="F134" s="143">
        <v>15512</v>
      </c>
      <c r="G134" s="43" t="s">
        <v>1442</v>
      </c>
      <c r="H134" s="43" t="s">
        <v>1397</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-390968.04999999853</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30</v>
      </c>
      <c r="D135" s="43" t="str">
        <f>IF(C135&lt;&gt;"",TEXT(C135,"00")&amp;"/05/"&amp;'Configurações Básicas'!$E$5,"")</f>
        <v>30/05/2017</v>
      </c>
      <c r="E135" s="43" t="s">
        <v>1338</v>
      </c>
      <c r="F135" s="143">
        <v>15437</v>
      </c>
      <c r="G135" s="43" t="s">
        <v>1442</v>
      </c>
      <c r="H135" s="43" t="s">
        <v>1397</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-390970.14999999851</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19</v>
      </c>
      <c r="D136" s="43" t="str">
        <f>IF(C136&lt;&gt;"",TEXT(C136,"00")&amp;"/05/"&amp;'Configurações Básicas'!$E$5,"")</f>
        <v>19/05/2017</v>
      </c>
      <c r="E136" s="43" t="s">
        <v>1334</v>
      </c>
      <c r="F136" s="143" t="s">
        <v>2061</v>
      </c>
      <c r="G136" s="43" t="s">
        <v>1486</v>
      </c>
      <c r="H136" s="43" t="s">
        <v>1397</v>
      </c>
      <c r="I136" s="43"/>
      <c r="J136" s="219">
        <v>0</v>
      </c>
      <c r="K136" s="219">
        <v>24.08</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-390994.22999999853</v>
      </c>
      <c r="S136" s="112" t="str">
        <f t="shared" si="8"/>
        <v>Despesa</v>
      </c>
      <c r="T136" s="109" t="str">
        <f t="shared" si="9"/>
        <v/>
      </c>
      <c r="U136" s="109" t="str">
        <f t="shared" si="10"/>
        <v/>
      </c>
      <c r="V136" s="109" t="str">
        <f t="shared" si="11"/>
        <v>Despesa</v>
      </c>
      <c r="W136" s="113" t="str">
        <f>VLOOKUP(E136,'PC Receitas'!$O$4:$P$14,2,FALSE)</f>
        <v>Impostos</v>
      </c>
    </row>
    <row r="137" spans="1:23" ht="19.5" customHeight="1" thickTop="1" thickBot="1" x14ac:dyDescent="0.3">
      <c r="A137" s="164"/>
      <c r="C137" s="43">
        <v>19</v>
      </c>
      <c r="D137" s="43" t="str">
        <f>IF(C137&lt;&gt;"",TEXT(C137,"00")&amp;"/05/"&amp;'Configurações Básicas'!$E$5,"")</f>
        <v>19/05/2017</v>
      </c>
      <c r="E137" s="43" t="s">
        <v>150</v>
      </c>
      <c r="F137" s="143" t="s">
        <v>2062</v>
      </c>
      <c r="G137" s="43" t="s">
        <v>1443</v>
      </c>
      <c r="H137" s="43" t="s">
        <v>1398</v>
      </c>
      <c r="I137" s="43"/>
      <c r="J137" s="219">
        <v>0</v>
      </c>
      <c r="K137" s="219">
        <v>50</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-391044.22999999853</v>
      </c>
      <c r="S137" s="112" t="str">
        <f t="shared" si="8"/>
        <v>Despesa</v>
      </c>
      <c r="T137" s="109" t="str">
        <f t="shared" si="9"/>
        <v/>
      </c>
      <c r="U137" s="109" t="str">
        <f t="shared" si="10"/>
        <v/>
      </c>
      <c r="V137" s="109" t="str">
        <f t="shared" si="11"/>
        <v>Despesa</v>
      </c>
      <c r="W137" s="113" t="str">
        <f>VLOOKUP(E137,'PC Receitas'!$O$4:$P$14,2,FALSE)</f>
        <v>Despesas_com_RH</v>
      </c>
    </row>
    <row r="138" spans="1:23" ht="19.5" customHeight="1" thickTop="1" thickBot="1" x14ac:dyDescent="0.3">
      <c r="A138" s="164"/>
      <c r="C138" s="43">
        <v>20</v>
      </c>
      <c r="D138" s="43" t="str">
        <f>IF(C138&lt;&gt;"",TEXT(C138,"00")&amp;"/05/"&amp;'Configurações Básicas'!$E$5,"")</f>
        <v>20/05/2017</v>
      </c>
      <c r="E138" s="43" t="s">
        <v>150</v>
      </c>
      <c r="F138" s="143" t="s">
        <v>2063</v>
      </c>
      <c r="G138" s="43" t="s">
        <v>1478</v>
      </c>
      <c r="H138" s="43" t="s">
        <v>1397</v>
      </c>
      <c r="I138" s="43"/>
      <c r="J138" s="219">
        <v>0</v>
      </c>
      <c r="K138" s="219">
        <v>1280.79</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-392325.01999999851</v>
      </c>
      <c r="S138" s="112" t="str">
        <f t="shared" si="8"/>
        <v>Despesa</v>
      </c>
      <c r="T138" s="109" t="str">
        <f t="shared" si="9"/>
        <v/>
      </c>
      <c r="U138" s="109" t="str">
        <f t="shared" si="10"/>
        <v/>
      </c>
      <c r="V138" s="109" t="str">
        <f t="shared" si="11"/>
        <v>Despesa</v>
      </c>
      <c r="W138" s="113" t="str">
        <f>VLOOKUP(E138,'PC Receitas'!$O$4:$P$14,2,FALSE)</f>
        <v>Despesas_com_RH</v>
      </c>
    </row>
    <row r="139" spans="1:23" ht="19.5" customHeight="1" thickTop="1" thickBot="1" x14ac:dyDescent="0.3">
      <c r="A139" s="164"/>
      <c r="C139" s="43">
        <v>29</v>
      </c>
      <c r="D139" s="43" t="str">
        <f>IF(C139&lt;&gt;"",TEXT(C139,"00")&amp;"/05/"&amp;'Configurações Básicas'!$E$5,"")</f>
        <v>29/05/2017</v>
      </c>
      <c r="E139" s="43" t="s">
        <v>1338</v>
      </c>
      <c r="F139" s="143" t="s">
        <v>2064</v>
      </c>
      <c r="G139" s="43" t="s">
        <v>1442</v>
      </c>
      <c r="H139" s="43" t="s">
        <v>1397</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-392327.11999999848</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19</v>
      </c>
      <c r="D140" s="43" t="str">
        <f>IF(C140&lt;&gt;"",TEXT(C140,"00")&amp;"/05/"&amp;'Configurações Básicas'!$E$5,"")</f>
        <v>19/05/2017</v>
      </c>
      <c r="E140" s="43" t="s">
        <v>1338</v>
      </c>
      <c r="F140" s="143">
        <v>15295318363</v>
      </c>
      <c r="G140" s="43" t="s">
        <v>1442</v>
      </c>
      <c r="H140" s="43" t="s">
        <v>1397</v>
      </c>
      <c r="I140" s="43"/>
      <c r="J140" s="219">
        <v>0</v>
      </c>
      <c r="K140" s="219">
        <v>6.3</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-392333.41999999847</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20</v>
      </c>
      <c r="D141" s="43" t="str">
        <f>IF(C141&lt;&gt;"",TEXT(C141,"00")&amp;"/05/"&amp;'Configurações Básicas'!$E$5,"")</f>
        <v>20/05/2017</v>
      </c>
      <c r="E141" s="43" t="s">
        <v>1334</v>
      </c>
      <c r="F141" s="143" t="s">
        <v>2065</v>
      </c>
      <c r="G141" s="43" t="s">
        <v>1461</v>
      </c>
      <c r="H141" s="43" t="s">
        <v>1397</v>
      </c>
      <c r="I141" s="43"/>
      <c r="J141" s="219">
        <v>0</v>
      </c>
      <c r="K141" s="219">
        <v>13732.99</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-406066.40999999846</v>
      </c>
      <c r="S141" s="112" t="str">
        <f t="shared" si="8"/>
        <v>Despesa</v>
      </c>
      <c r="T141" s="109" t="str">
        <f t="shared" si="9"/>
        <v/>
      </c>
      <c r="U141" s="109" t="str">
        <f t="shared" si="10"/>
        <v/>
      </c>
      <c r="V141" s="109" t="str">
        <f t="shared" si="11"/>
        <v>Despesa</v>
      </c>
      <c r="W141" s="113" t="str">
        <f>VLOOKUP(E141,'PC Receitas'!$O$4:$P$14,2,FALSE)</f>
        <v>Impostos</v>
      </c>
    </row>
    <row r="142" spans="1:23" ht="19.5" customHeight="1" thickTop="1" thickBot="1" x14ac:dyDescent="0.3">
      <c r="A142" s="164"/>
      <c r="C142" s="43">
        <v>20</v>
      </c>
      <c r="D142" s="43" t="str">
        <f>IF(C142&lt;&gt;"",TEXT(C142,"00")&amp;"/05/"&amp;'Configurações Básicas'!$E$5,"")</f>
        <v>20/05/2017</v>
      </c>
      <c r="E142" s="43" t="s">
        <v>1338</v>
      </c>
      <c r="F142" s="143" t="s">
        <v>2066</v>
      </c>
      <c r="G142" s="43" t="s">
        <v>1437</v>
      </c>
      <c r="H142" s="43" t="s">
        <v>1397</v>
      </c>
      <c r="I142" s="43"/>
      <c r="J142" s="219">
        <v>0</v>
      </c>
      <c r="K142" s="219">
        <v>282.08999999999997</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-406348.49999999849</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22</v>
      </c>
      <c r="D143" s="43" t="str">
        <f>IF(C143&lt;&gt;"",TEXT(C143,"00")&amp;"/05/"&amp;'Configurações Básicas'!$E$5,"")</f>
        <v>22/05/2017</v>
      </c>
      <c r="E143" s="43" t="s">
        <v>1338</v>
      </c>
      <c r="F143" s="143">
        <v>18447</v>
      </c>
      <c r="G143" s="43" t="s">
        <v>1450</v>
      </c>
      <c r="H143" s="43" t="s">
        <v>1398</v>
      </c>
      <c r="I143" s="43"/>
      <c r="J143" s="219">
        <v>0</v>
      </c>
      <c r="K143" s="219">
        <v>20</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-406368.49999999849</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22</v>
      </c>
      <c r="D144" s="43" t="str">
        <f>IF(C144&lt;&gt;"",TEXT(C144,"00")&amp;"/05/"&amp;'Configurações Básicas'!$E$5,"")</f>
        <v>22/05/2017</v>
      </c>
      <c r="E144" s="43" t="s">
        <v>1338</v>
      </c>
      <c r="F144" s="143" t="s">
        <v>2067</v>
      </c>
      <c r="G144" s="43" t="s">
        <v>1460</v>
      </c>
      <c r="H144" s="43" t="s">
        <v>1397</v>
      </c>
      <c r="I144" s="43"/>
      <c r="J144" s="219">
        <v>0</v>
      </c>
      <c r="K144" s="219">
        <v>319.73</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-406688.22999999847</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22</v>
      </c>
      <c r="D145" s="43" t="str">
        <f>IF(C145&lt;&gt;"",TEXT(C145,"00")&amp;"/05/"&amp;'Configurações Básicas'!$E$5,"")</f>
        <v>22/05/2017</v>
      </c>
      <c r="E145" s="43" t="s">
        <v>1338</v>
      </c>
      <c r="F145" s="143" t="s">
        <v>2068</v>
      </c>
      <c r="G145" s="43" t="s">
        <v>1460</v>
      </c>
      <c r="H145" s="43" t="s">
        <v>1397</v>
      </c>
      <c r="I145" s="43"/>
      <c r="J145" s="219">
        <v>0</v>
      </c>
      <c r="K145" s="219">
        <v>60.52</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-406748.74999999849</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21</v>
      </c>
      <c r="D146" s="43" t="str">
        <f>IF(C146&lt;&gt;"",TEXT(C146,"00")&amp;"/05/"&amp;'Configurações Básicas'!$E$5,"")</f>
        <v>21/05/2017</v>
      </c>
      <c r="E146" s="43" t="s">
        <v>1338</v>
      </c>
      <c r="F146" s="143" t="s">
        <v>2069</v>
      </c>
      <c r="G146" s="43" t="s">
        <v>1442</v>
      </c>
      <c r="H146" s="43" t="s">
        <v>1397</v>
      </c>
      <c r="I146" s="43"/>
      <c r="J146" s="219">
        <v>0</v>
      </c>
      <c r="K146" s="219">
        <v>2.1</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-406750.84999999846</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8</v>
      </c>
      <c r="D147" s="43" t="str">
        <f>IF(C147&lt;&gt;"",TEXT(C147,"00")&amp;"/05/"&amp;'Configurações Básicas'!$E$5,"")</f>
        <v>08/05/2017</v>
      </c>
      <c r="E147" s="43" t="s">
        <v>1338</v>
      </c>
      <c r="F147" s="143">
        <v>15288</v>
      </c>
      <c r="G147" s="43" t="s">
        <v>1442</v>
      </c>
      <c r="H147" s="43" t="s">
        <v>1397</v>
      </c>
      <c r="I147" s="43"/>
      <c r="J147" s="219">
        <v>0</v>
      </c>
      <c r="K147" s="219">
        <v>2.1</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-406752.94999999844</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22</v>
      </c>
      <c r="D148" s="43" t="str">
        <f>IF(C148&lt;&gt;"",TEXT(C148,"00")&amp;"/05/"&amp;'Configurações Básicas'!$E$5,"")</f>
        <v>22/05/2017</v>
      </c>
      <c r="E148" s="43" t="s">
        <v>1338</v>
      </c>
      <c r="F148" s="143">
        <v>15376</v>
      </c>
      <c r="G148" s="43" t="s">
        <v>1442</v>
      </c>
      <c r="H148" s="43" t="s">
        <v>1397</v>
      </c>
      <c r="I148" s="43"/>
      <c r="J148" s="219">
        <v>0</v>
      </c>
      <c r="K148" s="219">
        <v>2.1</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-406755.04999999842</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22</v>
      </c>
      <c r="D149" s="43" t="str">
        <f>IF(C149&lt;&gt;"",TEXT(C149,"00")&amp;"/05/"&amp;'Configurações Básicas'!$E$5,"")</f>
        <v>22/05/2017</v>
      </c>
      <c r="E149" s="43" t="s">
        <v>1338</v>
      </c>
      <c r="F149" s="143">
        <v>15378</v>
      </c>
      <c r="G149" s="43" t="s">
        <v>1442</v>
      </c>
      <c r="H149" s="43" t="s">
        <v>1397</v>
      </c>
      <c r="I149" s="43"/>
      <c r="J149" s="219">
        <v>0</v>
      </c>
      <c r="K149" s="219">
        <v>2.1</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-406757.14999999839</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22</v>
      </c>
      <c r="D150" s="43" t="str">
        <f>IF(C150&lt;&gt;"",TEXT(C150,"00")&amp;"/05/"&amp;'Configurações Básicas'!$E$5,"")</f>
        <v>22/05/2017</v>
      </c>
      <c r="E150" s="43" t="s">
        <v>1338</v>
      </c>
      <c r="F150" s="143" t="s">
        <v>2070</v>
      </c>
      <c r="G150" s="43" t="s">
        <v>1442</v>
      </c>
      <c r="H150" s="43" t="s">
        <v>1397</v>
      </c>
      <c r="I150" s="43"/>
      <c r="J150" s="219">
        <v>0</v>
      </c>
      <c r="K150" s="219">
        <v>2.1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-406759.24999999837</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22</v>
      </c>
      <c r="D151" s="43" t="str">
        <f>IF(C151&lt;&gt;"",TEXT(C151,"00")&amp;"/05/"&amp;'Configurações Básicas'!$E$5,"")</f>
        <v>22/05/2017</v>
      </c>
      <c r="E151" s="43" t="s">
        <v>1338</v>
      </c>
      <c r="F151" s="143" t="s">
        <v>2071</v>
      </c>
      <c r="G151" s="43" t="s">
        <v>1442</v>
      </c>
      <c r="H151" s="43" t="s">
        <v>1397</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-406761.34999999835</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20</v>
      </c>
      <c r="D152" s="43" t="str">
        <f>IF(C152&lt;&gt;"",TEXT(C152,"00")&amp;"/05/"&amp;'Configurações Básicas'!$E$5,"")</f>
        <v>20/05/2017</v>
      </c>
      <c r="E152" s="43" t="s">
        <v>1338</v>
      </c>
      <c r="F152" s="143" t="s">
        <v>2072</v>
      </c>
      <c r="G152" s="43" t="s">
        <v>1442</v>
      </c>
      <c r="H152" s="43" t="s">
        <v>1397</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-406763.44999999832</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20</v>
      </c>
      <c r="D153" s="43" t="str">
        <f>IF(C153&lt;&gt;"",TEXT(C153,"00")&amp;"/05/"&amp;'Configurações Básicas'!$E$5,"")</f>
        <v>20/05/2017</v>
      </c>
      <c r="E153" s="43" t="s">
        <v>1338</v>
      </c>
      <c r="F153" s="143">
        <v>15364</v>
      </c>
      <c r="G153" s="43" t="s">
        <v>1442</v>
      </c>
      <c r="H153" s="43" t="s">
        <v>1397</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-406765.5499999983</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23</v>
      </c>
      <c r="D154" s="43" t="str">
        <f>IF(C154&lt;&gt;"",TEXT(C154,"00")&amp;"/05/"&amp;'Configurações Básicas'!$E$5,"")</f>
        <v>23/05/2017</v>
      </c>
      <c r="E154" s="43" t="s">
        <v>1338</v>
      </c>
      <c r="F154" s="143" t="s">
        <v>2073</v>
      </c>
      <c r="G154" s="43" t="s">
        <v>1442</v>
      </c>
      <c r="H154" s="43" t="s">
        <v>1397</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-406767.64999999828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23</v>
      </c>
      <c r="D155" s="43" t="str">
        <f>IF(C155&lt;&gt;"",TEXT(C155,"00")&amp;"/05/"&amp;'Configurações Básicas'!$E$5,"")</f>
        <v>23/05/2017</v>
      </c>
      <c r="E155" s="43" t="s">
        <v>1338</v>
      </c>
      <c r="F155" s="143">
        <v>15392</v>
      </c>
      <c r="G155" s="43" t="s">
        <v>1442</v>
      </c>
      <c r="H155" s="43" t="s">
        <v>1397</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-406769.74999999825</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23</v>
      </c>
      <c r="D156" s="43" t="str">
        <f>IF(C156&lt;&gt;"",TEXT(C156,"00")&amp;"/05/"&amp;'Configurações Básicas'!$E$5,"")</f>
        <v>23/05/2017</v>
      </c>
      <c r="E156" s="43" t="s">
        <v>1338</v>
      </c>
      <c r="F156" s="143">
        <v>15341</v>
      </c>
      <c r="G156" s="43" t="s">
        <v>1442</v>
      </c>
      <c r="H156" s="43" t="s">
        <v>1397</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-406771.84999999823</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23</v>
      </c>
      <c r="D157" s="43" t="str">
        <f>IF(C157&lt;&gt;"",TEXT(C157,"00")&amp;"/05/"&amp;'Configurações Básicas'!$E$5,"")</f>
        <v>23/05/2017</v>
      </c>
      <c r="E157" s="43" t="s">
        <v>1338</v>
      </c>
      <c r="F157" s="143">
        <v>15474</v>
      </c>
      <c r="G157" s="43" t="s">
        <v>1442</v>
      </c>
      <c r="H157" s="43" t="s">
        <v>1397</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-406773.94999999821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23</v>
      </c>
      <c r="D158" s="43" t="str">
        <f>IF(C158&lt;&gt;"",TEXT(C158,"00")&amp;"/05/"&amp;'Configurações Básicas'!$E$5,"")</f>
        <v>23/05/2017</v>
      </c>
      <c r="E158" s="43" t="s">
        <v>1338</v>
      </c>
      <c r="F158" s="143" t="s">
        <v>2074</v>
      </c>
      <c r="G158" s="43" t="s">
        <v>1442</v>
      </c>
      <c r="H158" s="43" t="s">
        <v>1397</v>
      </c>
      <c r="I158" s="43"/>
      <c r="J158" s="219">
        <v>0</v>
      </c>
      <c r="K158" s="219">
        <v>4.2</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-406778.14999999822</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23</v>
      </c>
      <c r="D159" s="43" t="str">
        <f>IF(C159&lt;&gt;"",TEXT(C159,"00")&amp;"/05/"&amp;'Configurações Básicas'!$E$5,"")</f>
        <v>23/05/2017</v>
      </c>
      <c r="E159" s="43" t="s">
        <v>1338</v>
      </c>
      <c r="F159" s="143">
        <v>15383</v>
      </c>
      <c r="G159" s="43" t="s">
        <v>1442</v>
      </c>
      <c r="H159" s="43" t="s">
        <v>1397</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-406780.2499999982</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23</v>
      </c>
      <c r="D160" s="43" t="str">
        <f>IF(C160&lt;&gt;"",TEXT(C160,"00")&amp;"/05/"&amp;'Configurações Básicas'!$E$5,"")</f>
        <v>23/05/2017</v>
      </c>
      <c r="E160" s="43" t="s">
        <v>1338</v>
      </c>
      <c r="F160" s="143" t="s">
        <v>2075</v>
      </c>
      <c r="G160" s="43" t="s">
        <v>1442</v>
      </c>
      <c r="H160" s="43" t="s">
        <v>1397</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-406782.34999999817</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24</v>
      </c>
      <c r="D161" s="43" t="str">
        <f>IF(C161&lt;&gt;"",TEXT(C161,"00")&amp;"/05/"&amp;'Configurações Básicas'!$E$5,"")</f>
        <v>24/05/2017</v>
      </c>
      <c r="E161" s="43" t="s">
        <v>150</v>
      </c>
      <c r="F161" s="143" t="s">
        <v>2076</v>
      </c>
      <c r="G161" s="43" t="s">
        <v>1443</v>
      </c>
      <c r="H161" s="43" t="s">
        <v>1398</v>
      </c>
      <c r="I161" s="43"/>
      <c r="J161" s="219">
        <v>0</v>
      </c>
      <c r="K161" s="219">
        <v>38</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-406820.34999999817</v>
      </c>
      <c r="S161" s="112" t="str">
        <f t="shared" si="8"/>
        <v>Despesa</v>
      </c>
      <c r="T161" s="109" t="str">
        <f t="shared" si="9"/>
        <v/>
      </c>
      <c r="U161" s="109" t="str">
        <f t="shared" si="10"/>
        <v/>
      </c>
      <c r="V161" s="109" t="str">
        <f t="shared" si="11"/>
        <v>Despesa</v>
      </c>
      <c r="W161" s="113" t="str">
        <f>VLOOKUP(E161,'PC Receitas'!$O$4:$P$14,2,FALSE)</f>
        <v>Despesas_com_RH</v>
      </c>
    </row>
    <row r="162" spans="1:23" ht="19.5" customHeight="1" thickTop="1" thickBot="1" x14ac:dyDescent="0.3">
      <c r="A162" s="164"/>
      <c r="C162" s="43">
        <v>25</v>
      </c>
      <c r="D162" s="43" t="str">
        <f>IF(C162&lt;&gt;"",TEXT(C162,"00")&amp;"/05/"&amp;'Configurações Básicas'!$E$5,"")</f>
        <v>25/05/2017</v>
      </c>
      <c r="E162" s="43" t="s">
        <v>1338</v>
      </c>
      <c r="F162" s="143">
        <v>15416</v>
      </c>
      <c r="G162" s="43" t="s">
        <v>1442</v>
      </c>
      <c r="H162" s="43" t="s">
        <v>1397</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-406822.44999999815</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IF(C163&lt;&gt;"",TEXT(C163,"00")&amp;"/05/"&amp;'Configurações Básicas'!$E$5,"")</f>
        <v>16/05/2017</v>
      </c>
      <c r="E163" s="43" t="s">
        <v>1338</v>
      </c>
      <c r="F163" s="143">
        <v>15340</v>
      </c>
      <c r="G163" s="43" t="s">
        <v>1442</v>
      </c>
      <c r="H163" s="43" t="s">
        <v>1397</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-406824.54999999813</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24</v>
      </c>
      <c r="D164" s="43" t="str">
        <f>IF(C164&lt;&gt;"",TEXT(C164,"00")&amp;"/05/"&amp;'Configurações Básicas'!$E$5,"")</f>
        <v>24/05/2017</v>
      </c>
      <c r="E164" s="43" t="s">
        <v>1338</v>
      </c>
      <c r="F164" s="143">
        <v>15362</v>
      </c>
      <c r="G164" s="43" t="s">
        <v>1442</v>
      </c>
      <c r="H164" s="43" t="s">
        <v>1397</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-406826.6499999981</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24</v>
      </c>
      <c r="D165" s="43" t="str">
        <f>IF(C165&lt;&gt;"",TEXT(C165,"00")&amp;"/05/"&amp;'Configurações Básicas'!$E$5,"")</f>
        <v>24/05/2017</v>
      </c>
      <c r="E165" s="43" t="s">
        <v>1338</v>
      </c>
      <c r="F165" s="143" t="s">
        <v>2077</v>
      </c>
      <c r="G165" s="43" t="s">
        <v>1442</v>
      </c>
      <c r="H165" s="43" t="s">
        <v>1397</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-406828.74999999808</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24</v>
      </c>
      <c r="D166" s="43" t="str">
        <f>IF(C166&lt;&gt;"",TEXT(C166,"00")&amp;"/05/"&amp;'Configurações Básicas'!$E$5,"")</f>
        <v>24/05/2017</v>
      </c>
      <c r="E166" s="43" t="s">
        <v>1338</v>
      </c>
      <c r="F166" s="143">
        <v>15396</v>
      </c>
      <c r="G166" s="43" t="s">
        <v>1442</v>
      </c>
      <c r="H166" s="43" t="s">
        <v>1397</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-406830.84999999806</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17</v>
      </c>
      <c r="D167" s="43" t="str">
        <f>IF(C167&lt;&gt;"",TEXT(C167,"00")&amp;"/05/"&amp;'Configurações Básicas'!$E$5,"")</f>
        <v>17/05/2017</v>
      </c>
      <c r="E167" s="43" t="s">
        <v>1338</v>
      </c>
      <c r="F167" s="143">
        <v>15356</v>
      </c>
      <c r="G167" s="43" t="s">
        <v>1442</v>
      </c>
      <c r="H167" s="43" t="s">
        <v>1397</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-406832.94999999803</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24</v>
      </c>
      <c r="D168" s="43" t="str">
        <f>IF(C168&lt;&gt;"",TEXT(C168,"00")&amp;"/05/"&amp;'Configurações Básicas'!$E$5,"")</f>
        <v>24/05/2017</v>
      </c>
      <c r="E168" s="43" t="s">
        <v>1338</v>
      </c>
      <c r="F168" s="143">
        <v>15387</v>
      </c>
      <c r="G168" s="43" t="s">
        <v>1442</v>
      </c>
      <c r="H168" s="43" t="s">
        <v>1397</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-406835.04999999801</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24</v>
      </c>
      <c r="D169" s="43" t="str">
        <f>IF(C169&lt;&gt;"",TEXT(C169,"00")&amp;"/05/"&amp;'Configurações Básicas'!$E$5,"")</f>
        <v>24/05/2017</v>
      </c>
      <c r="E169" s="43" t="s">
        <v>1338</v>
      </c>
      <c r="F169" s="143">
        <v>15402</v>
      </c>
      <c r="G169" s="43" t="s">
        <v>1442</v>
      </c>
      <c r="H169" s="43" t="s">
        <v>1397</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-406837.14999999799</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24</v>
      </c>
      <c r="D170" s="43" t="str">
        <f>IF(C170&lt;&gt;"",TEXT(C170,"00")&amp;"/05/"&amp;'Configurações Básicas'!$E$5,"")</f>
        <v>24/05/2017</v>
      </c>
      <c r="E170" s="43" t="s">
        <v>1338</v>
      </c>
      <c r="F170" s="143">
        <v>15404</v>
      </c>
      <c r="G170" s="43" t="s">
        <v>1442</v>
      </c>
      <c r="H170" s="43" t="s">
        <v>1397</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-406839.24999999796</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24</v>
      </c>
      <c r="D171" s="43" t="str">
        <f>IF(C171&lt;&gt;"",TEXT(C171,"00")&amp;"/05/"&amp;'Configurações Básicas'!$E$5,"")</f>
        <v>24/05/2017</v>
      </c>
      <c r="E171" s="43" t="s">
        <v>1338</v>
      </c>
      <c r="F171" s="143">
        <v>15405</v>
      </c>
      <c r="G171" s="43" t="s">
        <v>1442</v>
      </c>
      <c r="H171" s="43" t="s">
        <v>1397</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-406841.34999999794</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28</v>
      </c>
      <c r="D172" s="43" t="str">
        <f>IF(C172&lt;&gt;"",TEXT(C172,"00")&amp;"/05/"&amp;'Configurações Básicas'!$E$5,"")</f>
        <v>28/05/2017</v>
      </c>
      <c r="E172" s="43" t="s">
        <v>1334</v>
      </c>
      <c r="F172" s="143" t="s">
        <v>2078</v>
      </c>
      <c r="G172" s="43" t="s">
        <v>1461</v>
      </c>
      <c r="H172" s="43" t="s">
        <v>1399</v>
      </c>
      <c r="I172" s="43"/>
      <c r="J172" s="219">
        <v>0</v>
      </c>
      <c r="K172" s="219">
        <v>1542.61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-408383.95999999793</v>
      </c>
      <c r="S172" s="112" t="str">
        <f t="shared" si="8"/>
        <v>Despesa</v>
      </c>
      <c r="T172" s="109" t="str">
        <f t="shared" si="9"/>
        <v/>
      </c>
      <c r="U172" s="109" t="str">
        <f t="shared" si="10"/>
        <v/>
      </c>
      <c r="V172" s="109" t="str">
        <f t="shared" si="11"/>
        <v>Despesa</v>
      </c>
      <c r="W172" s="113" t="str">
        <f>VLOOKUP(E172,'PC Receitas'!$O$4:$P$14,2,FALSE)</f>
        <v>Impostos</v>
      </c>
    </row>
    <row r="173" spans="1:23" ht="19.5" customHeight="1" thickTop="1" thickBot="1" x14ac:dyDescent="0.3">
      <c r="A173" s="164"/>
      <c r="C173" s="43">
        <v>31</v>
      </c>
      <c r="D173" s="43" t="str">
        <f>IF(C173&lt;&gt;"",TEXT(C173,"00")&amp;"/05/"&amp;'Configurações Básicas'!$E$5,"")</f>
        <v>31/05/2017</v>
      </c>
      <c r="E173" s="43" t="s">
        <v>1337</v>
      </c>
      <c r="F173" s="143">
        <v>810</v>
      </c>
      <c r="G173" s="43" t="s">
        <v>1447</v>
      </c>
      <c r="H173" s="43" t="s">
        <v>1398</v>
      </c>
      <c r="I173" s="43"/>
      <c r="J173" s="219">
        <v>0</v>
      </c>
      <c r="K173" s="219">
        <v>374.35</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-408758.3099999979</v>
      </c>
      <c r="S173" s="112" t="str">
        <f t="shared" si="8"/>
        <v/>
      </c>
      <c r="T173" s="109" t="str">
        <f t="shared" si="9"/>
        <v>Despesa</v>
      </c>
      <c r="U173" s="109" t="str">
        <f t="shared" si="10"/>
        <v/>
      </c>
      <c r="V173" s="109" t="str">
        <f t="shared" si="11"/>
        <v>Despesa</v>
      </c>
      <c r="W173" s="113" t="str">
        <f>VLOOKUP(E173,'PC Receitas'!$O$4:$P$14,2,FALSE)</f>
        <v>Despesas_com_Produtos</v>
      </c>
    </row>
    <row r="174" spans="1:23" ht="19.5" customHeight="1" thickTop="1" thickBot="1" x14ac:dyDescent="0.3">
      <c r="A174" s="164"/>
      <c r="C174" s="43">
        <v>31</v>
      </c>
      <c r="D174" s="43" t="str">
        <f>IF(C174&lt;&gt;"",TEXT(C174,"00")&amp;"/05/"&amp;'Configurações Básicas'!$E$5,"")</f>
        <v>31/05/2017</v>
      </c>
      <c r="E174" s="43" t="s">
        <v>1338</v>
      </c>
      <c r="F174" s="143" t="s">
        <v>2079</v>
      </c>
      <c r="G174" s="43" t="s">
        <v>1531</v>
      </c>
      <c r="H174" s="43" t="s">
        <v>1399</v>
      </c>
      <c r="I174" s="43"/>
      <c r="J174" s="219">
        <v>0</v>
      </c>
      <c r="K174" s="219">
        <v>660.03</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-409418.33999999793</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31</v>
      </c>
      <c r="D175" s="43" t="str">
        <f>IF(C175&lt;&gt;"",TEXT(C175,"00")&amp;"/05/"&amp;'Configurações Básicas'!$E$5,"")</f>
        <v>31/05/2017</v>
      </c>
      <c r="E175" s="43" t="s">
        <v>1338</v>
      </c>
      <c r="F175" s="143" t="s">
        <v>2080</v>
      </c>
      <c r="G175" s="43" t="s">
        <v>1531</v>
      </c>
      <c r="H175" s="43" t="s">
        <v>1399</v>
      </c>
      <c r="I175" s="43"/>
      <c r="J175" s="219">
        <v>0</v>
      </c>
      <c r="K175" s="219">
        <v>660.03</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-410078.36999999796</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1</v>
      </c>
      <c r="D176" s="43" t="str">
        <f>IF(C176&lt;&gt;"",TEXT(C176,"00")&amp;"/05/"&amp;'Configurações Básicas'!$E$5,"")</f>
        <v>01/05/2017</v>
      </c>
      <c r="E176" s="43" t="s">
        <v>1337</v>
      </c>
      <c r="F176" s="143" t="s">
        <v>2081</v>
      </c>
      <c r="G176" s="43" t="s">
        <v>1447</v>
      </c>
      <c r="H176" s="43" t="s">
        <v>1399</v>
      </c>
      <c r="I176" s="43"/>
      <c r="J176" s="219">
        <v>0</v>
      </c>
      <c r="K176" s="219">
        <v>541.65</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-410620.01999999798</v>
      </c>
      <c r="S176" s="112" t="str">
        <f t="shared" si="8"/>
        <v/>
      </c>
      <c r="T176" s="109" t="str">
        <f t="shared" si="9"/>
        <v>Despesa</v>
      </c>
      <c r="U176" s="109" t="str">
        <f t="shared" si="10"/>
        <v/>
      </c>
      <c r="V176" s="109" t="str">
        <f t="shared" si="11"/>
        <v>Despesa</v>
      </c>
      <c r="W176" s="113" t="str">
        <f>VLOOKUP(E176,'PC Receitas'!$O$4:$P$14,2,FALSE)</f>
        <v>Despesas_com_Produtos</v>
      </c>
    </row>
    <row r="177" spans="1:23" ht="19.5" customHeight="1" thickTop="1" thickBot="1" x14ac:dyDescent="0.3">
      <c r="A177" s="164"/>
      <c r="C177" s="43">
        <v>30</v>
      </c>
      <c r="D177" s="43" t="str">
        <f>IF(C177&lt;&gt;"",TEXT(C177,"00")&amp;"/05/"&amp;'Configurações Básicas'!$E$5,"")</f>
        <v>30/05/2017</v>
      </c>
      <c r="E177" s="43" t="s">
        <v>1338</v>
      </c>
      <c r="F177" s="143">
        <v>15424</v>
      </c>
      <c r="G177" s="43" t="s">
        <v>1442</v>
      </c>
      <c r="H177" s="43" t="s">
        <v>1397</v>
      </c>
      <c r="I177" s="43"/>
      <c r="J177" s="219">
        <v>0</v>
      </c>
      <c r="K177" s="219">
        <v>2.1</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-410622.11999999796</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25</v>
      </c>
      <c r="D178" s="43" t="str">
        <f>IF(C178&lt;&gt;"",TEXT(C178,"00")&amp;"/05/"&amp;'Configurações Básicas'!$E$5,"")</f>
        <v>25/05/2017</v>
      </c>
      <c r="E178" s="43" t="s">
        <v>1338</v>
      </c>
      <c r="F178" s="143">
        <v>15415</v>
      </c>
      <c r="G178" s="43" t="s">
        <v>1442</v>
      </c>
      <c r="H178" s="43" t="s">
        <v>1397</v>
      </c>
      <c r="I178" s="43"/>
      <c r="J178" s="219">
        <v>0</v>
      </c>
      <c r="K178" s="219">
        <v>2.1</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-410624.21999999793</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25</v>
      </c>
      <c r="D179" s="43" t="str">
        <f>IF(C179&lt;&gt;"",TEXT(C179,"00")&amp;"/05/"&amp;'Configurações Básicas'!$E$5,"")</f>
        <v>25/05/2017</v>
      </c>
      <c r="E179" s="43" t="s">
        <v>1338</v>
      </c>
      <c r="F179" s="143">
        <v>15391</v>
      </c>
      <c r="G179" s="43" t="s">
        <v>1442</v>
      </c>
      <c r="H179" s="43" t="s">
        <v>1397</v>
      </c>
      <c r="I179" s="43"/>
      <c r="J179" s="219">
        <v>0</v>
      </c>
      <c r="K179" s="219">
        <v>2.1</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-410626.31999999791</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25</v>
      </c>
      <c r="D180" s="43" t="str">
        <f>IF(C180&lt;&gt;"",TEXT(C180,"00")&amp;"/05/"&amp;'Configurações Básicas'!$E$5,"")</f>
        <v>25/05/2017</v>
      </c>
      <c r="E180" s="43" t="s">
        <v>1338</v>
      </c>
      <c r="F180" s="143">
        <v>15407</v>
      </c>
      <c r="G180" s="43" t="s">
        <v>1442</v>
      </c>
      <c r="H180" s="43" t="s">
        <v>1397</v>
      </c>
      <c r="I180" s="43"/>
      <c r="J180" s="219">
        <v>0</v>
      </c>
      <c r="K180" s="219">
        <v>2.1</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-410628.41999999789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25</v>
      </c>
      <c r="D181" s="43" t="str">
        <f>IF(C181&lt;&gt;"",TEXT(C181,"00")&amp;"/05/"&amp;'Configurações Básicas'!$E$5,"")</f>
        <v>25/05/2017</v>
      </c>
      <c r="E181" s="43" t="s">
        <v>1338</v>
      </c>
      <c r="F181" s="143">
        <v>15408</v>
      </c>
      <c r="G181" s="43" t="s">
        <v>1442</v>
      </c>
      <c r="H181" s="43" t="s">
        <v>1397</v>
      </c>
      <c r="I181" s="43"/>
      <c r="J181" s="219">
        <v>0</v>
      </c>
      <c r="K181" s="219">
        <v>2.1</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-410630.51999999786</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5</v>
      </c>
      <c r="D182" s="43" t="str">
        <f>IF(C182&lt;&gt;"",TEXT(C182,"00")&amp;"/05/"&amp;'Configurações Básicas'!$E$5,"")</f>
        <v>05/05/2017</v>
      </c>
      <c r="E182" s="43" t="s">
        <v>1338</v>
      </c>
      <c r="F182" s="143">
        <v>15479</v>
      </c>
      <c r="G182" s="43" t="s">
        <v>1442</v>
      </c>
      <c r="H182" s="43" t="s">
        <v>1397</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-410632.61999999784</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25</v>
      </c>
      <c r="D183" s="43" t="str">
        <f>IF(C183&lt;&gt;"",TEXT(C183,"00")&amp;"/05/"&amp;'Configurações Básicas'!$E$5,"")</f>
        <v>25/05/2017</v>
      </c>
      <c r="E183" s="43" t="s">
        <v>1338</v>
      </c>
      <c r="F183" s="143" t="s">
        <v>2082</v>
      </c>
      <c r="G183" s="43" t="s">
        <v>1442</v>
      </c>
      <c r="H183" s="43" t="s">
        <v>1397</v>
      </c>
      <c r="I183" s="43"/>
      <c r="J183" s="219">
        <v>0</v>
      </c>
      <c r="K183" s="219">
        <v>4.2</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-410636.81999999785</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25</v>
      </c>
      <c r="D184" s="43" t="str">
        <f>IF(C184&lt;&gt;"",TEXT(C184,"00")&amp;"/05/"&amp;'Configurações Básicas'!$E$5,"")</f>
        <v>25/05/2017</v>
      </c>
      <c r="E184" s="43" t="s">
        <v>1338</v>
      </c>
      <c r="F184" s="143">
        <v>15412</v>
      </c>
      <c r="G184" s="43" t="s">
        <v>1442</v>
      </c>
      <c r="H184" s="43" t="s">
        <v>1397</v>
      </c>
      <c r="I184" s="43"/>
      <c r="J184" s="219">
        <v>0</v>
      </c>
      <c r="K184" s="219">
        <v>2.1</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-410638.91999999783</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25</v>
      </c>
      <c r="D185" s="43" t="str">
        <f>IF(C185&lt;&gt;"",TEXT(C185,"00")&amp;"/05/"&amp;'Configurações Básicas'!$E$5,"")</f>
        <v>25/05/2017</v>
      </c>
      <c r="E185" s="43" t="s">
        <v>1338</v>
      </c>
      <c r="F185" s="143">
        <v>15414</v>
      </c>
      <c r="G185" s="43" t="s">
        <v>1442</v>
      </c>
      <c r="H185" s="43" t="s">
        <v>1397</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-410641.01999999781</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31</v>
      </c>
      <c r="D186" s="43" t="str">
        <f>IF(C186&lt;&gt;"",TEXT(C186,"00")&amp;"/05/"&amp;'Configurações Básicas'!$E$5,"")</f>
        <v>31/05/2017</v>
      </c>
      <c r="E186" s="43" t="s">
        <v>1338</v>
      </c>
      <c r="F186" s="143">
        <v>15440</v>
      </c>
      <c r="G186" s="43" t="s">
        <v>1442</v>
      </c>
      <c r="H186" s="43" t="s">
        <v>1397</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-410643.11999999778</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31</v>
      </c>
      <c r="D187" s="43" t="str">
        <f>IF(C187&lt;&gt;"",TEXT(C187,"00")&amp;"/05/"&amp;'Configurações Básicas'!$E$5,"")</f>
        <v>31/05/2017</v>
      </c>
      <c r="E187" s="43" t="s">
        <v>1338</v>
      </c>
      <c r="F187" s="143">
        <v>15441</v>
      </c>
      <c r="G187" s="43" t="s">
        <v>1442</v>
      </c>
      <c r="H187" s="43" t="s">
        <v>1397</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-410645.21999999776</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v>
      </c>
      <c r="D188" s="43" t="str">
        <f>IF(C188&lt;&gt;"",TEXT(C188,"00")&amp;"/05/"&amp;'Configurações Básicas'!$E$5,"")</f>
        <v>01/05/2017</v>
      </c>
      <c r="E188" s="43" t="s">
        <v>1338</v>
      </c>
      <c r="F188" s="143">
        <v>15453</v>
      </c>
      <c r="G188" s="43" t="s">
        <v>1442</v>
      </c>
      <c r="H188" s="43" t="s">
        <v>1397</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-410647.31999999774</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31</v>
      </c>
      <c r="D189" s="43" t="str">
        <f>IF(C189&lt;&gt;"",TEXT(C189,"00")&amp;"/05/"&amp;'Configurações Básicas'!$E$5,"")</f>
        <v>31/05/2017</v>
      </c>
      <c r="E189" s="43" t="s">
        <v>1337</v>
      </c>
      <c r="F189" s="143" t="s">
        <v>2083</v>
      </c>
      <c r="G189" s="43" t="s">
        <v>1447</v>
      </c>
      <c r="H189" s="43" t="s">
        <v>1397</v>
      </c>
      <c r="I189" s="43"/>
      <c r="J189" s="219">
        <v>0</v>
      </c>
      <c r="K189" s="219">
        <v>7713.15</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-418360.46999999776</v>
      </c>
      <c r="S189" s="112" t="str">
        <f t="shared" si="8"/>
        <v/>
      </c>
      <c r="T189" s="109" t="str">
        <f t="shared" si="9"/>
        <v>Despesa</v>
      </c>
      <c r="U189" s="109" t="str">
        <f t="shared" si="10"/>
        <v/>
      </c>
      <c r="V189" s="109" t="str">
        <f t="shared" si="11"/>
        <v>Despesa</v>
      </c>
      <c r="W189" s="113" t="str">
        <f>VLOOKUP(E189,'PC Receitas'!$O$4:$P$14,2,FALSE)</f>
        <v>Despesas_com_Produtos</v>
      </c>
    </row>
    <row r="190" spans="1:23" ht="19.5" customHeight="1" thickTop="1" thickBot="1" x14ac:dyDescent="0.3">
      <c r="A190" s="164"/>
      <c r="C190" s="43">
        <v>26</v>
      </c>
      <c r="D190" s="43" t="str">
        <f>IF(C190&lt;&gt;"",TEXT(C190,"00")&amp;"/05/"&amp;'Configurações Básicas'!$E$5,"")</f>
        <v>26/05/2017</v>
      </c>
      <c r="E190" s="43" t="s">
        <v>150</v>
      </c>
      <c r="F190" s="143">
        <v>47234</v>
      </c>
      <c r="G190" s="43" t="s">
        <v>1509</v>
      </c>
      <c r="H190" s="43" t="s">
        <v>1398</v>
      </c>
      <c r="I190" s="43"/>
      <c r="J190" s="219">
        <v>0</v>
      </c>
      <c r="K190" s="219">
        <v>28</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-418388.46999999776</v>
      </c>
      <c r="S190" s="112" t="str">
        <f t="shared" si="8"/>
        <v>Despesa</v>
      </c>
      <c r="T190" s="109" t="str">
        <f t="shared" si="9"/>
        <v/>
      </c>
      <c r="U190" s="109" t="str">
        <f t="shared" si="10"/>
        <v/>
      </c>
      <c r="V190" s="109" t="str">
        <f t="shared" si="11"/>
        <v>Despesa</v>
      </c>
      <c r="W190" s="113" t="str">
        <f>VLOOKUP(E190,'PC Receitas'!$O$4:$P$14,2,FALSE)</f>
        <v>Despesas_com_RH</v>
      </c>
    </row>
    <row r="191" spans="1:23" ht="19.5" customHeight="1" thickTop="1" thickBot="1" x14ac:dyDescent="0.3">
      <c r="A191" s="164"/>
      <c r="C191" s="43">
        <v>31</v>
      </c>
      <c r="D191" s="43" t="str">
        <f>IF(C191&lt;&gt;"",TEXT(C191,"00")&amp;"/05/"&amp;'Configurações Básicas'!$E$5,"")</f>
        <v>31/05/2017</v>
      </c>
      <c r="E191" s="43" t="s">
        <v>1338</v>
      </c>
      <c r="F191" s="143">
        <v>15448</v>
      </c>
      <c r="G191" s="43" t="s">
        <v>1442</v>
      </c>
      <c r="H191" s="43" t="s">
        <v>1397</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-418390.56999999774</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26</v>
      </c>
      <c r="D192" s="43" t="str">
        <f>IF(C192&lt;&gt;"",TEXT(C192,"00")&amp;"/05/"&amp;'Configurações Básicas'!$E$5,"")</f>
        <v>26/05/2017</v>
      </c>
      <c r="E192" s="43" t="s">
        <v>1338</v>
      </c>
      <c r="F192" s="143">
        <v>15418</v>
      </c>
      <c r="G192" s="43" t="s">
        <v>1442</v>
      </c>
      <c r="H192" s="43" t="s">
        <v>1397</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-418392.66999999771</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26</v>
      </c>
      <c r="D193" s="43" t="str">
        <f>IF(C193&lt;&gt;"",TEXT(C193,"00")&amp;"/05/"&amp;'Configurações Básicas'!$E$5,"")</f>
        <v>26/05/2017</v>
      </c>
      <c r="E193" s="43" t="s">
        <v>1338</v>
      </c>
      <c r="F193" s="143">
        <v>15384</v>
      </c>
      <c r="G193" s="43" t="s">
        <v>1442</v>
      </c>
      <c r="H193" s="43" t="s">
        <v>1397</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-418394.76999999769</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26</v>
      </c>
      <c r="D194" s="43" t="str">
        <f>IF(C194&lt;&gt;"",TEXT(C194,"00")&amp;"/05/"&amp;'Configurações Básicas'!$E$5,"")</f>
        <v>26/05/2017</v>
      </c>
      <c r="E194" s="43" t="s">
        <v>1338</v>
      </c>
      <c r="F194" s="143" t="s">
        <v>2084</v>
      </c>
      <c r="G194" s="43" t="s">
        <v>1442</v>
      </c>
      <c r="H194" s="43" t="s">
        <v>1397</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-418396.86999999767</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26</v>
      </c>
      <c r="D195" s="43" t="str">
        <f>IF(C195&lt;&gt;"",TEXT(C195,"00")&amp;"/05/"&amp;'Configurações Básicas'!$E$5,"")</f>
        <v>26/05/2017</v>
      </c>
      <c r="E195" s="43" t="s">
        <v>1338</v>
      </c>
      <c r="F195" s="143" t="s">
        <v>2085</v>
      </c>
      <c r="G195" s="43" t="s">
        <v>1442</v>
      </c>
      <c r="H195" s="43" t="s">
        <v>1397</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-418398.96999999764</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29</v>
      </c>
      <c r="D196" s="43" t="str">
        <f>IF(C196&lt;&gt;"",TEXT(C196,"00")&amp;"/05/"&amp;'Configurações Básicas'!$E$5,"")</f>
        <v>29/05/2017</v>
      </c>
      <c r="E196" s="43" t="s">
        <v>1338</v>
      </c>
      <c r="F196" s="143">
        <v>857374</v>
      </c>
      <c r="G196" s="43" t="s">
        <v>1450</v>
      </c>
      <c r="H196" s="43" t="s">
        <v>1399</v>
      </c>
      <c r="I196" s="43"/>
      <c r="J196" s="219">
        <v>0</v>
      </c>
      <c r="K196" s="219">
        <v>352.01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-418750.97999999765</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25</v>
      </c>
      <c r="D197" s="43" t="str">
        <f>IF(C197&lt;&gt;"",TEXT(C197,"00")&amp;"/05/"&amp;'Configurações Básicas'!$E$5,"")</f>
        <v>25/05/2017</v>
      </c>
      <c r="E197" s="43" t="s">
        <v>1338</v>
      </c>
      <c r="F197" s="143">
        <v>15574</v>
      </c>
      <c r="G197" s="43" t="s">
        <v>1442</v>
      </c>
      <c r="H197" s="43" t="s">
        <v>1399</v>
      </c>
      <c r="I197" s="43"/>
      <c r="J197" s="219">
        <v>0</v>
      </c>
      <c r="K197" s="219">
        <v>1.74</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-418752.71999999764</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29</v>
      </c>
      <c r="D198" s="43" t="str">
        <f>IF(C198&lt;&gt;"",TEXT(C198,"00")&amp;"/05/"&amp;'Configurações Básicas'!$E$5,"")</f>
        <v>29/05/2017</v>
      </c>
      <c r="E198" s="43" t="s">
        <v>1338</v>
      </c>
      <c r="F198" s="143">
        <v>15478</v>
      </c>
      <c r="G198" s="43" t="s">
        <v>1442</v>
      </c>
      <c r="H198" s="43" t="s">
        <v>1397</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-418754.81999999762</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27</v>
      </c>
      <c r="D199" s="43" t="str">
        <f>IF(C199&lt;&gt;"",TEXT(C199,"00")&amp;"/05/"&amp;'Configurações Básicas'!$E$5,"")</f>
        <v>27/05/2017</v>
      </c>
      <c r="E199" s="43" t="s">
        <v>1338</v>
      </c>
      <c r="F199" s="143">
        <v>15406</v>
      </c>
      <c r="G199" s="43" t="s">
        <v>1442</v>
      </c>
      <c r="H199" s="43" t="s">
        <v>1397</v>
      </c>
      <c r="I199" s="43"/>
      <c r="J199" s="219">
        <v>0</v>
      </c>
      <c r="K199" s="219">
        <v>2.1</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-418756.9199999976</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29</v>
      </c>
      <c r="D200" s="43" t="str">
        <f>IF(C200&lt;&gt;"",TEXT(C200,"00")&amp;"/05/"&amp;'Configurações Básicas'!$E$5,"")</f>
        <v>29/05/2017</v>
      </c>
      <c r="E200" s="43" t="s">
        <v>1338</v>
      </c>
      <c r="F200" s="143" t="s">
        <v>2086</v>
      </c>
      <c r="G200" s="43" t="s">
        <v>1442</v>
      </c>
      <c r="H200" s="43" t="s">
        <v>1397</v>
      </c>
      <c r="I200" s="43"/>
      <c r="J200" s="219">
        <v>0</v>
      </c>
      <c r="K200" s="219">
        <v>2.1</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-418759.01999999757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30</v>
      </c>
      <c r="D201" s="43" t="str">
        <f>IF(C201&lt;&gt;"",TEXT(C201,"00")&amp;"/05/"&amp;'Configurações Básicas'!$E$5,"")</f>
        <v>30/05/2017</v>
      </c>
      <c r="E201" s="43" t="s">
        <v>1338</v>
      </c>
      <c r="F201" s="143">
        <v>15429</v>
      </c>
      <c r="G201" s="43" t="s">
        <v>1442</v>
      </c>
      <c r="H201" s="43" t="s">
        <v>1397</v>
      </c>
      <c r="I201" s="43"/>
      <c r="J201" s="219">
        <v>0</v>
      </c>
      <c r="K201" s="219">
        <v>2.1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-418761.11999999755</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29</v>
      </c>
      <c r="D202" s="43" t="str">
        <f>IF(C202&lt;&gt;"",TEXT(C202,"00")&amp;"/05/"&amp;'Configurações Básicas'!$E$5,"")</f>
        <v>29/05/2017</v>
      </c>
      <c r="E202" s="43" t="s">
        <v>1338</v>
      </c>
      <c r="F202" s="143" t="s">
        <v>2087</v>
      </c>
      <c r="G202" s="43" t="s">
        <v>1442</v>
      </c>
      <c r="H202" s="43" t="s">
        <v>1397</v>
      </c>
      <c r="I202" s="43"/>
      <c r="J202" s="219">
        <v>0</v>
      </c>
      <c r="K202" s="219">
        <v>2.1</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-418763.21999999753</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30</v>
      </c>
      <c r="D203" s="43" t="str">
        <f>IF(C203&lt;&gt;"",TEXT(C203,"00")&amp;"/05/"&amp;'Configurações Básicas'!$E$5,"")</f>
        <v>30/05/2017</v>
      </c>
      <c r="E203" s="43" t="s">
        <v>1338</v>
      </c>
      <c r="F203" s="143">
        <v>15430</v>
      </c>
      <c r="G203" s="43" t="s">
        <v>1442</v>
      </c>
      <c r="H203" s="43" t="s">
        <v>1397</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-418765.3199999975</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1</v>
      </c>
      <c r="D204" s="43" t="str">
        <f>IF(C204&lt;&gt;"",TEXT(C204,"00")&amp;"/05/"&amp;'Configurações Básicas'!$E$5,"")</f>
        <v>01/05/2017</v>
      </c>
      <c r="E204" s="43" t="s">
        <v>1338</v>
      </c>
      <c r="F204" s="143">
        <v>15431</v>
      </c>
      <c r="G204" s="43" t="s">
        <v>1442</v>
      </c>
      <c r="H204" s="43" t="s">
        <v>1397</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-418767.41999999748</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30</v>
      </c>
      <c r="D205" s="43" t="str">
        <f>IF(C205&lt;&gt;"",TEXT(C205,"00")&amp;"/05/"&amp;'Configurações Básicas'!$E$5,"")</f>
        <v>30/05/2017</v>
      </c>
      <c r="E205" s="43" t="s">
        <v>1338</v>
      </c>
      <c r="F205" s="143">
        <v>15380</v>
      </c>
      <c r="G205" s="43" t="s">
        <v>1442</v>
      </c>
      <c r="H205" s="43" t="s">
        <v>1397</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-418769.51999999746</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30</v>
      </c>
      <c r="D206" s="43" t="str">
        <f>IF(C206&lt;&gt;"",TEXT(C206,"00")&amp;"/05/"&amp;'Configurações Básicas'!$E$5,"")</f>
        <v>30/05/2017</v>
      </c>
      <c r="E206" s="43" t="s">
        <v>1338</v>
      </c>
      <c r="F206" s="143">
        <v>15423</v>
      </c>
      <c r="G206" s="43" t="s">
        <v>1442</v>
      </c>
      <c r="H206" s="43" t="s">
        <v>1397</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-418771.61999999743</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30</v>
      </c>
      <c r="D207" s="43" t="str">
        <f>IF(C207&lt;&gt;"",TEXT(C207,"00")&amp;"/05/"&amp;'Configurações Básicas'!$E$5,"")</f>
        <v>30/05/2017</v>
      </c>
      <c r="E207" s="43" t="s">
        <v>1338</v>
      </c>
      <c r="F207" s="143">
        <v>15426</v>
      </c>
      <c r="G207" s="43" t="s">
        <v>1442</v>
      </c>
      <c r="H207" s="43" t="s">
        <v>1397</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-418773.71999999741</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30</v>
      </c>
      <c r="D208" s="43" t="str">
        <f>IF(C208&lt;&gt;"",TEXT(C208,"00")&amp;"/05/"&amp;'Configurações Básicas'!$E$5,"")</f>
        <v>30/05/2017</v>
      </c>
      <c r="E208" s="43" t="s">
        <v>1338</v>
      </c>
      <c r="F208" s="143" t="s">
        <v>2088</v>
      </c>
      <c r="G208" s="43" t="s">
        <v>1442</v>
      </c>
      <c r="H208" s="43" t="s">
        <v>1397</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-418775.81999999739</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30</v>
      </c>
      <c r="D209" s="43" t="str">
        <f>IF(C209&lt;&gt;"",TEXT(C209,"00")&amp;"/05/"&amp;'Configurações Básicas'!$E$5,"")</f>
        <v>30/05/2017</v>
      </c>
      <c r="E209" s="43" t="s">
        <v>1338</v>
      </c>
      <c r="F209" s="143">
        <v>15433</v>
      </c>
      <c r="G209" s="43" t="s">
        <v>1442</v>
      </c>
      <c r="H209" s="43" t="s">
        <v>1397</v>
      </c>
      <c r="I209" s="43"/>
      <c r="J209" s="219">
        <v>0</v>
      </c>
      <c r="K209" s="219">
        <v>2.1</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-418777.91999999736</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21</v>
      </c>
      <c r="D210" s="43" t="str">
        <f>IF(C210&lt;&gt;"",TEXT(C210,"00")&amp;"/05/"&amp;'Configurações Básicas'!$E$5,"")</f>
        <v>21/05/2017</v>
      </c>
      <c r="E210" s="43" t="s">
        <v>1338</v>
      </c>
      <c r="F210" s="143">
        <v>15581</v>
      </c>
      <c r="G210" s="43" t="s">
        <v>1442</v>
      </c>
      <c r="H210" s="43" t="s">
        <v>1397</v>
      </c>
      <c r="I210" s="43"/>
      <c r="J210" s="219">
        <v>0</v>
      </c>
      <c r="K210" s="219">
        <v>2.1</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-418780.01999999734</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31</v>
      </c>
      <c r="D211" s="43" t="str">
        <f>IF(C211&lt;&gt;"",TEXT(C211,"00")&amp;"/05/"&amp;'Configurações Básicas'!$E$5,"")</f>
        <v>31/05/2017</v>
      </c>
      <c r="E211" s="43" t="s">
        <v>1338</v>
      </c>
      <c r="F211" s="143">
        <v>858445</v>
      </c>
      <c r="G211" s="43" t="s">
        <v>1450</v>
      </c>
      <c r="H211" s="43" t="s">
        <v>1399</v>
      </c>
      <c r="I211" s="43"/>
      <c r="J211" s="219">
        <v>0</v>
      </c>
      <c r="K211" s="219">
        <v>115.03</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-418895.04999999737</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30</v>
      </c>
      <c r="D212" s="43" t="str">
        <f>IF(C212&lt;&gt;"",TEXT(C212,"00")&amp;"/05/"&amp;'Configurações Básicas'!$E$5,"")</f>
        <v>30/05/2017</v>
      </c>
      <c r="E212" s="43" t="s">
        <v>1337</v>
      </c>
      <c r="F212" s="143">
        <v>21594</v>
      </c>
      <c r="G212" s="43" t="s">
        <v>1447</v>
      </c>
      <c r="H212" s="43" t="s">
        <v>1397</v>
      </c>
      <c r="I212" s="43"/>
      <c r="J212" s="219">
        <v>0</v>
      </c>
      <c r="K212" s="219">
        <v>6547.78</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-425442.8299999974</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30</v>
      </c>
      <c r="D213" s="43" t="str">
        <f>IF(C213&lt;&gt;"",TEXT(C213,"00")&amp;"/05/"&amp;'Configurações Básicas'!$E$5,"")</f>
        <v>30/05/2017</v>
      </c>
      <c r="E213" s="43" t="s">
        <v>1337</v>
      </c>
      <c r="F213" s="143">
        <v>5943</v>
      </c>
      <c r="G213" s="43" t="s">
        <v>1447</v>
      </c>
      <c r="H213" s="43" t="s">
        <v>1397</v>
      </c>
      <c r="I213" s="43"/>
      <c r="J213" s="219">
        <v>0</v>
      </c>
      <c r="K213" s="219">
        <v>5030.26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-430473.08999999741</v>
      </c>
      <c r="S213" s="112" t="str">
        <f t="shared" si="12"/>
        <v/>
      </c>
      <c r="T213" s="109" t="str">
        <f t="shared" si="13"/>
        <v>Despesa</v>
      </c>
      <c r="U213" s="109" t="str">
        <f t="shared" si="14"/>
        <v/>
      </c>
      <c r="V213" s="109" t="str">
        <f t="shared" si="15"/>
        <v>Despesa</v>
      </c>
      <c r="W213" s="113" t="str">
        <f>VLOOKUP(E213,'PC Receitas'!$O$4:$P$14,2,FALSE)</f>
        <v>Despesas_com_Produtos</v>
      </c>
    </row>
    <row r="214" spans="1:23" ht="19.5" customHeight="1" thickTop="1" thickBot="1" x14ac:dyDescent="0.3">
      <c r="A214" s="164"/>
      <c r="C214" s="43">
        <v>31</v>
      </c>
      <c r="D214" s="43" t="str">
        <f>IF(C214&lt;&gt;"",TEXT(C214,"00")&amp;"/05/"&amp;'Configurações Básicas'!$E$5,"")</f>
        <v>31/05/2017</v>
      </c>
      <c r="E214" s="43" t="s">
        <v>1338</v>
      </c>
      <c r="F214" s="143">
        <v>15445</v>
      </c>
      <c r="G214" s="43" t="s">
        <v>1442</v>
      </c>
      <c r="H214" s="43" t="s">
        <v>1397</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-430475.18999999738</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31</v>
      </c>
      <c r="D215" s="43" t="str">
        <f>IF(C215&lt;&gt;"",TEXT(C215,"00")&amp;"/05/"&amp;'Configurações Básicas'!$E$5,"")</f>
        <v>31/05/2017</v>
      </c>
      <c r="E215" s="43" t="s">
        <v>1338</v>
      </c>
      <c r="F215" s="143" t="s">
        <v>2089</v>
      </c>
      <c r="G215" s="43" t="s">
        <v>1442</v>
      </c>
      <c r="H215" s="43" t="s">
        <v>1397</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-430477.28999999736</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31</v>
      </c>
      <c r="D216" s="43" t="str">
        <f>IF(C216&lt;&gt;"",TEXT(C216,"00")&amp;"/05/"&amp;'Configurações Básicas'!$E$5,"")</f>
        <v>31/05/2017</v>
      </c>
      <c r="E216" s="43" t="s">
        <v>1338</v>
      </c>
      <c r="F216" s="143">
        <v>15447</v>
      </c>
      <c r="G216" s="43" t="s">
        <v>1442</v>
      </c>
      <c r="H216" s="43" t="s">
        <v>1397</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-430479.38999999734</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31</v>
      </c>
      <c r="D217" s="43" t="str">
        <f>IF(C217&lt;&gt;"",TEXT(C217,"00")&amp;"/05/"&amp;'Configurações Básicas'!$E$5,"")</f>
        <v>31/05/2017</v>
      </c>
      <c r="E217" s="43" t="s">
        <v>1338</v>
      </c>
      <c r="F217" s="143">
        <v>15524</v>
      </c>
      <c r="G217" s="43" t="s">
        <v>1442</v>
      </c>
      <c r="H217" s="43" t="s">
        <v>1397</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-430481.48999999731</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5</v>
      </c>
      <c r="D218" s="43" t="str">
        <f>IF(C218&lt;&gt;"",TEXT(C218,"00")&amp;"/05/"&amp;'Configurações Básicas'!$E$5,"")</f>
        <v>05/05/2017</v>
      </c>
      <c r="E218" s="43" t="s">
        <v>1338</v>
      </c>
      <c r="F218" s="143">
        <v>15477</v>
      </c>
      <c r="G218" s="43" t="s">
        <v>1442</v>
      </c>
      <c r="H218" s="43" t="s">
        <v>1397</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-430483.58999999729</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31</v>
      </c>
      <c r="D219" s="43" t="str">
        <f>IF(C219&lt;&gt;"",TEXT(C219,"00")&amp;"/05/"&amp;'Configurações Básicas'!$E$5,"")</f>
        <v>31/05/2017</v>
      </c>
      <c r="E219" s="43" t="s">
        <v>1338</v>
      </c>
      <c r="F219" s="143">
        <v>15400</v>
      </c>
      <c r="G219" s="43" t="s">
        <v>1442</v>
      </c>
      <c r="H219" s="43" t="s">
        <v>1397</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-430485.68999999727</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31</v>
      </c>
      <c r="D220" s="43" t="str">
        <f>IF(C220&lt;&gt;"",TEXT(C220,"00")&amp;"/05/"&amp;'Configurações Básicas'!$E$5,"")</f>
        <v>31/05/2017</v>
      </c>
      <c r="E220" s="43" t="s">
        <v>1338</v>
      </c>
      <c r="F220" s="143">
        <v>15401</v>
      </c>
      <c r="G220" s="43" t="s">
        <v>1442</v>
      </c>
      <c r="H220" s="43" t="s">
        <v>1397</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-430487.78999999724</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c r="D221" s="43" t="str">
        <f>IF(C221&lt;&gt;"",TEXT(C221,"00")&amp;"/05/"&amp;'Configurações Básicas'!$E$5,"")</f>
        <v/>
      </c>
      <c r="E221" s="43"/>
      <c r="F221" s="143"/>
      <c r="G221" s="43"/>
      <c r="H221" s="43"/>
      <c r="I221" s="43"/>
      <c r="J221" s="219">
        <v>0</v>
      </c>
      <c r="K221" s="219">
        <v>0</v>
      </c>
      <c r="L221" s="44"/>
      <c r="M221" s="44"/>
      <c r="N221" s="41">
        <f>N220+IF(AND(L221="Pago",OR(E221='PC Receitas'!$O$4,E221='PC Receitas'!$O$5,E221='PC Receitas'!$O$6)),K221,IF(AND(L221="Pago",OR(E221='PC Receitas'!$O$7,E221='PC Receitas'!$O$8,E221='PC Receitas'!$O$9,E221='PC Receitas'!$O$10,E221='PC Receitas'!$O$11,E221='PC Receitas'!$O$12,E221='PC Receitas'!$O$13,E221='PC Receitas'!$O$14)),-K221,0))</f>
        <v>-430487.78999999724</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IF(C222&lt;&gt;"",TEXT(C222,"00")&amp;"/05/"&amp;'Configurações Básicas'!$E$5,"")</f>
        <v/>
      </c>
      <c r="E222" s="43"/>
      <c r="F222" s="143"/>
      <c r="G222" s="43"/>
      <c r="H222" s="43"/>
      <c r="I222" s="43"/>
      <c r="J222" s="219">
        <v>0</v>
      </c>
      <c r="K222" s="219">
        <v>0</v>
      </c>
      <c r="L222" s="44"/>
      <c r="M222" s="44"/>
      <c r="N222" s="41">
        <f>N221+IF(AND(L222="Pago",OR(E222='PC Receitas'!$O$4,E222='PC Receitas'!$O$5,E222='PC Receitas'!$O$6)),K222,IF(AND(L222="Pago",OR(E222='PC Receitas'!$O$7,E222='PC Receitas'!$O$8,E222='PC Receitas'!$O$9,E222='PC Receitas'!$O$10,E222='PC Receitas'!$O$11,E222='PC Receitas'!$O$12,E222='PC Receitas'!$O$13,E222='PC Receitas'!$O$14)),-K222,0))</f>
        <v>-430487.78999999724</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IF(C223&lt;&gt;"",TEXT(C223,"00")&amp;"/05/"&amp;'Configurações Básicas'!$E$5,"")</f>
        <v/>
      </c>
      <c r="E223" s="43"/>
      <c r="F223" s="143"/>
      <c r="G223" s="43"/>
      <c r="H223" s="43"/>
      <c r="I223" s="43"/>
      <c r="J223" s="219">
        <v>0</v>
      </c>
      <c r="K223" s="219">
        <v>0</v>
      </c>
      <c r="L223" s="44"/>
      <c r="M223" s="44"/>
      <c r="N223" s="41">
        <f>N222+IF(AND(L223="Pago",OR(E223='PC Receitas'!$O$4,E223='PC Receitas'!$O$5,E223='PC Receitas'!$O$6)),K223,IF(AND(L223="Pago",OR(E223='PC Receitas'!$O$7,E223='PC Receitas'!$O$8,E223='PC Receitas'!$O$9,E223='PC Receitas'!$O$10,E223='PC Receitas'!$O$11,E223='PC Receitas'!$O$12,E223='PC Receitas'!$O$13,E223='PC Receitas'!$O$14)),-K223,0))</f>
        <v>-430487.78999999724</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IF(C224&lt;&gt;"",TEXT(C224,"00")&amp;"/05/"&amp;'Configurações Básicas'!$E$5,"")</f>
        <v/>
      </c>
      <c r="E224" s="43"/>
      <c r="F224" s="143"/>
      <c r="G224" s="43"/>
      <c r="H224" s="43"/>
      <c r="I224" s="43"/>
      <c r="J224" s="219">
        <v>0</v>
      </c>
      <c r="K224" s="219">
        <v>0</v>
      </c>
      <c r="L224" s="44"/>
      <c r="M224" s="44"/>
      <c r="N224" s="41">
        <f>N223+IF(AND(L224="Pago",OR(E224='PC Receitas'!$O$4,E224='PC Receitas'!$O$5,E224='PC Receitas'!$O$6)),K224,IF(AND(L224="Pago",OR(E224='PC Receitas'!$O$7,E224='PC Receitas'!$O$8,E224='PC Receitas'!$O$9,E224='PC Receitas'!$O$10,E224='PC Receitas'!$O$11,E224='PC Receitas'!$O$12,E224='PC Receitas'!$O$13,E224='PC Receitas'!$O$14)),-K224,0))</f>
        <v>-430487.78999999724</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IF(C225&lt;&gt;"",TEXT(C225,"00")&amp;"/05/"&amp;'Configurações Básicas'!$E$5,"")</f>
        <v/>
      </c>
      <c r="E225" s="43"/>
      <c r="F225" s="143"/>
      <c r="G225" s="43"/>
      <c r="H225" s="43"/>
      <c r="I225" s="43"/>
      <c r="J225" s="219">
        <v>0</v>
      </c>
      <c r="K225" s="219">
        <v>0</v>
      </c>
      <c r="L225" s="44"/>
      <c r="M225" s="44"/>
      <c r="N225" s="41">
        <f>N224+IF(AND(L225="Pago",OR(E225='PC Receitas'!$O$4,E225='PC Receitas'!$O$5,E225='PC Receitas'!$O$6)),K225,IF(AND(L225="Pago",OR(E225='PC Receitas'!$O$7,E225='PC Receitas'!$O$8,E225='PC Receitas'!$O$9,E225='PC Receitas'!$O$10,E225='PC Receitas'!$O$11,E225='PC Receitas'!$O$12,E225='PC Receitas'!$O$13,E225='PC Receitas'!$O$14)),-K225,0))</f>
        <v>-430487.78999999724</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IF(C226&lt;&gt;"",TEXT(C226,"00")&amp;"/05/"&amp;'Configurações Básicas'!$E$5,"")</f>
        <v/>
      </c>
      <c r="E226" s="43"/>
      <c r="F226" s="143"/>
      <c r="G226" s="43"/>
      <c r="H226" s="43"/>
      <c r="I226" s="43"/>
      <c r="J226" s="219">
        <v>0</v>
      </c>
      <c r="K226" s="219">
        <v>0</v>
      </c>
      <c r="L226" s="44"/>
      <c r="M226" s="44"/>
      <c r="N226" s="41">
        <f>N225+IF(AND(L226="Pago",OR(E226='PC Receitas'!$O$4,E226='PC Receitas'!$O$5,E226='PC Receitas'!$O$6)),K226,IF(AND(L226="Pago",OR(E226='PC Receitas'!$O$7,E226='PC Receitas'!$O$8,E226='PC Receitas'!$O$9,E226='PC Receitas'!$O$10,E226='PC Receitas'!$O$11,E226='PC Receitas'!$O$12,E226='PC Receitas'!$O$13,E226='PC Receitas'!$O$14)),-K226,0))</f>
        <v>-430487.78999999724</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IF(C227&lt;&gt;"",TEXT(C227,"00")&amp;"/05/"&amp;'Configurações Básicas'!$E$5,"")</f>
        <v/>
      </c>
      <c r="E227" s="43"/>
      <c r="F227" s="143"/>
      <c r="G227" s="43"/>
      <c r="H227" s="43"/>
      <c r="I227" s="43"/>
      <c r="J227" s="219">
        <v>0</v>
      </c>
      <c r="K227" s="219">
        <v>0</v>
      </c>
      <c r="L227" s="44"/>
      <c r="M227" s="44"/>
      <c r="N227" s="41">
        <f>N226+IF(AND(L227="Pago",OR(E227='PC Receitas'!$O$4,E227='PC Receitas'!$O$5,E227='PC Receitas'!$O$6)),K227,IF(AND(L227="Pago",OR(E227='PC Receitas'!$O$7,E227='PC Receitas'!$O$8,E227='PC Receitas'!$O$9,E227='PC Receitas'!$O$10,E227='PC Receitas'!$O$11,E227='PC Receitas'!$O$12,E227='PC Receitas'!$O$13,E227='PC Receitas'!$O$14)),-K227,0))</f>
        <v>-430487.78999999724</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IF(C228&lt;&gt;"",TEXT(C228,"00")&amp;"/05/"&amp;'Configurações Básicas'!$E$5,"")</f>
        <v/>
      </c>
      <c r="E228" s="43"/>
      <c r="F228" s="143"/>
      <c r="G228" s="43"/>
      <c r="H228" s="43"/>
      <c r="I228" s="43"/>
      <c r="J228" s="219">
        <v>0</v>
      </c>
      <c r="K228" s="219">
        <v>0</v>
      </c>
      <c r="L228" s="44"/>
      <c r="M228" s="44"/>
      <c r="N228" s="41">
        <f>N227+IF(AND(L228="Pago",OR(E228='PC Receitas'!$O$4,E228='PC Receitas'!$O$5,E228='PC Receitas'!$O$6)),K228,IF(AND(L228="Pago",OR(E228='PC Receitas'!$O$7,E228='PC Receitas'!$O$8,E228='PC Receitas'!$O$9,E228='PC Receitas'!$O$10,E228='PC Receitas'!$O$11,E228='PC Receitas'!$O$12,E228='PC Receitas'!$O$13,E228='PC Receitas'!$O$14)),-K228,0))</f>
        <v>-430487.78999999724</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IF(C229&lt;&gt;"",TEXT(C229,"00")&amp;"/05/"&amp;'Configurações Básicas'!$E$5,"")</f>
        <v/>
      </c>
      <c r="E229" s="43"/>
      <c r="F229" s="143"/>
      <c r="G229" s="43"/>
      <c r="H229" s="43"/>
      <c r="I229" s="43"/>
      <c r="J229" s="219">
        <v>0</v>
      </c>
      <c r="K229" s="219">
        <v>0</v>
      </c>
      <c r="L229" s="44"/>
      <c r="M229" s="44"/>
      <c r="N229" s="41">
        <f>N228+IF(AND(L229="Pago",OR(E229='PC Receitas'!$O$4,E229='PC Receitas'!$O$5,E229='PC Receitas'!$O$6)),K229,IF(AND(L229="Pago",OR(E229='PC Receitas'!$O$7,E229='PC Receitas'!$O$8,E229='PC Receitas'!$O$9,E229='PC Receitas'!$O$10,E229='PC Receitas'!$O$11,E229='PC Receitas'!$O$12,E229='PC Receitas'!$O$13,E229='PC Receitas'!$O$14)),-K229,0))</f>
        <v>-430487.78999999724</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IF(C230&lt;&gt;"",TEXT(C230,"00")&amp;"/05/"&amp;'Configurações Básicas'!$E$5,"")</f>
        <v/>
      </c>
      <c r="E230" s="43"/>
      <c r="F230" s="143"/>
      <c r="G230" s="43"/>
      <c r="H230" s="43"/>
      <c r="I230" s="43"/>
      <c r="J230" s="219">
        <v>0</v>
      </c>
      <c r="K230" s="219">
        <v>0</v>
      </c>
      <c r="L230" s="44"/>
      <c r="M230" s="44"/>
      <c r="N230" s="41">
        <f>N229+IF(AND(L230="Pago",OR(E230='PC Receitas'!$O$4,E230='PC Receitas'!$O$5,E230='PC Receitas'!$O$6)),K230,IF(AND(L230="Pago",OR(E230='PC Receitas'!$O$7,E230='PC Receitas'!$O$8,E230='PC Receitas'!$O$9,E230='PC Receitas'!$O$10,E230='PC Receitas'!$O$11,E230='PC Receitas'!$O$12,E230='PC Receitas'!$O$13,E230='PC Receitas'!$O$14)),-K230,0))</f>
        <v>-430487.78999999724</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IF(C231&lt;&gt;"",TEXT(C231,"00")&amp;"/05/"&amp;'Configurações Básicas'!$E$5,"")</f>
        <v/>
      </c>
      <c r="E231" s="43"/>
      <c r="F231" s="143"/>
      <c r="G231" s="43"/>
      <c r="H231" s="43"/>
      <c r="I231" s="43"/>
      <c r="J231" s="219">
        <v>0</v>
      </c>
      <c r="K231" s="219">
        <v>0</v>
      </c>
      <c r="L231" s="44"/>
      <c r="M231" s="44"/>
      <c r="N231" s="41">
        <f>N230+IF(AND(L231="Pago",OR(E231='PC Receitas'!$O$4,E231='PC Receitas'!$O$5,E231='PC Receitas'!$O$6)),K231,IF(AND(L231="Pago",OR(E231='PC Receitas'!$O$7,E231='PC Receitas'!$O$8,E231='PC Receitas'!$O$9,E231='PC Receitas'!$O$10,E231='PC Receitas'!$O$11,E231='PC Receitas'!$O$12,E231='PC Receitas'!$O$13,E231='PC Receitas'!$O$14)),-K231,0))</f>
        <v>-430487.78999999724</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IF(C232&lt;&gt;"",TEXT(C232,"00")&amp;"/05/"&amp;'Configurações Básicas'!$E$5,"")</f>
        <v/>
      </c>
      <c r="E232" s="43"/>
      <c r="F232" s="143"/>
      <c r="G232" s="43"/>
      <c r="H232" s="43"/>
      <c r="I232" s="43"/>
      <c r="J232" s="219">
        <v>0</v>
      </c>
      <c r="K232" s="219">
        <v>0</v>
      </c>
      <c r="L232" s="44"/>
      <c r="M232" s="44"/>
      <c r="N232" s="41">
        <f>N231+IF(AND(L232="Pago",OR(E232='PC Receitas'!$O$4,E232='PC Receitas'!$O$5,E232='PC Receitas'!$O$6)),K232,IF(AND(L232="Pago",OR(E232='PC Receitas'!$O$7,E232='PC Receitas'!$O$8,E232='PC Receitas'!$O$9,E232='PC Receitas'!$O$10,E232='PC Receitas'!$O$11,E232='PC Receitas'!$O$12,E232='PC Receitas'!$O$13,E232='PC Receitas'!$O$14)),-K232,0))</f>
        <v>-430487.78999999724</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IF(C233&lt;&gt;"",TEXT(C233,"00")&amp;"/05/"&amp;'Configurações Básicas'!$E$5,"")</f>
        <v/>
      </c>
      <c r="E233" s="43"/>
      <c r="F233" s="143"/>
      <c r="G233" s="43"/>
      <c r="H233" s="43"/>
      <c r="I233" s="43"/>
      <c r="J233" s="219">
        <v>0</v>
      </c>
      <c r="K233" s="219">
        <v>0</v>
      </c>
      <c r="L233" s="44"/>
      <c r="M233" s="44"/>
      <c r="N233" s="41">
        <f>N232+IF(AND(L233="Pago",OR(E233='PC Receitas'!$O$4,E233='PC Receitas'!$O$5,E233='PC Receitas'!$O$6)),K233,IF(AND(L233="Pago",OR(E233='PC Receitas'!$O$7,E233='PC Receitas'!$O$8,E233='PC Receitas'!$O$9,E233='PC Receitas'!$O$10,E233='PC Receitas'!$O$11,E233='PC Receitas'!$O$12,E233='PC Receitas'!$O$13,E233='PC Receitas'!$O$14)),-K233,0))</f>
        <v>-430487.78999999724</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IF(C234&lt;&gt;"",TEXT(C234,"00")&amp;"/05/"&amp;'Configurações Básicas'!$E$5,"")</f>
        <v/>
      </c>
      <c r="E234" s="43"/>
      <c r="F234" s="143"/>
      <c r="G234" s="43"/>
      <c r="H234" s="43"/>
      <c r="I234" s="43"/>
      <c r="J234" s="219">
        <v>0</v>
      </c>
      <c r="K234" s="219">
        <v>0</v>
      </c>
      <c r="L234" s="44"/>
      <c r="M234" s="44"/>
      <c r="N234" s="41">
        <f>N233+IF(AND(L234="Pago",OR(E234='PC Receitas'!$O$4,E234='PC Receitas'!$O$5,E234='PC Receitas'!$O$6)),K234,IF(AND(L234="Pago",OR(E234='PC Receitas'!$O$7,E234='PC Receitas'!$O$8,E234='PC Receitas'!$O$9,E234='PC Receitas'!$O$10,E234='PC Receitas'!$O$11,E234='PC Receitas'!$O$12,E234='PC Receitas'!$O$13,E234='PC Receitas'!$O$14)),-K234,0))</f>
        <v>-430487.78999999724</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IF(C235&lt;&gt;"",TEXT(C235,"00")&amp;"/05/"&amp;'Configurações Básicas'!$E$5,"")</f>
        <v/>
      </c>
      <c r="E235" s="43"/>
      <c r="F235" s="143"/>
      <c r="G235" s="43"/>
      <c r="H235" s="43"/>
      <c r="I235" s="43"/>
      <c r="J235" s="219">
        <v>0</v>
      </c>
      <c r="K235" s="219">
        <v>0</v>
      </c>
      <c r="L235" s="44"/>
      <c r="M235" s="44"/>
      <c r="N235" s="41">
        <f>N234+IF(AND(L235="Pago",OR(E235='PC Receitas'!$O$4,E235='PC Receitas'!$O$5,E235='PC Receitas'!$O$6)),K235,IF(AND(L235="Pago",OR(E235='PC Receitas'!$O$7,E235='PC Receitas'!$O$8,E235='PC Receitas'!$O$9,E235='PC Receitas'!$O$10,E235='PC Receitas'!$O$11,E235='PC Receitas'!$O$12,E235='PC Receitas'!$O$13,E235='PC Receitas'!$O$14)),-K235,0))</f>
        <v>-430487.78999999724</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IF(C236&lt;&gt;"",TEXT(C236,"00")&amp;"/05/"&amp;'Configurações Básicas'!$E$5,"")</f>
        <v/>
      </c>
      <c r="E236" s="43"/>
      <c r="F236" s="143"/>
      <c r="G236" s="43"/>
      <c r="H236" s="43"/>
      <c r="I236" s="43"/>
      <c r="J236" s="219">
        <v>0</v>
      </c>
      <c r="K236" s="219">
        <v>0</v>
      </c>
      <c r="L236" s="44"/>
      <c r="M236" s="44"/>
      <c r="N236" s="41">
        <f>N235+IF(AND(L236="Pago",OR(E236='PC Receitas'!$O$4,E236='PC Receitas'!$O$5,E236='PC Receitas'!$O$6)),K236,IF(AND(L236="Pago",OR(E236='PC Receitas'!$O$7,E236='PC Receitas'!$O$8,E236='PC Receitas'!$O$9,E236='PC Receitas'!$O$10,E236='PC Receitas'!$O$11,E236='PC Receitas'!$O$12,E236='PC Receitas'!$O$13,E236='PC Receitas'!$O$14)),-K236,0))</f>
        <v>-430487.78999999724</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IF(C237&lt;&gt;"",TEXT(C237,"00")&amp;"/05/"&amp;'Configurações Básicas'!$E$5,"")</f>
        <v/>
      </c>
      <c r="E237" s="43"/>
      <c r="F237" s="143"/>
      <c r="G237" s="43"/>
      <c r="H237" s="43"/>
      <c r="I237" s="43"/>
      <c r="J237" s="219">
        <v>0</v>
      </c>
      <c r="K237" s="219">
        <v>0</v>
      </c>
      <c r="L237" s="44"/>
      <c r="M237" s="44"/>
      <c r="N237" s="41">
        <f>N236+IF(AND(L237="Pago",OR(E237='PC Receitas'!$O$4,E237='PC Receitas'!$O$5,E237='PC Receitas'!$O$6)),K237,IF(AND(L237="Pago",OR(E237='PC Receitas'!$O$7,E237='PC Receitas'!$O$8,E237='PC Receitas'!$O$9,E237='PC Receitas'!$O$10,E237='PC Receitas'!$O$11,E237='PC Receitas'!$O$12,E237='PC Receitas'!$O$13,E237='PC Receitas'!$O$14)),-K237,0))</f>
        <v>-430487.78999999724</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IF(C238&lt;&gt;"",TEXT(C238,"00")&amp;"/05/"&amp;'Configurações Básicas'!$E$5,"")</f>
        <v/>
      </c>
      <c r="E238" s="43"/>
      <c r="F238" s="143"/>
      <c r="G238" s="43"/>
      <c r="H238" s="43"/>
      <c r="I238" s="43"/>
      <c r="J238" s="219">
        <v>0</v>
      </c>
      <c r="K238" s="219">
        <v>0</v>
      </c>
      <c r="L238" s="44"/>
      <c r="M238" s="44"/>
      <c r="N238" s="41">
        <f>N237+IF(AND(L238="Pago",OR(E238='PC Receitas'!$O$4,E238='PC Receitas'!$O$5,E238='PC Receitas'!$O$6)),K238,IF(AND(L238="Pago",OR(E238='PC Receitas'!$O$7,E238='PC Receitas'!$O$8,E238='PC Receitas'!$O$9,E238='PC Receitas'!$O$10,E238='PC Receitas'!$O$11,E238='PC Receitas'!$O$12,E238='PC Receitas'!$O$13,E238='PC Receitas'!$O$14)),-K238,0))</f>
        <v>-430487.78999999724</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IF(C239&lt;&gt;"",TEXT(C239,"00")&amp;"/05/"&amp;'Configurações Básicas'!$E$5,"")</f>
        <v/>
      </c>
      <c r="E239" s="43"/>
      <c r="F239" s="143"/>
      <c r="G239" s="43"/>
      <c r="H239" s="43"/>
      <c r="I239" s="43"/>
      <c r="J239" s="219">
        <v>0</v>
      </c>
      <c r="K239" s="219">
        <v>0</v>
      </c>
      <c r="L239" s="44"/>
      <c r="M239" s="44"/>
      <c r="N239" s="41">
        <f>N238+IF(AND(L239="Pago",OR(E239='PC Receitas'!$O$4,E239='PC Receitas'!$O$5,E239='PC Receitas'!$O$6)),K239,IF(AND(L239="Pago",OR(E239='PC Receitas'!$O$7,E239='PC Receitas'!$O$8,E239='PC Receitas'!$O$9,E239='PC Receitas'!$O$10,E239='PC Receitas'!$O$11,E239='PC Receitas'!$O$12,E239='PC Receitas'!$O$13,E239='PC Receitas'!$O$14)),-K239,0))</f>
        <v>-430487.78999999724</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IF(C240&lt;&gt;"",TEXT(C240,"00")&amp;"/05/"&amp;'Configurações Básicas'!$E$5,"")</f>
        <v/>
      </c>
      <c r="E240" s="43"/>
      <c r="F240" s="143"/>
      <c r="G240" s="43"/>
      <c r="H240" s="43"/>
      <c r="I240" s="43"/>
      <c r="J240" s="219">
        <v>0</v>
      </c>
      <c r="K240" s="219">
        <v>0</v>
      </c>
      <c r="L240" s="44"/>
      <c r="M240" s="44"/>
      <c r="N240" s="41">
        <f>N239+IF(AND(L240="Pago",OR(E240='PC Receitas'!$O$4,E240='PC Receitas'!$O$5,E240='PC Receitas'!$O$6)),K240,IF(AND(L240="Pago",OR(E240='PC Receitas'!$O$7,E240='PC Receitas'!$O$8,E240='PC Receitas'!$O$9,E240='PC Receitas'!$O$10,E240='PC Receitas'!$O$11,E240='PC Receitas'!$O$12,E240='PC Receitas'!$O$13,E240='PC Receitas'!$O$14)),-K240,0))</f>
        <v>-430487.78999999724</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IF(C241&lt;&gt;"",TEXT(C241,"00")&amp;"/05/"&amp;'Configurações Básicas'!$E$5,"")</f>
        <v/>
      </c>
      <c r="E241" s="43"/>
      <c r="F241" s="143"/>
      <c r="G241" s="43"/>
      <c r="H241" s="43"/>
      <c r="I241" s="43"/>
      <c r="J241" s="219">
        <v>0</v>
      </c>
      <c r="K241" s="219">
        <v>0</v>
      </c>
      <c r="L241" s="44"/>
      <c r="M241" s="44"/>
      <c r="N241" s="41">
        <f>N240+IF(AND(L241="Pago",OR(E241='PC Receitas'!$O$4,E241='PC Receitas'!$O$5,E241='PC Receitas'!$O$6)),K241,IF(AND(L241="Pago",OR(E241='PC Receitas'!$O$7,E241='PC Receitas'!$O$8,E241='PC Receitas'!$O$9,E241='PC Receitas'!$O$10,E241='PC Receitas'!$O$11,E241='PC Receitas'!$O$12,E241='PC Receitas'!$O$13,E241='PC Receitas'!$O$14)),-K241,0))</f>
        <v>-430487.78999999724</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IF(C242&lt;&gt;"",TEXT(C242,"00")&amp;"/05/"&amp;'Configurações Básicas'!$E$5,"")</f>
        <v/>
      </c>
      <c r="E242" s="43"/>
      <c r="F242" s="143"/>
      <c r="G242" s="43"/>
      <c r="H242" s="43"/>
      <c r="I242" s="43"/>
      <c r="J242" s="219">
        <v>0</v>
      </c>
      <c r="K242" s="219">
        <v>0</v>
      </c>
      <c r="L242" s="44"/>
      <c r="M242" s="44"/>
      <c r="N242" s="41">
        <f>N241+IF(AND(L242="Pago",OR(E242='PC Receitas'!$O$4,E242='PC Receitas'!$O$5,E242='PC Receitas'!$O$6)),K242,IF(AND(L242="Pago",OR(E242='PC Receitas'!$O$7,E242='PC Receitas'!$O$8,E242='PC Receitas'!$O$9,E242='PC Receitas'!$O$10,E242='PC Receitas'!$O$11,E242='PC Receitas'!$O$12,E242='PC Receitas'!$O$13,E242='PC Receitas'!$O$14)),-K242,0))</f>
        <v>-430487.78999999724</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IF(C243&lt;&gt;"",TEXT(C243,"00")&amp;"/05/"&amp;'Configurações Básicas'!$E$5,"")</f>
        <v/>
      </c>
      <c r="E243" s="43"/>
      <c r="F243" s="143"/>
      <c r="G243" s="43"/>
      <c r="H243" s="43"/>
      <c r="I243" s="43"/>
      <c r="J243" s="219">
        <v>0</v>
      </c>
      <c r="K243" s="219">
        <v>0</v>
      </c>
      <c r="L243" s="44"/>
      <c r="M243" s="44"/>
      <c r="N243" s="41">
        <f>N242+IF(AND(L243="Pago",OR(E243='PC Receitas'!$O$4,E243='PC Receitas'!$O$5,E243='PC Receitas'!$O$6)),K243,IF(AND(L243="Pago",OR(E243='PC Receitas'!$O$7,E243='PC Receitas'!$O$8,E243='PC Receitas'!$O$9,E243='PC Receitas'!$O$10,E243='PC Receitas'!$O$11,E243='PC Receitas'!$O$12,E243='PC Receitas'!$O$13,E243='PC Receitas'!$O$14)),-K243,0))</f>
        <v>-430487.78999999724</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IF(C244&lt;&gt;"",TEXT(C244,"00")&amp;"/05/"&amp;'Configurações Básicas'!$E$5,"")</f>
        <v/>
      </c>
      <c r="E244" s="43"/>
      <c r="F244" s="143"/>
      <c r="G244" s="43"/>
      <c r="H244" s="43"/>
      <c r="I244" s="43"/>
      <c r="J244" s="219">
        <v>0</v>
      </c>
      <c r="K244" s="219">
        <v>0</v>
      </c>
      <c r="L244" s="44"/>
      <c r="M244" s="44"/>
      <c r="N244" s="41">
        <f>N243+IF(AND(L244="Pago",OR(E244='PC Receitas'!$O$4,E244='PC Receitas'!$O$5,E244='PC Receitas'!$O$6)),K244,IF(AND(L244="Pago",OR(E244='PC Receitas'!$O$7,E244='PC Receitas'!$O$8,E244='PC Receitas'!$O$9,E244='PC Receitas'!$O$10,E244='PC Receitas'!$O$11,E244='PC Receitas'!$O$12,E244='PC Receitas'!$O$13,E244='PC Receitas'!$O$14)),-K244,0))</f>
        <v>-430487.78999999724</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IF(C245&lt;&gt;"",TEXT(C245,"00")&amp;"/05/"&amp;'Configurações Básicas'!$E$5,"")</f>
        <v/>
      </c>
      <c r="E245" s="43"/>
      <c r="F245" s="143"/>
      <c r="G245" s="43"/>
      <c r="H245" s="43"/>
      <c r="I245" s="43"/>
      <c r="J245" s="219">
        <v>0</v>
      </c>
      <c r="K245" s="219">
        <v>0</v>
      </c>
      <c r="L245" s="44"/>
      <c r="M245" s="44"/>
      <c r="N245" s="41">
        <f>N244+IF(AND(L245="Pago",OR(E245='PC Receitas'!$O$4,E245='PC Receitas'!$O$5,E245='PC Receitas'!$O$6)),K245,IF(AND(L245="Pago",OR(E245='PC Receitas'!$O$7,E245='PC Receitas'!$O$8,E245='PC Receitas'!$O$9,E245='PC Receitas'!$O$10,E245='PC Receitas'!$O$11,E245='PC Receitas'!$O$12,E245='PC Receitas'!$O$13,E245='PC Receitas'!$O$14)),-K245,0))</f>
        <v>-430487.78999999724</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IF(C246&lt;&gt;"",TEXT(C246,"00")&amp;"/05/"&amp;'Configurações Básicas'!$E$5,"")</f>
        <v/>
      </c>
      <c r="E246" s="43"/>
      <c r="F246" s="143"/>
      <c r="G246" s="43"/>
      <c r="H246" s="43"/>
      <c r="I246" s="43"/>
      <c r="J246" s="219">
        <v>0</v>
      </c>
      <c r="K246" s="219">
        <v>0</v>
      </c>
      <c r="L246" s="44"/>
      <c r="M246" s="44"/>
      <c r="N246" s="41">
        <f>N245+IF(AND(L246="Pago",OR(E246='PC Receitas'!$O$4,E246='PC Receitas'!$O$5,E246='PC Receitas'!$O$6)),K246,IF(AND(L246="Pago",OR(E246='PC Receitas'!$O$7,E246='PC Receitas'!$O$8,E246='PC Receitas'!$O$9,E246='PC Receitas'!$O$10,E246='PC Receitas'!$O$11,E246='PC Receitas'!$O$12,E246='PC Receitas'!$O$13,E246='PC Receitas'!$O$14)),-K246,0))</f>
        <v>-430487.78999999724</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IF(C247&lt;&gt;"",TEXT(C247,"00")&amp;"/05/"&amp;'Configurações Básicas'!$E$5,"")</f>
        <v/>
      </c>
      <c r="E247" s="43"/>
      <c r="F247" s="143"/>
      <c r="G247" s="43"/>
      <c r="H247" s="43"/>
      <c r="I247" s="43"/>
      <c r="J247" s="219">
        <v>0</v>
      </c>
      <c r="K247" s="219">
        <v>0</v>
      </c>
      <c r="L247" s="44"/>
      <c r="M247" s="44"/>
      <c r="N247" s="41">
        <f>N246+IF(AND(L247="Pago",OR(E247='PC Receitas'!$O$4,E247='PC Receitas'!$O$5,E247='PC Receitas'!$O$6)),K247,IF(AND(L247="Pago",OR(E247='PC Receitas'!$O$7,E247='PC Receitas'!$O$8,E247='PC Receitas'!$O$9,E247='PC Receitas'!$O$10,E247='PC Receitas'!$O$11,E247='PC Receitas'!$O$12,E247='PC Receitas'!$O$13,E247='PC Receitas'!$O$14)),-K247,0))</f>
        <v>-430487.78999999724</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IF(C248&lt;&gt;"",TEXT(C248,"00")&amp;"/05/"&amp;'Configurações Básicas'!$E$5,"")</f>
        <v/>
      </c>
      <c r="E248" s="43"/>
      <c r="F248" s="143"/>
      <c r="G248" s="43"/>
      <c r="H248" s="43"/>
      <c r="I248" s="43"/>
      <c r="J248" s="219">
        <v>0</v>
      </c>
      <c r="K248" s="219">
        <v>0</v>
      </c>
      <c r="L248" s="44"/>
      <c r="M248" s="44"/>
      <c r="N248" s="41">
        <f>N247+IF(AND(L248="Pago",OR(E248='PC Receitas'!$O$4,E248='PC Receitas'!$O$5,E248='PC Receitas'!$O$6)),K248,IF(AND(L248="Pago",OR(E248='PC Receitas'!$O$7,E248='PC Receitas'!$O$8,E248='PC Receitas'!$O$9,E248='PC Receitas'!$O$10,E248='PC Receitas'!$O$11,E248='PC Receitas'!$O$12,E248='PC Receitas'!$O$13,E248='PC Receitas'!$O$14)),-K248,0))</f>
        <v>-430487.78999999724</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IF(C249&lt;&gt;"",TEXT(C249,"00")&amp;"/05/"&amp;'Configurações Básicas'!$E$5,"")</f>
        <v/>
      </c>
      <c r="E249" s="43"/>
      <c r="F249" s="143"/>
      <c r="G249" s="43"/>
      <c r="H249" s="43"/>
      <c r="I249" s="43"/>
      <c r="J249" s="219">
        <v>0</v>
      </c>
      <c r="K249" s="219">
        <v>0</v>
      </c>
      <c r="L249" s="44"/>
      <c r="M249" s="44"/>
      <c r="N249" s="41">
        <f>N248+IF(AND(L249="Pago",OR(E249='PC Receitas'!$O$4,E249='PC Receitas'!$O$5,E249='PC Receitas'!$O$6)),K249,IF(AND(L249="Pago",OR(E249='PC Receitas'!$O$7,E249='PC Receitas'!$O$8,E249='PC Receitas'!$O$9,E249='PC Receitas'!$O$10,E249='PC Receitas'!$O$11,E249='PC Receitas'!$O$12,E249='PC Receitas'!$O$13,E249='PC Receitas'!$O$14)),-K249,0))</f>
        <v>-430487.78999999724</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IF(C250&lt;&gt;"",TEXT(C250,"00")&amp;"/05/"&amp;'Configurações Básicas'!$E$5,"")</f>
        <v/>
      </c>
      <c r="E250" s="43"/>
      <c r="F250" s="143"/>
      <c r="G250" s="43"/>
      <c r="H250" s="43"/>
      <c r="I250" s="43"/>
      <c r="J250" s="219">
        <v>0</v>
      </c>
      <c r="K250" s="219">
        <v>0</v>
      </c>
      <c r="L250" s="44"/>
      <c r="M250" s="44"/>
      <c r="N250" s="41">
        <f>N249+IF(AND(L250="Pago",OR(E250='PC Receitas'!$O$4,E250='PC Receitas'!$O$5,E250='PC Receitas'!$O$6)),K250,IF(AND(L250="Pago",OR(E250='PC Receitas'!$O$7,E250='PC Receitas'!$O$8,E250='PC Receitas'!$O$9,E250='PC Receitas'!$O$10,E250='PC Receitas'!$O$11,E250='PC Receitas'!$O$12,E250='PC Receitas'!$O$13,E250='PC Receitas'!$O$14)),-K250,0))</f>
        <v>-430487.78999999724</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IF(C251&lt;&gt;"",TEXT(C251,"00")&amp;"/05/"&amp;'Configurações Básicas'!$E$5,"")</f>
        <v/>
      </c>
      <c r="E251" s="43"/>
      <c r="F251" s="143"/>
      <c r="G251" s="43"/>
      <c r="H251" s="43"/>
      <c r="I251" s="43"/>
      <c r="J251" s="219">
        <v>0</v>
      </c>
      <c r="K251" s="219">
        <v>0</v>
      </c>
      <c r="L251" s="44"/>
      <c r="M251" s="44"/>
      <c r="N251" s="41">
        <f>N250+IF(AND(L251="Pago",OR(E251='PC Receitas'!$O$4,E251='PC Receitas'!$O$5,E251='PC Receitas'!$O$6)),K251,IF(AND(L251="Pago",OR(E251='PC Receitas'!$O$7,E251='PC Receitas'!$O$8,E251='PC Receitas'!$O$9,E251='PC Receitas'!$O$10,E251='PC Receitas'!$O$11,E251='PC Receitas'!$O$12,E251='PC Receitas'!$O$13,E251='PC Receitas'!$O$14)),-K251,0))</f>
        <v>-430487.78999999724</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IF(C252&lt;&gt;"",TEXT(C252,"00")&amp;"/05/"&amp;'Configurações Básicas'!$E$5,"")</f>
        <v/>
      </c>
      <c r="E252" s="43"/>
      <c r="F252" s="143"/>
      <c r="G252" s="43"/>
      <c r="H252" s="43"/>
      <c r="I252" s="43"/>
      <c r="J252" s="219">
        <v>0</v>
      </c>
      <c r="K252" s="219">
        <v>0</v>
      </c>
      <c r="L252" s="44"/>
      <c r="M252" s="44"/>
      <c r="N252" s="41">
        <f>N251+IF(AND(L252="Pago",OR(E252='PC Receitas'!$O$4,E252='PC Receitas'!$O$5,E252='PC Receitas'!$O$6)),K252,IF(AND(L252="Pago",OR(E252='PC Receitas'!$O$7,E252='PC Receitas'!$O$8,E252='PC Receitas'!$O$9,E252='PC Receitas'!$O$10,E252='PC Receitas'!$O$11,E252='PC Receitas'!$O$12,E252='PC Receitas'!$O$13,E252='PC Receitas'!$O$14)),-K252,0))</f>
        <v>-430487.78999999724</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IF(C253&lt;&gt;"",TEXT(C253,"00")&amp;"/05/"&amp;'Configurações Básicas'!$E$5,"")</f>
        <v/>
      </c>
      <c r="E253" s="43"/>
      <c r="F253" s="143"/>
      <c r="G253" s="43"/>
      <c r="H253" s="43"/>
      <c r="I253" s="43"/>
      <c r="J253" s="219">
        <v>0</v>
      </c>
      <c r="K253" s="219">
        <v>0</v>
      </c>
      <c r="L253" s="44"/>
      <c r="M253" s="44"/>
      <c r="N253" s="41">
        <f>N252+IF(AND(L253="Pago",OR(E253='PC Receitas'!$O$4,E253='PC Receitas'!$O$5,E253='PC Receitas'!$O$6)),K253,IF(AND(L253="Pago",OR(E253='PC Receitas'!$O$7,E253='PC Receitas'!$O$8,E253='PC Receitas'!$O$9,E253='PC Receitas'!$O$10,E253='PC Receitas'!$O$11,E253='PC Receitas'!$O$12,E253='PC Receitas'!$O$13,E253='PC Receitas'!$O$14)),-K253,0))</f>
        <v>-430487.78999999724</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IF(C254&lt;&gt;"",TEXT(C254,"00")&amp;"/05/"&amp;'Configurações Básicas'!$E$5,"")</f>
        <v/>
      </c>
      <c r="E254" s="43"/>
      <c r="F254" s="143"/>
      <c r="G254" s="43"/>
      <c r="H254" s="43"/>
      <c r="I254" s="43"/>
      <c r="J254" s="219">
        <v>0</v>
      </c>
      <c r="K254" s="219">
        <v>0</v>
      </c>
      <c r="L254" s="44"/>
      <c r="M254" s="44"/>
      <c r="N254" s="41">
        <f>N253+IF(AND(L254="Pago",OR(E254='PC Receitas'!$O$4,E254='PC Receitas'!$O$5,E254='PC Receitas'!$O$6)),K254,IF(AND(L254="Pago",OR(E254='PC Receitas'!$O$7,E254='PC Receitas'!$O$8,E254='PC Receitas'!$O$9,E254='PC Receitas'!$O$10,E254='PC Receitas'!$O$11,E254='PC Receitas'!$O$12,E254='PC Receitas'!$O$13,E254='PC Receitas'!$O$14)),-K254,0))</f>
        <v>-430487.78999999724</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IF(C255&lt;&gt;"",TEXT(C255,"00")&amp;"/05/"&amp;'Configurações Básicas'!$E$5,"")</f>
        <v/>
      </c>
      <c r="E255" s="43"/>
      <c r="F255" s="143"/>
      <c r="G255" s="43"/>
      <c r="H255" s="43"/>
      <c r="I255" s="43"/>
      <c r="J255" s="219">
        <v>0</v>
      </c>
      <c r="K255" s="219">
        <v>0</v>
      </c>
      <c r="L255" s="44"/>
      <c r="M255" s="44"/>
      <c r="N255" s="41">
        <f>N254+IF(AND(L255="Pago",OR(E255='PC Receitas'!$O$4,E255='PC Receitas'!$O$5,E255='PC Receitas'!$O$6)),K255,IF(AND(L255="Pago",OR(E255='PC Receitas'!$O$7,E255='PC Receitas'!$O$8,E255='PC Receitas'!$O$9,E255='PC Receitas'!$O$10,E255='PC Receitas'!$O$11,E255='PC Receitas'!$O$12,E255='PC Receitas'!$O$13,E255='PC Receitas'!$O$14)),-K255,0))</f>
        <v>-430487.78999999724</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IF(C256&lt;&gt;"",TEXT(C256,"00")&amp;"/05/"&amp;'Configurações Básicas'!$E$5,"")</f>
        <v/>
      </c>
      <c r="E256" s="43"/>
      <c r="F256" s="143"/>
      <c r="G256" s="43"/>
      <c r="H256" s="43"/>
      <c r="I256" s="43"/>
      <c r="J256" s="219">
        <v>0</v>
      </c>
      <c r="K256" s="219">
        <v>0</v>
      </c>
      <c r="L256" s="44"/>
      <c r="M256" s="44"/>
      <c r="N256" s="41">
        <f>N255+IF(AND(L256="Pago",OR(E256='PC Receitas'!$O$4,E256='PC Receitas'!$O$5,E256='PC Receitas'!$O$6)),K256,IF(AND(L256="Pago",OR(E256='PC Receitas'!$O$7,E256='PC Receitas'!$O$8,E256='PC Receitas'!$O$9,E256='PC Receitas'!$O$10,E256='PC Receitas'!$O$11,E256='PC Receitas'!$O$12,E256='PC Receitas'!$O$13,E256='PC Receitas'!$O$14)),-K256,0))</f>
        <v>-430487.78999999724</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IF(C257&lt;&gt;"",TEXT(C257,"00")&amp;"/05/"&amp;'Configurações Básicas'!$E$5,"")</f>
        <v/>
      </c>
      <c r="E257" s="43"/>
      <c r="F257" s="143"/>
      <c r="G257" s="43"/>
      <c r="H257" s="43"/>
      <c r="I257" s="43"/>
      <c r="J257" s="219">
        <v>0</v>
      </c>
      <c r="K257" s="219">
        <v>0</v>
      </c>
      <c r="L257" s="44"/>
      <c r="M257" s="44"/>
      <c r="N257" s="41">
        <f>N256+IF(AND(L257="Pago",OR(E257='PC Receitas'!$O$4,E257='PC Receitas'!$O$5,E257='PC Receitas'!$O$6)),K257,IF(AND(L257="Pago",OR(E257='PC Receitas'!$O$7,E257='PC Receitas'!$O$8,E257='PC Receitas'!$O$9,E257='PC Receitas'!$O$10,E257='PC Receitas'!$O$11,E257='PC Receitas'!$O$12,E257='PC Receitas'!$O$13,E257='PC Receitas'!$O$14)),-K257,0))</f>
        <v>-430487.78999999724</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IF(C258&lt;&gt;"",TEXT(C258,"00")&amp;"/05/"&amp;'Configurações Básicas'!$E$5,"")</f>
        <v/>
      </c>
      <c r="E258" s="43"/>
      <c r="F258" s="143"/>
      <c r="G258" s="43"/>
      <c r="H258" s="43"/>
      <c r="I258" s="43"/>
      <c r="J258" s="219">
        <v>0</v>
      </c>
      <c r="K258" s="219">
        <v>0</v>
      </c>
      <c r="L258" s="44"/>
      <c r="M258" s="44"/>
      <c r="N258" s="41">
        <f>N257+IF(AND(L258="Pago",OR(E258='PC Receitas'!$O$4,E258='PC Receitas'!$O$5,E258='PC Receitas'!$O$6)),K258,IF(AND(L258="Pago",OR(E258='PC Receitas'!$O$7,E258='PC Receitas'!$O$8,E258='PC Receitas'!$O$9,E258='PC Receitas'!$O$10,E258='PC Receitas'!$O$11,E258='PC Receitas'!$O$12,E258='PC Receitas'!$O$13,E258='PC Receitas'!$O$14)),-K258,0))</f>
        <v>-430487.78999999724</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IF(C259&lt;&gt;"",TEXT(C259,"00")&amp;"/05/"&amp;'Configurações Básicas'!$E$5,"")</f>
        <v/>
      </c>
      <c r="E259" s="43"/>
      <c r="F259" s="143"/>
      <c r="G259" s="43"/>
      <c r="H259" s="43"/>
      <c r="I259" s="43"/>
      <c r="J259" s="219">
        <v>0</v>
      </c>
      <c r="K259" s="219">
        <v>0</v>
      </c>
      <c r="L259" s="44"/>
      <c r="M259" s="44"/>
      <c r="N259" s="41">
        <f>N258+IF(AND(L259="Pago",OR(E259='PC Receitas'!$O$4,E259='PC Receitas'!$O$5,E259='PC Receitas'!$O$6)),K259,IF(AND(L259="Pago",OR(E259='PC Receitas'!$O$7,E259='PC Receitas'!$O$8,E259='PC Receitas'!$O$9,E259='PC Receitas'!$O$10,E259='PC Receitas'!$O$11,E259='PC Receitas'!$O$12,E259='PC Receitas'!$O$13,E259='PC Receitas'!$O$14)),-K259,0))</f>
        <v>-430487.78999999724</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IF(C260&lt;&gt;"",TEXT(C260,"00")&amp;"/05/"&amp;'Configurações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-430487.78999999724</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IF(C261&lt;&gt;"",TEXT(C261,"00")&amp;"/05/"&amp;'Configurações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-430487.78999999724</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IF(C262&lt;&gt;"",TEXT(C262,"00")&amp;"/05/"&amp;'Configurações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-430487.78999999724</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IF(C263&lt;&gt;"",TEXT(C263,"00")&amp;"/05/"&amp;'Configurações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-430487.78999999724</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IF(C264&lt;&gt;"",TEXT(C264,"00")&amp;"/05/"&amp;'Configurações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-430487.78999999724</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IF(C265&lt;&gt;"",TEXT(C265,"00")&amp;"/05/"&amp;'Configurações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-430487.78999999724</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IF(C266&lt;&gt;"",TEXT(C266,"00")&amp;"/05/"&amp;'Configurações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-430487.78999999724</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IF(C267&lt;&gt;"",TEXT(C267,"00")&amp;"/05/"&amp;'Configurações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-430487.78999999724</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IF(C268&lt;&gt;"",TEXT(C268,"00")&amp;"/05/"&amp;'Configurações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-430487.78999999724</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IF(C269&lt;&gt;"",TEXT(C269,"00")&amp;"/05/"&amp;'Configurações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-430487.78999999724</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IF(C270&lt;&gt;"",TEXT(C270,"00")&amp;"/05/"&amp;'Configurações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-430487.78999999724</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IF(C271&lt;&gt;"",TEXT(C271,"00")&amp;"/05/"&amp;'Configurações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-430487.78999999724</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IF(C272&lt;&gt;"",TEXT(C272,"00")&amp;"/05/"&amp;'Configurações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-430487.78999999724</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IF(C273&lt;&gt;"",TEXT(C273,"00")&amp;"/05/"&amp;'Configurações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-430487.78999999724</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IF(C274&lt;&gt;"",TEXT(C274,"00")&amp;"/05/"&amp;'Configurações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-430487.78999999724</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IF(C275&lt;&gt;"",TEXT(C275,"00")&amp;"/05/"&amp;'Configurações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-430487.78999999724</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IF(C276&lt;&gt;"",TEXT(C276,"00")&amp;"/05/"&amp;'Configurações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-430487.78999999724</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IF(C277&lt;&gt;"",TEXT(C277,"00")&amp;"/05/"&amp;'Configurações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-430487.78999999724</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IF(C278&lt;&gt;"",TEXT(C278,"00")&amp;"/05/"&amp;'Configurações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-430487.78999999724</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IF(C279&lt;&gt;"",TEXT(C279,"00")&amp;"/05/"&amp;'Configurações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-430487.78999999724</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IF(C280&lt;&gt;"",TEXT(C280,"00")&amp;"/05/"&amp;'Configurações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-430487.78999999724</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IF(C281&lt;&gt;"",TEXT(C281,"00")&amp;"/05/"&amp;'Configurações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-430487.78999999724</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IF(C282&lt;&gt;"",TEXT(C282,"00")&amp;"/05/"&amp;'Configurações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-430487.78999999724</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IF(C283&lt;&gt;"",TEXT(C283,"00")&amp;"/05/"&amp;'Configurações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-430487.78999999724</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IF(C284&lt;&gt;"",TEXT(C284,"00")&amp;"/05/"&amp;'Configurações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-430487.78999999724</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IF(C285&lt;&gt;"",TEXT(C285,"00")&amp;"/05/"&amp;'Configurações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-430487.78999999724</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IF(C286&lt;&gt;"",TEXT(C286,"00")&amp;"/05/"&amp;'Configurações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-430487.78999999724</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IF(C287&lt;&gt;"",TEXT(C287,"00")&amp;"/05/"&amp;'Configurações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-430487.78999999724</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IF(C288&lt;&gt;"",TEXT(C288,"00")&amp;"/05/"&amp;'Configurações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-430487.78999999724</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IF(C289&lt;&gt;"",TEXT(C289,"00")&amp;"/05/"&amp;'Configurações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-430487.78999999724</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IF(C290&lt;&gt;"",TEXT(C290,"00")&amp;"/05/"&amp;'Configurações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-430487.78999999724</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IF(C291&lt;&gt;"",TEXT(C291,"00")&amp;"/05/"&amp;'Configurações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-430487.78999999724</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IF(C292&lt;&gt;"",TEXT(C292,"00")&amp;"/05/"&amp;'Configurações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-430487.78999999724</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IF(C293&lt;&gt;"",TEXT(C293,"00")&amp;"/05/"&amp;'Configurações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-430487.78999999724</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IF(C294&lt;&gt;"",TEXT(C294,"00")&amp;"/05/"&amp;'Configurações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-430487.78999999724</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IF(C295&lt;&gt;"",TEXT(C295,"00")&amp;"/05/"&amp;'Configurações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-430487.78999999724</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IF(C296&lt;&gt;"",TEXT(C296,"00")&amp;"/05/"&amp;'Configurações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-430487.78999999724</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IF(C297&lt;&gt;"",TEXT(C297,"00")&amp;"/05/"&amp;'Configurações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-430487.78999999724</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IF(C298&lt;&gt;"",TEXT(C298,"00")&amp;"/05/"&amp;'Configurações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-430487.78999999724</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IF(C299&lt;&gt;"",TEXT(C299,"00")&amp;"/05/"&amp;'Configurações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-430487.78999999724</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IF(C300&lt;&gt;"",TEXT(C300,"00")&amp;"/05/"&amp;'Configurações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-430487.78999999724</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IF(C301&lt;&gt;"",TEXT(C301,"00")&amp;"/05/"&amp;'Configurações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-430487.78999999724</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IF(C302&lt;&gt;"",TEXT(C302,"00")&amp;"/05/"&amp;'Configurações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-430487.78999999724</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IF(C303&lt;&gt;"",TEXT(C303,"00")&amp;"/05/"&amp;'Configurações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-430487.78999999724</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IF(C304&lt;&gt;"",TEXT(C304,"00")&amp;"/05/"&amp;'Configurações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-430487.78999999724</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IF(C305&lt;&gt;"",TEXT(C305,"00")&amp;"/05/"&amp;'Configurações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-430487.78999999724</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IF(C306&lt;&gt;"",TEXT(C306,"00")&amp;"/05/"&amp;'Configurações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-430487.78999999724</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IF(C307&lt;&gt;"",TEXT(C307,"00")&amp;"/05/"&amp;'Configurações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-430487.78999999724</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IF(C308&lt;&gt;"",TEXT(C308,"00")&amp;"/05/"&amp;'Configurações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-430487.78999999724</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IF(C309&lt;&gt;"",TEXT(C309,"00")&amp;"/05/"&amp;'Configurações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-430487.78999999724</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IF(C310&lt;&gt;"",TEXT(C310,"00")&amp;"/05/"&amp;'Configurações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-430487.78999999724</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IF(C311&lt;&gt;"",TEXT(C311,"00")&amp;"/05/"&amp;'Configurações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-430487.78999999724</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IF(C312&lt;&gt;"",TEXT(C312,"00")&amp;"/05/"&amp;'Configurações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-430487.78999999724</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IF(C313&lt;&gt;"",TEXT(C313,"00")&amp;"/05/"&amp;'Configurações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-430487.78999999724</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IF(C314&lt;&gt;"",TEXT(C314,"00")&amp;"/05/"&amp;'Configurações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-430487.78999999724</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IF(C315&lt;&gt;"",TEXT(C315,"00")&amp;"/05/"&amp;'Configurações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-430487.78999999724</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IF(C316&lt;&gt;"",TEXT(C316,"00")&amp;"/05/"&amp;'Configurações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-430487.78999999724</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IF(C317&lt;&gt;"",TEXT(C317,"00")&amp;"/05/"&amp;'Configurações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-430487.78999999724</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IF(C318&lt;&gt;"",TEXT(C318,"00")&amp;"/05/"&amp;'Configurações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-430487.78999999724</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IF(C319&lt;&gt;"",TEXT(C319,"00")&amp;"/05/"&amp;'Configurações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-430487.78999999724</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IF(C320&lt;&gt;"",TEXT(C320,"00")&amp;"/05/"&amp;'Configurações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-430487.78999999724</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IF(C321&lt;&gt;"",TEXT(C321,"00")&amp;"/05/"&amp;'Configurações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-430487.78999999724</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IF(C322&lt;&gt;"",TEXT(C322,"00")&amp;"/05/"&amp;'Configurações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-430487.78999999724</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IF(C323&lt;&gt;"",TEXT(C323,"00")&amp;"/05/"&amp;'Configurações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-430487.78999999724</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IF(C324&lt;&gt;"",TEXT(C324,"00")&amp;"/05/"&amp;'Configurações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-430487.78999999724</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IF(C325&lt;&gt;"",TEXT(C325,"00")&amp;"/05/"&amp;'Configurações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-430487.78999999724</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IF(C326&lt;&gt;"",TEXT(C326,"00")&amp;"/05/"&amp;'Configurações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-430487.78999999724</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IF(C327&lt;&gt;"",TEXT(C327,"00")&amp;"/05/"&amp;'Configurações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-430487.78999999724</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IF(C328&lt;&gt;"",TEXT(C328,"00")&amp;"/05/"&amp;'Configurações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-430487.78999999724</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IF(C329&lt;&gt;"",TEXT(C329,"00")&amp;"/05/"&amp;'Configurações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-430487.78999999724</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IF(C330&lt;&gt;"",TEXT(C330,"00")&amp;"/05/"&amp;'Configurações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-430487.78999999724</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IF(C331&lt;&gt;"",TEXT(C331,"00")&amp;"/05/"&amp;'Configurações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-430487.78999999724</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IF(C332&lt;&gt;"",TEXT(C332,"00")&amp;"/05/"&amp;'Configurações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-430487.78999999724</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IF(C333&lt;&gt;"",TEXT(C333,"00")&amp;"/05/"&amp;'Configurações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-430487.78999999724</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IF(C334&lt;&gt;"",TEXT(C334,"00")&amp;"/05/"&amp;'Configurações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-430487.78999999724</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IF(C335&lt;&gt;"",TEXT(C335,"00")&amp;"/05/"&amp;'Configurações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-430487.78999999724</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IF(C336&lt;&gt;"",TEXT(C336,"00")&amp;"/05/"&amp;'Configurações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-430487.78999999724</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IF(C337&lt;&gt;"",TEXT(C337,"00")&amp;"/05/"&amp;'Configurações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-430487.78999999724</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IF(C338&lt;&gt;"",TEXT(C338,"00")&amp;"/05/"&amp;'Configurações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-430487.78999999724</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IF(C339&lt;&gt;"",TEXT(C339,"00")&amp;"/05/"&amp;'Configurações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-430487.78999999724</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IF(C340&lt;&gt;"",TEXT(C340,"00")&amp;"/05/"&amp;'Configurações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-430487.78999999724</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IF(C341&lt;&gt;"",TEXT(C341,"00")&amp;"/05/"&amp;'Configurações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-430487.78999999724</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IF(C342&lt;&gt;"",TEXT(C342,"00")&amp;"/05/"&amp;'Configurações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-430487.78999999724</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IF(C343&lt;&gt;"",TEXT(C343,"00")&amp;"/05/"&amp;'Configurações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-430487.78999999724</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IF(C344&lt;&gt;"",TEXT(C344,"00")&amp;"/05/"&amp;'Configurações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-430487.78999999724</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IF(C345&lt;&gt;"",TEXT(C345,"00")&amp;"/05/"&amp;'Configurações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-430487.78999999724</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IF(C346&lt;&gt;"",TEXT(C346,"00")&amp;"/05/"&amp;'Configurações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-430487.78999999724</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IF(C347&lt;&gt;"",TEXT(C347,"00")&amp;"/05/"&amp;'Configurações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-430487.78999999724</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IF(C348&lt;&gt;"",TEXT(C348,"00")&amp;"/05/"&amp;'Configurações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-430487.78999999724</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IF(C349&lt;&gt;"",TEXT(C349,"00")&amp;"/05/"&amp;'Configurações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-430487.78999999724</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IF(C350&lt;&gt;"",TEXT(C350,"00")&amp;"/05/"&amp;'Configurações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-430487.78999999724</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IF(C351&lt;&gt;"",TEXT(C351,"00")&amp;"/05/"&amp;'Configurações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-430487.78999999724</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IF(C352&lt;&gt;"",TEXT(C352,"00")&amp;"/05/"&amp;'Configurações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-430487.78999999724</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IF(C353&lt;&gt;"",TEXT(C353,"00")&amp;"/05/"&amp;'Configurações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-430487.78999999724</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IF(C354&lt;&gt;"",TEXT(C354,"00")&amp;"/05/"&amp;'Configurações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-430487.78999999724</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IF(C355&lt;&gt;"",TEXT(C355,"00")&amp;"/05/"&amp;'Configurações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-430487.78999999724</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IF(C356&lt;&gt;"",TEXT(C356,"00")&amp;"/05/"&amp;'Configurações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-430487.78999999724</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IF(C357&lt;&gt;"",TEXT(C357,"00")&amp;"/05/"&amp;'Configurações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-430487.78999999724</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IF(C358&lt;&gt;"",TEXT(C358,"00")&amp;"/05/"&amp;'Configurações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-430487.78999999724</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IF(C359&lt;&gt;"",TEXT(C359,"00")&amp;"/05/"&amp;'Configurações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-430487.78999999724</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IF(C360&lt;&gt;"",TEXT(C360,"00")&amp;"/05/"&amp;'Configurações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-430487.78999999724</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IF(C361&lt;&gt;"",TEXT(C361,"00")&amp;"/05/"&amp;'Configurações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-430487.78999999724</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IF(C362&lt;&gt;"",TEXT(C362,"00")&amp;"/05/"&amp;'Configurações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-430487.78999999724</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IF(C363&lt;&gt;"",TEXT(C363,"00")&amp;"/05/"&amp;'Configurações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-430487.78999999724</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IF(C364&lt;&gt;"",TEXT(C364,"00")&amp;"/05/"&amp;'Configurações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-430487.78999999724</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IF(C365&lt;&gt;"",TEXT(C365,"00")&amp;"/05/"&amp;'Configurações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-430487.78999999724</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IF(C366&lt;&gt;"",TEXT(C366,"00")&amp;"/05/"&amp;'Configurações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-430487.78999999724</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IF(C367&lt;&gt;"",TEXT(C367,"00")&amp;"/05/"&amp;'Configurações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-430487.78999999724</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IF(C368&lt;&gt;"",TEXT(C368,"00")&amp;"/05/"&amp;'Configurações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-430487.78999999724</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IF(C369&lt;&gt;"",TEXT(C369,"00")&amp;"/05/"&amp;'Configurações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-430487.78999999724</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IF(C370&lt;&gt;"",TEXT(C370,"00")&amp;"/05/"&amp;'Configurações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-430487.78999999724</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IF(C371&lt;&gt;"",TEXT(C371,"00")&amp;"/05/"&amp;'Configurações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-430487.78999999724</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IF(C372&lt;&gt;"",TEXT(C372,"00")&amp;"/05/"&amp;'Configurações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-430487.78999999724</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IF(C373&lt;&gt;"",TEXT(C373,"00")&amp;"/05/"&amp;'Configurações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-430487.78999999724</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IF(C374&lt;&gt;"",TEXT(C374,"00")&amp;"/05/"&amp;'Configurações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-430487.78999999724</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IF(C375&lt;&gt;"",TEXT(C375,"00")&amp;"/05/"&amp;'Configurações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-430487.78999999724</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IF(C376&lt;&gt;"",TEXT(C376,"00")&amp;"/05/"&amp;'Configurações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-430487.78999999724</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IF(C377&lt;&gt;"",TEXT(C377,"00")&amp;"/05/"&amp;'Configurações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-430487.78999999724</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IF(C378&lt;&gt;"",TEXT(C378,"00")&amp;"/05/"&amp;'Configurações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-430487.78999999724</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IF(C379&lt;&gt;"",TEXT(C379,"00")&amp;"/05/"&amp;'Configurações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-430487.78999999724</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IF(C380&lt;&gt;"",TEXT(C380,"00")&amp;"/05/"&amp;'Configurações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-430487.78999999724</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IF(C381&lt;&gt;"",TEXT(C381,"00")&amp;"/05/"&amp;'Configurações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-430487.78999999724</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IF(C382&lt;&gt;"",TEXT(C382,"00")&amp;"/05/"&amp;'Configurações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-430487.78999999724</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IF(C383&lt;&gt;"",TEXT(C383,"00")&amp;"/05/"&amp;'Configurações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-430487.78999999724</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IF(C384&lt;&gt;"",TEXT(C384,"00")&amp;"/05/"&amp;'Configurações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-430487.78999999724</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IF(C385&lt;&gt;"",TEXT(C385,"00")&amp;"/05/"&amp;'Configurações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-430487.78999999724</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IF(C386&lt;&gt;"",TEXT(C386,"00")&amp;"/05/"&amp;'Configurações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-430487.78999999724</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IF(C387&lt;&gt;"",TEXT(C387,"00")&amp;"/05/"&amp;'Configurações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-430487.78999999724</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IF(C388&lt;&gt;"",TEXT(C388,"00")&amp;"/05/"&amp;'Configurações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-430487.78999999724</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IF(C389&lt;&gt;"",TEXT(C389,"00")&amp;"/05/"&amp;'Configurações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-430487.78999999724</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IF(C390&lt;&gt;"",TEXT(C390,"00")&amp;"/05/"&amp;'Configurações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-430487.78999999724</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IF(C391&lt;&gt;"",TEXT(C391,"00")&amp;"/05/"&amp;'Configurações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-430487.78999999724</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IF(C392&lt;&gt;"",TEXT(C392,"00")&amp;"/05/"&amp;'Configurações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-430487.78999999724</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IF(C393&lt;&gt;"",TEXT(C393,"00")&amp;"/05/"&amp;'Configurações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-430487.78999999724</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IF(C394&lt;&gt;"",TEXT(C394,"00")&amp;"/05/"&amp;'Configurações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-430487.78999999724</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IF(C395&lt;&gt;"",TEXT(C395,"00")&amp;"/05/"&amp;'Configurações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-430487.78999999724</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IF(C396&lt;&gt;"",TEXT(C396,"00")&amp;"/05/"&amp;'Configurações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-430487.78999999724</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IF(C397&lt;&gt;"",TEXT(C397,"00")&amp;"/05/"&amp;'Configurações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-430487.78999999724</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IF(C398&lt;&gt;"",TEXT(C398,"00")&amp;"/05/"&amp;'Configurações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-430487.78999999724</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IF(C399&lt;&gt;"",TEXT(C399,"00")&amp;"/05/"&amp;'Configurações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-430487.78999999724</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IF(C400&lt;&gt;"",TEXT(C400,"00")&amp;"/05/"&amp;'Configurações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-430487.78999999724</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IF(C401&lt;&gt;"",TEXT(C401,"00")&amp;"/05/"&amp;'Configurações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-430487.78999999724</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IF(C402&lt;&gt;"",TEXT(C402,"00")&amp;"/05/"&amp;'Configurações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-430487.78999999724</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IF(C403&lt;&gt;"",TEXT(C403,"00")&amp;"/05/"&amp;'Configurações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-430487.78999999724</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IF(C404&lt;&gt;"",TEXT(C404,"00")&amp;"/05/"&amp;'Configurações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-430487.78999999724</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IF(C405&lt;&gt;"",TEXT(C405,"00")&amp;"/05/"&amp;'Configurações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-430487.78999999724</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IF(C406&lt;&gt;"",TEXT(C406,"00")&amp;"/05/"&amp;'Configurações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-430487.78999999724</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IF(C407&lt;&gt;"",TEXT(C407,"00")&amp;"/05/"&amp;'Configurações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-430487.78999999724</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IF(C408&lt;&gt;"",TEXT(C408,"00")&amp;"/05/"&amp;'Configurações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-430487.78999999724</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IF(C409&lt;&gt;"",TEXT(C409,"00")&amp;"/05/"&amp;'Configurações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-430487.78999999724</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IF(C410&lt;&gt;"",TEXT(C410,"00")&amp;"/05/"&amp;'Configurações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-430487.78999999724</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IF(C411&lt;&gt;"",TEXT(C411,"00")&amp;"/05/"&amp;'Configurações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-430487.78999999724</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IF(C412&lt;&gt;"",TEXT(C412,"00")&amp;"/05/"&amp;'Configurações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-430487.78999999724</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IF(C413&lt;&gt;"",TEXT(C413,"00")&amp;"/05/"&amp;'Configurações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-430487.78999999724</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IF(C414&lt;&gt;"",TEXT(C414,"00")&amp;"/05/"&amp;'Configurações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-430487.78999999724</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IF(C415&lt;&gt;"",TEXT(C415,"00")&amp;"/05/"&amp;'Configurações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-430487.78999999724</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IF(C416&lt;&gt;"",TEXT(C416,"00")&amp;"/05/"&amp;'Configurações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-430487.78999999724</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IF(C417&lt;&gt;"",TEXT(C417,"00")&amp;"/05/"&amp;'Configurações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-430487.78999999724</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IF(C418&lt;&gt;"",TEXT(C418,"00")&amp;"/05/"&amp;'Configurações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-430487.78999999724</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IF(C419&lt;&gt;"",TEXT(C419,"00")&amp;"/05/"&amp;'Configurações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-430487.78999999724</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IF(C420&lt;&gt;"",TEXT(C420,"00")&amp;"/05/"&amp;'Configurações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-430487.78999999724</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IF(C421&lt;&gt;"",TEXT(C421,"00")&amp;"/05/"&amp;'Configurações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-430487.78999999724</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IF(C422&lt;&gt;"",TEXT(C422,"00")&amp;"/05/"&amp;'Configurações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-430487.78999999724</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IF(C423&lt;&gt;"",TEXT(C423,"00")&amp;"/05/"&amp;'Configurações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-430487.78999999724</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IF(C424&lt;&gt;"",TEXT(C424,"00")&amp;"/05/"&amp;'Configurações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-430487.78999999724</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IF(C425&lt;&gt;"",TEXT(C425,"00")&amp;"/05/"&amp;'Configurações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-430487.78999999724</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IF(C426&lt;&gt;"",TEXT(C426,"00")&amp;"/05/"&amp;'Configurações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-430487.78999999724</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IF(C427&lt;&gt;"",TEXT(C427,"00")&amp;"/05/"&amp;'Configurações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-430487.78999999724</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IF(C428&lt;&gt;"",TEXT(C428,"00")&amp;"/05/"&amp;'Configurações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-430487.78999999724</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IF(C429&lt;&gt;"",TEXT(C429,"00")&amp;"/05/"&amp;'Configurações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-430487.78999999724</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IF(C430&lt;&gt;"",TEXT(C430,"00")&amp;"/05/"&amp;'Configurações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-430487.78999999724</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IF(C431&lt;&gt;"",TEXT(C431,"00")&amp;"/05/"&amp;'Configurações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-430487.78999999724</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IF(C432&lt;&gt;"",TEXT(C432,"00")&amp;"/05/"&amp;'Configurações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-430487.78999999724</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IF(C433&lt;&gt;"",TEXT(C433,"00")&amp;"/05/"&amp;'Configurações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-430487.78999999724</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IF(C434&lt;&gt;"",TEXT(C434,"00")&amp;"/05/"&amp;'Configurações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-430487.78999999724</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IF(C435&lt;&gt;"",TEXT(C435,"00")&amp;"/05/"&amp;'Configurações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-430487.78999999724</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IF(C436&lt;&gt;"",TEXT(C436,"00")&amp;"/05/"&amp;'Configurações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-430487.78999999724</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IF(C437&lt;&gt;"",TEXT(C437,"00")&amp;"/05/"&amp;'Configurações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-430487.78999999724</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IF(C438&lt;&gt;"",TEXT(C438,"00")&amp;"/05/"&amp;'Configurações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-430487.78999999724</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IF(C439&lt;&gt;"",TEXT(C439,"00")&amp;"/05/"&amp;'Configurações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-430487.78999999724</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IF(C440&lt;&gt;"",TEXT(C440,"00")&amp;"/05/"&amp;'Configurações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-430487.78999999724</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IF(C441&lt;&gt;"",TEXT(C441,"00")&amp;"/05/"&amp;'Configurações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-430487.78999999724</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IF(C442&lt;&gt;"",TEXT(C442,"00")&amp;"/05/"&amp;'Configurações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-430487.78999999724</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IF(C443&lt;&gt;"",TEXT(C443,"00")&amp;"/05/"&amp;'Configurações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-430487.78999999724</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IF(C444&lt;&gt;"",TEXT(C444,"00")&amp;"/05/"&amp;'Configurações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-430487.78999999724</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IF(C445&lt;&gt;"",TEXT(C445,"00")&amp;"/05/"&amp;'Configurações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-430487.78999999724</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IF(C446&lt;&gt;"",TEXT(C446,"00")&amp;"/05/"&amp;'Configurações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-430487.78999999724</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IF(C447&lt;&gt;"",TEXT(C447,"00")&amp;"/05/"&amp;'Configurações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-430487.78999999724</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IF(C448&lt;&gt;"",TEXT(C448,"00")&amp;"/05/"&amp;'Configurações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-430487.78999999724</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IF(C449&lt;&gt;"",TEXT(C449,"00")&amp;"/05/"&amp;'Configurações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-430487.78999999724</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IF(C450&lt;&gt;"",TEXT(C450,"00")&amp;"/05/"&amp;'Configurações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-430487.78999999724</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IF(C451&lt;&gt;"",TEXT(C451,"00")&amp;"/05/"&amp;'Configurações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-430487.78999999724</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IF(C452&lt;&gt;"",TEXT(C452,"00")&amp;"/05/"&amp;'Configurações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-430487.78999999724</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IF(C453&lt;&gt;"",TEXT(C453,"00")&amp;"/05/"&amp;'Configurações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-430487.78999999724</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IF(C454&lt;&gt;"",TEXT(C454,"00")&amp;"/05/"&amp;'Configurações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-430487.78999999724</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IF(C455&lt;&gt;"",TEXT(C455,"00")&amp;"/05/"&amp;'Configurações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-430487.78999999724</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IF(C456&lt;&gt;"",TEXT(C456,"00")&amp;"/05/"&amp;'Configurações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-430487.78999999724</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IF(C457&lt;&gt;"",TEXT(C457,"00")&amp;"/05/"&amp;'Configurações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-430487.78999999724</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IF(C458&lt;&gt;"",TEXT(C458,"00")&amp;"/05/"&amp;'Configurações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-430487.78999999724</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IF(C459&lt;&gt;"",TEXT(C459,"00")&amp;"/05/"&amp;'Configurações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-430487.78999999724</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IF(C460&lt;&gt;"",TEXT(C460,"00")&amp;"/05/"&amp;'Configurações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-430487.78999999724</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IF(C461&lt;&gt;"",TEXT(C461,"00")&amp;"/05/"&amp;'Configurações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-430487.78999999724</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IF(C462&lt;&gt;"",TEXT(C462,"00")&amp;"/05/"&amp;'Configurações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-430487.78999999724</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IF(C463&lt;&gt;"",TEXT(C463,"00")&amp;"/05/"&amp;'Configurações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-430487.78999999724</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IF(C464&lt;&gt;"",TEXT(C464,"00")&amp;"/05/"&amp;'Configurações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-430487.78999999724</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IF(C465&lt;&gt;"",TEXT(C465,"00")&amp;"/05/"&amp;'Configurações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-430487.78999999724</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IF(C466&lt;&gt;"",TEXT(C466,"00")&amp;"/05/"&amp;'Configurações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-430487.78999999724</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IF(C467&lt;&gt;"",TEXT(C467,"00")&amp;"/05/"&amp;'Configurações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-430487.78999999724</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IF(C468&lt;&gt;"",TEXT(C468,"00")&amp;"/05/"&amp;'Configurações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-430487.78999999724</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IF(C469&lt;&gt;"",TEXT(C469,"00")&amp;"/05/"&amp;'Configurações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-430487.78999999724</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IF(C470&lt;&gt;"",TEXT(C470,"00")&amp;"/05/"&amp;'Configurações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-430487.78999999724</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IF(C471&lt;&gt;"",TEXT(C471,"00")&amp;"/05/"&amp;'Configurações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-430487.78999999724</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IF(C472&lt;&gt;"",TEXT(C472,"00")&amp;"/05/"&amp;'Configurações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-430487.78999999724</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IF(C473&lt;&gt;"",TEXT(C473,"00")&amp;"/05/"&amp;'Configurações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-430487.78999999724</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IF(C474&lt;&gt;"",TEXT(C474,"00")&amp;"/05/"&amp;'Configurações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-430487.78999999724</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IF(C475&lt;&gt;"",TEXT(C475,"00")&amp;"/05/"&amp;'Configurações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-430487.78999999724</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IF(C476&lt;&gt;"",TEXT(C476,"00")&amp;"/05/"&amp;'Configurações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-430487.78999999724</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IF(C477&lt;&gt;"",TEXT(C477,"00")&amp;"/05/"&amp;'Configurações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-430487.78999999724</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IF(C478&lt;&gt;"",TEXT(C478,"00")&amp;"/05/"&amp;'Configurações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-430487.78999999724</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IF(C479&lt;&gt;"",TEXT(C479,"00")&amp;"/05/"&amp;'Configurações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-430487.78999999724</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IF(C480&lt;&gt;"",TEXT(C480,"00")&amp;"/05/"&amp;'Configurações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-430487.78999999724</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IF(C481&lt;&gt;"",TEXT(C481,"00")&amp;"/05/"&amp;'Configurações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-430487.78999999724</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IF(C482&lt;&gt;"",TEXT(C482,"00")&amp;"/05/"&amp;'Configurações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-430487.78999999724</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IF(C483&lt;&gt;"",TEXT(C483,"00")&amp;"/05/"&amp;'Configurações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-430487.78999999724</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IF(C484&lt;&gt;"",TEXT(C484,"00")&amp;"/05/"&amp;'Configurações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-430487.78999999724</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IF(C485&lt;&gt;"",TEXT(C485,"00")&amp;"/05/"&amp;'Configurações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-430487.78999999724</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IF(C486&lt;&gt;"",TEXT(C486,"00")&amp;"/05/"&amp;'Configurações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-430487.78999999724</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IF(C487&lt;&gt;"",TEXT(C487,"00")&amp;"/05/"&amp;'Configurações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-430487.78999999724</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IF(C488&lt;&gt;"",TEXT(C488,"00")&amp;"/05/"&amp;'Configurações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-430487.78999999724</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IF(C489&lt;&gt;"",TEXT(C489,"00")&amp;"/05/"&amp;'Configurações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-430487.78999999724</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IF(C490&lt;&gt;"",TEXT(C490,"00")&amp;"/05/"&amp;'Configurações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-430487.78999999724</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IF(C491&lt;&gt;"",TEXT(C491,"00")&amp;"/05/"&amp;'Configurações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-430487.78999999724</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IF(C492&lt;&gt;"",TEXT(C492,"00")&amp;"/05/"&amp;'Configurações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-430487.78999999724</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IF(C493&lt;&gt;"",TEXT(C493,"00")&amp;"/05/"&amp;'Configurações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-430487.78999999724</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IF(C494&lt;&gt;"",TEXT(C494,"00")&amp;"/05/"&amp;'Configurações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-430487.78999999724</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IF(C495&lt;&gt;"",TEXT(C495,"00")&amp;"/05/"&amp;'Configurações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-430487.78999999724</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IF(C496&lt;&gt;"",TEXT(C496,"00")&amp;"/05/"&amp;'Configurações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-430487.78999999724</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IF(C497&lt;&gt;"",TEXT(C497,"00")&amp;"/05/"&amp;'Configurações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-430487.78999999724</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IF(C498&lt;&gt;"",TEXT(C498,"00")&amp;"/05/"&amp;'Configurações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-430487.78999999724</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IF(C499&lt;&gt;"",TEXT(C499,"00")&amp;"/05/"&amp;'Configurações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-430487.78999999724</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IF(C500&lt;&gt;"",TEXT(C500,"00")&amp;"/05/"&amp;'Configurações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-430487.78999999724</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IF(C501&lt;&gt;"",TEXT(C501,"00")&amp;"/05/"&amp;'Configurações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-430487.78999999724</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IF(C502&lt;&gt;"",TEXT(C502,"00")&amp;"/05/"&amp;'Configurações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-430487.78999999724</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IF(C503&lt;&gt;"",TEXT(C503,"00")&amp;"/05/"&amp;'Configurações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-430487.78999999724</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IF(C504&lt;&gt;"",TEXT(C504,"00")&amp;"/05/"&amp;'Configurações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-430487.78999999724</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IF(C505&lt;&gt;"",TEXT(C505,"00")&amp;"/05/"&amp;'Configurações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-430487.78999999724</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IF(C506&lt;&gt;"",TEXT(C506,"00")&amp;"/05/"&amp;'Configurações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-430487.78999999724</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IF(C507&lt;&gt;"",TEXT(C507,"00")&amp;"/05/"&amp;'Configurações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-430487.78999999724</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IF(C508&lt;&gt;"",TEXT(C508,"00")&amp;"/05/"&amp;'Configurações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-430487.78999999724</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IF(C509&lt;&gt;"",TEXT(C509,"00")&amp;"/05/"&amp;'Configurações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-430487.78999999724</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IF(C510&lt;&gt;"",TEXT(C510,"00")&amp;"/05/"&amp;'Configurações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-430487.78999999724</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IF(C511&lt;&gt;"",TEXT(C511,"00")&amp;"/05/"&amp;'Configurações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-430487.78999999724</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IF(C512&lt;&gt;"",TEXT(C512,"00")&amp;"/05/"&amp;'Configurações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-430487.78999999724</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IF(C513&lt;&gt;"",TEXT(C513,"00")&amp;"/05/"&amp;'Configurações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-430487.78999999724</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IF(C514&lt;&gt;"",TEXT(C514,"00")&amp;"/05/"&amp;'Configurações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-430487.78999999724</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IF(C515&lt;&gt;"",TEXT(C515,"00")&amp;"/05/"&amp;'Configurações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-430487.78999999724</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IF(C516&lt;&gt;"",TEXT(C516,"00")&amp;"/05/"&amp;'Configurações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-430487.78999999724</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IF(C517&lt;&gt;"",TEXT(C517,"00")&amp;"/05/"&amp;'Configurações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-430487.78999999724</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IF(C518&lt;&gt;"",TEXT(C518,"00")&amp;"/05/"&amp;'Configurações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-430487.78999999724</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IF(C519&lt;&gt;"",TEXT(C519,"00")&amp;"/05/"&amp;'Configurações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-430487.78999999724</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IF(C520&lt;&gt;"",TEXT(C520,"00")&amp;"/05/"&amp;'Configurações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-430487.78999999724</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IF(C521&lt;&gt;"",TEXT(C521,"00")&amp;"/05/"&amp;'Configurações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-430487.78999999724</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IF(C522&lt;&gt;"",TEXT(C522,"00")&amp;"/05/"&amp;'Configurações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-430487.78999999724</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IF(C523&lt;&gt;"",TEXT(C523,"00")&amp;"/05/"&amp;'Configurações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-430487.78999999724</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IF(C524&lt;&gt;"",TEXT(C524,"00")&amp;"/05/"&amp;'Configurações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-430487.78999999724</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IF(C525&lt;&gt;"",TEXT(C525,"00")&amp;"/05/"&amp;'Configurações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-430487.78999999724</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IF(C526&lt;&gt;"",TEXT(C526,"00")&amp;"/05/"&amp;'Configurações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-430487.78999999724</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IF(C527&lt;&gt;"",TEXT(C527,"00")&amp;"/05/"&amp;'Configurações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-430487.78999999724</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IF(C528&lt;&gt;"",TEXT(C528,"00")&amp;"/05/"&amp;'Configurações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-430487.78999999724</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IF(C529&lt;&gt;"",TEXT(C529,"00")&amp;"/05/"&amp;'Configurações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-430487.78999999724</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IF(C530&lt;&gt;"",TEXT(C530,"00")&amp;"/05/"&amp;'Configurações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-430487.78999999724</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IF(C531&lt;&gt;"",TEXT(C531,"00")&amp;"/05/"&amp;'Configurações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-430487.78999999724</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IF(C532&lt;&gt;"",TEXT(C532,"00")&amp;"/05/"&amp;'Configurações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-430487.78999999724</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IF(C533&lt;&gt;"",TEXT(C533,"00")&amp;"/05/"&amp;'Configurações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-430487.78999999724</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IF(C534&lt;&gt;"",TEXT(C534,"00")&amp;"/05/"&amp;'Configurações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-430487.78999999724</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IF(C535&lt;&gt;"",TEXT(C535,"00")&amp;"/05/"&amp;'Configurações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-430487.78999999724</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IF(C536&lt;&gt;"",TEXT(C536,"00")&amp;"/05/"&amp;'Configurações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-430487.78999999724</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IF(C537&lt;&gt;"",TEXT(C537,"00")&amp;"/05/"&amp;'Configurações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-430487.78999999724</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IF(C538&lt;&gt;"",TEXT(C538,"00")&amp;"/05/"&amp;'Configurações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-430487.78999999724</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IF(C539&lt;&gt;"",TEXT(C539,"00")&amp;"/05/"&amp;'Configurações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-430487.78999999724</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IF(C540&lt;&gt;"",TEXT(C540,"00")&amp;"/05/"&amp;'Configurações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-430487.78999999724</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IF(C541&lt;&gt;"",TEXT(C541,"00")&amp;"/05/"&amp;'Configurações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-430487.78999999724</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IF(C542&lt;&gt;"",TEXT(C542,"00")&amp;"/05/"&amp;'Configurações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-430487.78999999724</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IF(C543&lt;&gt;"",TEXT(C543,"00")&amp;"/05/"&amp;'Configurações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-430487.78999999724</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IF(C544&lt;&gt;"",TEXT(C544,"00")&amp;"/05/"&amp;'Configurações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-430487.78999999724</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IF(C545&lt;&gt;"",TEXT(C545,"00")&amp;"/05/"&amp;'Configurações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-430487.78999999724</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IF(C546&lt;&gt;"",TEXT(C546,"00")&amp;"/05/"&amp;'Configurações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-430487.78999999724</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IF(C547&lt;&gt;"",TEXT(C547,"00")&amp;"/05/"&amp;'Configurações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-430487.78999999724</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IF(C548&lt;&gt;"",TEXT(C548,"00")&amp;"/05/"&amp;'Configurações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-430487.78999999724</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IF(C549&lt;&gt;"",TEXT(C549,"00")&amp;"/05/"&amp;'Configurações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-430487.78999999724</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IF(C550&lt;&gt;"",TEXT(C550,"00")&amp;"/05/"&amp;'Configurações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-430487.78999999724</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IF(C551&lt;&gt;"",TEXT(C551,"00")&amp;"/05/"&amp;'Configurações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-430487.78999999724</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IF(C552&lt;&gt;"",TEXT(C552,"00")&amp;"/05/"&amp;'Configurações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-430487.78999999724</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IF(C553&lt;&gt;"",TEXT(C553,"00")&amp;"/05/"&amp;'Configurações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-430487.78999999724</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IF(C554&lt;&gt;"",TEXT(C554,"00")&amp;"/05/"&amp;'Configurações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-430487.78999999724</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IF(C555&lt;&gt;"",TEXT(C555,"00")&amp;"/05/"&amp;'Configurações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-430487.78999999724</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IF(C556&lt;&gt;"",TEXT(C556,"00")&amp;"/05/"&amp;'Configurações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-430487.78999999724</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IF(C557&lt;&gt;"",TEXT(C557,"00")&amp;"/05/"&amp;'Configurações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-430487.78999999724</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IF(C558&lt;&gt;"",TEXT(C558,"00")&amp;"/05/"&amp;'Configurações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-430487.78999999724</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IF(C559&lt;&gt;"",TEXT(C559,"00")&amp;"/05/"&amp;'Configurações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-430487.78999999724</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IF(C560&lt;&gt;"",TEXT(C560,"00")&amp;"/05/"&amp;'Configurações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-430487.78999999724</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IF(C561&lt;&gt;"",TEXT(C561,"00")&amp;"/05/"&amp;'Configurações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-430487.78999999724</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IF(C562&lt;&gt;"",TEXT(C562,"00")&amp;"/05/"&amp;'Configurações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-430487.78999999724</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IF(C563&lt;&gt;"",TEXT(C563,"00")&amp;"/05/"&amp;'Configurações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-430487.78999999724</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IF(C564&lt;&gt;"",TEXT(C564,"00")&amp;"/05/"&amp;'Configurações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-430487.78999999724</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IF(C565&lt;&gt;"",TEXT(C565,"00")&amp;"/05/"&amp;'Configurações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-430487.78999999724</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IF(C566&lt;&gt;"",TEXT(C566,"00")&amp;"/05/"&amp;'Configurações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-430487.78999999724</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IF(C567&lt;&gt;"",TEXT(C567,"00")&amp;"/05/"&amp;'Configurações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-430487.78999999724</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IF(C568&lt;&gt;"",TEXT(C568,"00")&amp;"/05/"&amp;'Configurações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-430487.78999999724</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IF(C569&lt;&gt;"",TEXT(C569,"00")&amp;"/05/"&amp;'Configurações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-430487.78999999724</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IF(C570&lt;&gt;"",TEXT(C570,"00")&amp;"/05/"&amp;'Configurações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-430487.78999999724</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IF(C571&lt;&gt;"",TEXT(C571,"00")&amp;"/05/"&amp;'Configurações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-430487.78999999724</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IF(C572&lt;&gt;"",TEXT(C572,"00")&amp;"/05/"&amp;'Configurações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-430487.78999999724</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IF(C573&lt;&gt;"",TEXT(C573,"00")&amp;"/05/"&amp;'Configurações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-430487.78999999724</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IF(C574&lt;&gt;"",TEXT(C574,"00")&amp;"/05/"&amp;'Configurações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-430487.78999999724</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IF(C575&lt;&gt;"",TEXT(C575,"00")&amp;"/05/"&amp;'Configurações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-430487.78999999724</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IF(C576&lt;&gt;"",TEXT(C576,"00")&amp;"/05/"&amp;'Configurações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-430487.78999999724</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IF(C577&lt;&gt;"",TEXT(C577,"00")&amp;"/05/"&amp;'Configurações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-430487.78999999724</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IF(C578&lt;&gt;"",TEXT(C578,"00")&amp;"/05/"&amp;'Configurações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-430487.78999999724</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IF(C579&lt;&gt;"",TEXT(C579,"00")&amp;"/05/"&amp;'Configurações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-430487.78999999724</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IF(C580&lt;&gt;"",TEXT(C580,"00")&amp;"/05/"&amp;'Configurações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-430487.78999999724</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IF(C581&lt;&gt;"",TEXT(C581,"00")&amp;"/05/"&amp;'Configurações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-430487.78999999724</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IF(C582&lt;&gt;"",TEXT(C582,"00")&amp;"/05/"&amp;'Configurações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-430487.78999999724</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IF(C583&lt;&gt;"",TEXT(C583,"00")&amp;"/05/"&amp;'Configurações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-430487.78999999724</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IF(C584&lt;&gt;"",TEXT(C584,"00")&amp;"/05/"&amp;'Configurações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-430487.78999999724</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IF(C585&lt;&gt;"",TEXT(C585,"00")&amp;"/05/"&amp;'Configurações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-430487.78999999724</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IF(C586&lt;&gt;"",TEXT(C586,"00")&amp;"/05/"&amp;'Configurações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-430487.78999999724</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IF(C587&lt;&gt;"",TEXT(C587,"00")&amp;"/05/"&amp;'Configurações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-430487.78999999724</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IF(C588&lt;&gt;"",TEXT(C588,"00")&amp;"/05/"&amp;'Configurações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-430487.78999999724</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IF(C589&lt;&gt;"",TEXT(C589,"00")&amp;"/05/"&amp;'Configurações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-430487.78999999724</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IF(C590&lt;&gt;"",TEXT(C590,"00")&amp;"/05/"&amp;'Configurações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-430487.78999999724</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IF(C591&lt;&gt;"",TEXT(C591,"00")&amp;"/05/"&amp;'Configurações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-430487.78999999724</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IF(C592&lt;&gt;"",TEXT(C592,"00")&amp;"/05/"&amp;'Configurações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-430487.78999999724</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IF(C593&lt;&gt;"",TEXT(C593,"00")&amp;"/05/"&amp;'Configurações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-430487.78999999724</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IF(C594&lt;&gt;"",TEXT(C594,"00")&amp;"/05/"&amp;'Configurações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-430487.78999999724</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IF(C595&lt;&gt;"",TEXT(C595,"00")&amp;"/05/"&amp;'Configurações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-430487.78999999724</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IF(C596&lt;&gt;"",TEXT(C596,"00")&amp;"/05/"&amp;'Configurações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-430487.78999999724</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IF(C597&lt;&gt;"",TEXT(C597,"00")&amp;"/05/"&amp;'Configurações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-430487.78999999724</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IF(C598&lt;&gt;"",TEXT(C598,"00")&amp;"/05/"&amp;'Configurações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-430487.78999999724</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IF(C599&lt;&gt;"",TEXT(C599,"00")&amp;"/05/"&amp;'Configurações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-430487.78999999724</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IF(C600&lt;&gt;"",TEXT(C600,"00")&amp;"/05/"&amp;'Configurações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-430487.78999999724</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IF(C601&lt;&gt;"",TEXT(C601,"00")&amp;"/05/"&amp;'Configurações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-430487.78999999724</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IF(C602&lt;&gt;"",TEXT(C602,"00")&amp;"/05/"&amp;'Configurações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-430487.78999999724</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IF(C603&lt;&gt;"",TEXT(C603,"00")&amp;"/05/"&amp;'Configurações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-430487.78999999724</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IF(C604&lt;&gt;"",TEXT(C604,"00")&amp;"/05/"&amp;'Configurações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-430487.78999999724</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IF(C605&lt;&gt;"",TEXT(C605,"00")&amp;"/05/"&amp;'Configurações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-430487.78999999724</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14" priority="155" operator="lessThan">
      <formula>0</formula>
    </cfRule>
    <cfRule type="cellIs" dxfId="413" priority="156" operator="greaterThan">
      <formula>0</formula>
    </cfRule>
  </conditionalFormatting>
  <conditionalFormatting sqref="Q5:Q6">
    <cfRule type="cellIs" dxfId="412" priority="148" operator="lessThan">
      <formula>0</formula>
    </cfRule>
    <cfRule type="cellIs" dxfId="411" priority="149" operator="greaterThan">
      <formula>0</formula>
    </cfRule>
    <cfRule type="cellIs" dxfId="410" priority="150" operator="greaterThan">
      <formula>0</formula>
    </cfRule>
  </conditionalFormatting>
  <conditionalFormatting sqref="Q11:Q12">
    <cfRule type="cellIs" dxfId="409" priority="128" operator="greaterThan">
      <formula>0</formula>
    </cfRule>
    <cfRule type="cellIs" dxfId="408" priority="129" operator="lessThan">
      <formula>0</formula>
    </cfRule>
  </conditionalFormatting>
  <conditionalFormatting sqref="Q7:Q8">
    <cfRule type="cellIs" dxfId="407" priority="57" operator="greaterThan">
      <formula>0</formula>
    </cfRule>
  </conditionalFormatting>
  <conditionalFormatting sqref="Q9:Q10">
    <cfRule type="cellIs" dxfId="406" priority="56" operator="greaterThan">
      <formula>0</formula>
    </cfRule>
  </conditionalFormatting>
  <conditionalFormatting sqref="M101:M605">
    <cfRule type="containsText" dxfId="405" priority="42" operator="containsText" text="Não Pago">
      <formula>NOT(ISERROR(SEARCH("Não Pago",M101)))</formula>
    </cfRule>
    <cfRule type="containsText" dxfId="404" priority="43" operator="containsText" text="Pago">
      <formula>NOT(ISERROR(SEARCH("Pago",M101)))</formula>
    </cfRule>
  </conditionalFormatting>
  <conditionalFormatting sqref="M21:M100">
    <cfRule type="containsText" dxfId="403" priority="40" operator="containsText" text="Não Pago">
      <formula>NOT(ISERROR(SEARCH("Não Pago",M21)))</formula>
    </cfRule>
    <cfRule type="containsText" dxfId="402" priority="41" operator="containsText" text="Pago">
      <formula>NOT(ISERROR(SEARCH("Pago",M21)))</formula>
    </cfRule>
  </conditionalFormatting>
  <conditionalFormatting sqref="M5:M19">
    <cfRule type="containsText" dxfId="401" priority="38" operator="containsText" text="Não Pago">
      <formula>NOT(ISERROR(SEARCH("Não Pago",M5)))</formula>
    </cfRule>
    <cfRule type="containsText" dxfId="400" priority="39" operator="containsText" text="Pago">
      <formula>NOT(ISERROR(SEARCH("Pago",M5)))</formula>
    </cfRule>
  </conditionalFormatting>
  <conditionalFormatting sqref="M20">
    <cfRule type="containsText" dxfId="399" priority="36" operator="containsText" text="Não Pago">
      <formula>NOT(ISERROR(SEARCH("Não Pago",M20)))</formula>
    </cfRule>
    <cfRule type="containsText" dxfId="398" priority="37" operator="containsText" text="Pago">
      <formula>NOT(ISERROR(SEARCH("Pago",M20)))</formula>
    </cfRule>
  </conditionalFormatting>
  <conditionalFormatting sqref="L122:L605">
    <cfRule type="containsText" dxfId="397" priority="34" operator="containsText" text="Não Pago">
      <formula>NOT(ISERROR(SEARCH("Não Pago",L122)))</formula>
    </cfRule>
    <cfRule type="containsText" dxfId="396" priority="35" operator="containsText" text="Pago">
      <formula>NOT(ISERROR(SEARCH("Pago",L122)))</formula>
    </cfRule>
  </conditionalFormatting>
  <conditionalFormatting sqref="L21:L121">
    <cfRule type="containsText" dxfId="395" priority="32" operator="containsText" text="Não Pago">
      <formula>NOT(ISERROR(SEARCH("Não Pago",L21)))</formula>
    </cfRule>
    <cfRule type="containsText" dxfId="394" priority="33" operator="containsText" text="Pago">
      <formula>NOT(ISERROR(SEARCH("Pago",L21)))</formula>
    </cfRule>
  </conditionalFormatting>
  <conditionalFormatting sqref="L5:L19">
    <cfRule type="containsText" dxfId="393" priority="30" operator="containsText" text="Não Pago">
      <formula>NOT(ISERROR(SEARCH("Não Pago",L5)))</formula>
    </cfRule>
    <cfRule type="containsText" dxfId="392" priority="31" operator="containsText" text="Pago">
      <formula>NOT(ISERROR(SEARCH("Pago",L5)))</formula>
    </cfRule>
  </conditionalFormatting>
  <conditionalFormatting sqref="L20">
    <cfRule type="containsText" dxfId="391" priority="28" operator="containsText" text="Não Pago">
      <formula>NOT(ISERROR(SEARCH("Não Pago",L20)))</formula>
    </cfRule>
    <cfRule type="containsText" dxfId="390" priority="29" operator="containsText" text="Pago">
      <formula>NOT(ISERROR(SEARCH("Pago",L20)))</formula>
    </cfRule>
  </conditionalFormatting>
  <conditionalFormatting sqref="L5:L187">
    <cfRule type="cellIs" dxfId="389" priority="27" operator="equal">
      <formula>"Realizado"</formula>
    </cfRule>
  </conditionalFormatting>
  <conditionalFormatting sqref="L22">
    <cfRule type="containsText" dxfId="388" priority="25" operator="containsText" text="Não Pago">
      <formula>NOT(ISERROR(SEARCH("Não Pago",L22)))</formula>
    </cfRule>
    <cfRule type="containsText" dxfId="387" priority="26" operator="containsText" text="Pago">
      <formula>NOT(ISERROR(SEARCH("Pago",L22)))</formula>
    </cfRule>
  </conditionalFormatting>
  <conditionalFormatting sqref="L27">
    <cfRule type="containsText" dxfId="386" priority="23" operator="containsText" text="Não Pago">
      <formula>NOT(ISERROR(SEARCH("Não Pago",L27)))</formula>
    </cfRule>
    <cfRule type="containsText" dxfId="385" priority="24" operator="containsText" text="Pago">
      <formula>NOT(ISERROR(SEARCH("Pago",L27)))</formula>
    </cfRule>
  </conditionalFormatting>
  <conditionalFormatting sqref="L34">
    <cfRule type="containsText" dxfId="384" priority="21" operator="containsText" text="Não Pago">
      <formula>NOT(ISERROR(SEARCH("Não Pago",L34)))</formula>
    </cfRule>
    <cfRule type="containsText" dxfId="383" priority="22" operator="containsText" text="Pago">
      <formula>NOT(ISERROR(SEARCH("Pago",L34)))</formula>
    </cfRule>
  </conditionalFormatting>
  <conditionalFormatting sqref="N5:N605">
    <cfRule type="cellIs" dxfId="382" priority="17" operator="greaterThan">
      <formula>0</formula>
    </cfRule>
    <cfRule type="cellIs" dxfId="381" priority="18" operator="lessThan">
      <formula>0</formula>
    </cfRule>
  </conditionalFormatting>
  <conditionalFormatting sqref="E21:E586 E603:E605">
    <cfRule type="containsText" dxfId="380" priority="12" operator="containsText" text="Despesa">
      <formula>NOT(ISERROR(SEARCH("Despesa",E21)))</formula>
    </cfRule>
    <cfRule type="containsText" dxfId="379" priority="13" operator="containsText" text="Receita">
      <formula>NOT(ISERROR(SEARCH("Receita",E21)))</formula>
    </cfRule>
  </conditionalFormatting>
  <conditionalFormatting sqref="E21:E586 E603:E605">
    <cfRule type="expression" dxfId="378" priority="14" stopIfTrue="1">
      <formula>NOT(ISERROR(SEARCH("Investimentos",E21)))</formula>
    </cfRule>
  </conditionalFormatting>
  <conditionalFormatting sqref="E5:E605">
    <cfRule type="containsText" dxfId="377" priority="1" operator="containsText" text="INVESTIMENTOS">
      <formula>NOT(ISERROR(SEARCH("INVESTIMENTOS",E5)))</formula>
    </cfRule>
    <cfRule type="containsText" dxfId="376" priority="2" operator="containsText" text="DESPESAS DE MARKETING">
      <formula>NOT(ISERROR(SEARCH("DESPESAS DE MARKETING",E5)))</formula>
    </cfRule>
    <cfRule type="containsText" dxfId="375" priority="3" operator="containsText" text="DESPESAS NÃO OPERACIONAIS">
      <formula>NOT(ISERROR(SEARCH("DESPESAS NÃO OPERACIONAIS",E5)))</formula>
    </cfRule>
    <cfRule type="containsText" dxfId="374" priority="4" operator="containsText" text="DESPESAS COM RH">
      <formula>NOT(ISERROR(SEARCH("DESPESAS COM RH",E5)))</formula>
    </cfRule>
    <cfRule type="containsText" dxfId="373" priority="5" operator="containsText" text="DESPESAS COM SERVIÇOS">
      <formula>NOT(ISERROR(SEARCH("DESPESAS COM SERVIÇOS",E5)))</formula>
    </cfRule>
    <cfRule type="containsText" dxfId="372" priority="6" operator="containsText" text="DESPESAS COM PRODUTOS">
      <formula>NOT(ISERROR(SEARCH("DESPESAS COM PRODUTOS",E5)))</formula>
    </cfRule>
    <cfRule type="containsText" dxfId="371" priority="7" operator="containsText" text="IMPOSTOS">
      <formula>NOT(ISERROR(SEARCH("IMPOSTOS",E5)))</formula>
    </cfRule>
    <cfRule type="containsText" dxfId="370" priority="10" operator="containsText" text="Despesa">
      <formula>NOT(ISERROR(SEARCH("Despesa",E5)))</formula>
    </cfRule>
    <cfRule type="containsText" dxfId="369" priority="11" operator="containsText" text="Receita">
      <formula>NOT(ISERROR(SEARCH("Receita",E5)))</formula>
    </cfRule>
  </conditionalFormatting>
  <conditionalFormatting sqref="E5:E605">
    <cfRule type="expression" dxfId="368" priority="15" stopIfTrue="1">
      <formula>NOT(ISERROR(SEARCH("Investimentos",E5)))</formula>
    </cfRule>
  </conditionalFormatting>
  <conditionalFormatting sqref="E20 E602">
    <cfRule type="containsText" dxfId="367" priority="8" operator="containsText" text="Despesa">
      <formula>NOT(ISERROR(SEARCH("Despesa",E20)))</formula>
    </cfRule>
    <cfRule type="containsText" dxfId="366" priority="9" operator="containsText" text="Receita">
      <formula>NOT(ISERROR(SEARCH("Receita",E20)))</formula>
    </cfRule>
  </conditionalFormatting>
  <conditionalFormatting sqref="E20 E602">
    <cfRule type="expression" dxfId="365" priority="16" stopIfTrue="1">
      <formula>NOT(ISERROR(SEARCH("Investimentos",E20)))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163" customWidth="1"/>
    <col min="2" max="2" width="1.42578125" style="5" customWidth="1"/>
    <col min="3" max="3" width="7.710937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285</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IF(C5&lt;&gt;"",TEXT(C5,"00")&amp;"/06/"&amp;'Configurações Básicas'!$E$5,"")</f>
        <v>01/06/2017</v>
      </c>
      <c r="E5" s="43" t="s">
        <v>1338</v>
      </c>
      <c r="F5" s="212" t="s">
        <v>1809</v>
      </c>
      <c r="G5" s="43" t="s">
        <v>1437</v>
      </c>
      <c r="H5" s="43" t="s">
        <v>1397</v>
      </c>
      <c r="I5" s="43"/>
      <c r="J5" s="219">
        <v>0</v>
      </c>
      <c r="K5" s="219">
        <v>116.75</v>
      </c>
      <c r="L5" s="44" t="s">
        <v>1356</v>
      </c>
      <c r="M5" s="137" t="s">
        <v>1373</v>
      </c>
      <c r="N5" s="41">
        <f>Q5+IF(AND(L5="Pago",OR(E5='PC Receitas'!O4,E5='PC Receitas'!O5,E5='PC Receitas'!O6)),K5,IF(AND(L5="Pago",OR(E5='PC Receitas'!O7,E5='PC Receitas'!O8,E5='PC Receitas'!O9,E5='PC Receitas'!O10,E5='PC Receitas'!O11,E5='PC Receitas'!O12,E5='PC Receitas'!O13,E5='PC Receitas'!O14)),-K5,0))</f>
        <v>-430604.53999999724</v>
      </c>
      <c r="P5" s="242" t="s">
        <v>230</v>
      </c>
      <c r="Q5" s="243">
        <f>Mai!Q13</f>
        <v>-430487.78999999724</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c r="E6" s="43" t="s">
        <v>150</v>
      </c>
      <c r="F6" s="212" t="s">
        <v>1810</v>
      </c>
      <c r="G6" s="43" t="s">
        <v>1443</v>
      </c>
      <c r="H6" s="43" t="s">
        <v>1398</v>
      </c>
      <c r="I6" s="43"/>
      <c r="J6" s="219">
        <v>0</v>
      </c>
      <c r="K6" s="219">
        <v>38</v>
      </c>
      <c r="L6" s="44" t="s">
        <v>1356</v>
      </c>
      <c r="M6" s="137"/>
      <c r="N6" s="41">
        <f>N5+IF(AND(L6="Pago",OR(E6='PC Receitas'!$O$4,E6='PC Receitas'!$O$5,E6='PC Receitas'!$O$6)),K6,IF(AND(L6="Pago",OR(E6='PC Receitas'!$O$7,E6='PC Receitas'!$O$8,E6='PC Receitas'!$O$9,E6='PC Receitas'!$O$10,E6='PC Receitas'!$O$11,E6='PC Receitas'!$O$12,E6='PC Receitas'!$O$13,E6='PC Receitas'!$O$14)),-K6,0))</f>
        <v>-430642.53999999724</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IF(C7&lt;&gt;"",TEXT(C7,"00")&amp;"/06/"&amp;'Configurações Básicas'!$E$5,"")</f>
        <v>11/06/2017</v>
      </c>
      <c r="E7" s="43" t="s">
        <v>1337</v>
      </c>
      <c r="F7" s="212">
        <v>2660</v>
      </c>
      <c r="G7" s="43" t="s">
        <v>1447</v>
      </c>
      <c r="H7" s="43" t="s">
        <v>1397</v>
      </c>
      <c r="I7" s="43"/>
      <c r="J7" s="219">
        <v>0</v>
      </c>
      <c r="K7" s="219">
        <v>11530</v>
      </c>
      <c r="L7" s="126" t="s">
        <v>1356</v>
      </c>
      <c r="M7" s="126"/>
      <c r="N7" s="41">
        <f>N6+IF(AND(L7="Pago",OR(E7='PC Receitas'!$O$4,E7='PC Receitas'!$O$5,E7='PC Receitas'!$O$6)),K7,IF(AND(L7="Pago",OR(E7='PC Receitas'!$O$7,E7='PC Receitas'!$O$8,E7='PC Receitas'!$O$9,E7='PC Receitas'!$O$10,E7='PC Receitas'!$O$11,E7='PC Receitas'!$O$12,E7='PC Receitas'!$O$13,E7='PC Receitas'!$O$14)),-K7,0))</f>
        <v>-442172.53999999724</v>
      </c>
      <c r="P7" s="232" t="s">
        <v>25</v>
      </c>
      <c r="Q7" s="235">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IF(C8&lt;&gt;"",TEXT(C8,"00")&amp;"/06/"&amp;'Configurações Básicas'!$E$5,"")</f>
        <v>01/06/2017</v>
      </c>
      <c r="E8" s="43" t="s">
        <v>1338</v>
      </c>
      <c r="F8" s="212" t="s">
        <v>1811</v>
      </c>
      <c r="G8" s="43" t="s">
        <v>1442</v>
      </c>
      <c r="H8" s="43" t="s">
        <v>1397</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-442174.63999999722</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1338</v>
      </c>
      <c r="F9" s="212">
        <v>15457</v>
      </c>
      <c r="G9" s="23" t="s">
        <v>1442</v>
      </c>
      <c r="H9" s="23" t="s">
        <v>1397</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-442176.7399999972</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IF(C10&lt;&gt;"",TEXT(C10,"00")&amp;"/06/"&amp;'Configurações Básicas'!$E$5,"")</f>
        <v>01/06/2017</v>
      </c>
      <c r="E10" s="43" t="s">
        <v>1338</v>
      </c>
      <c r="F10" s="212" t="s">
        <v>1812</v>
      </c>
      <c r="G10" s="23" t="s">
        <v>1442</v>
      </c>
      <c r="H10" s="23" t="s">
        <v>1397</v>
      </c>
      <c r="I10" s="2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-442178.83999999717</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IF(C11&lt;&gt;"",TEXT(C11,"00")&amp;"/06/"&amp;'Configurações Básicas'!$E$5,"")</f>
        <v>01/06/2017</v>
      </c>
      <c r="E11" s="43" t="s">
        <v>1338</v>
      </c>
      <c r="F11" s="212">
        <v>15452</v>
      </c>
      <c r="G11" s="23" t="s">
        <v>1442</v>
      </c>
      <c r="H11" s="23" t="s">
        <v>1397</v>
      </c>
      <c r="I11" s="2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-442180.93999999715</v>
      </c>
      <c r="P11" s="232" t="s">
        <v>28</v>
      </c>
      <c r="Q11" s="233">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IF(C12&lt;&gt;"",TEXT(C12,"00")&amp;"/06/"&amp;'Configurações Básicas'!$E$5,"")</f>
        <v>01/06/2017</v>
      </c>
      <c r="E12" s="43" t="s">
        <v>1338</v>
      </c>
      <c r="F12" s="212">
        <v>15460</v>
      </c>
      <c r="G12" s="43" t="s">
        <v>1442</v>
      </c>
      <c r="H12" s="43" t="s">
        <v>1397</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-442183.03999999713</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IF(C13&lt;&gt;"",TEXT(C13,"00")&amp;"/06/"&amp;'Configurações Básicas'!$E$5,"")</f>
        <v>05/06/2017</v>
      </c>
      <c r="E13" s="43" t="s">
        <v>150</v>
      </c>
      <c r="F13" s="212" t="s">
        <v>1813</v>
      </c>
      <c r="G13" s="43" t="s">
        <v>1443</v>
      </c>
      <c r="H13" s="43" t="s">
        <v>1398</v>
      </c>
      <c r="I13" s="43"/>
      <c r="J13" s="219">
        <v>0</v>
      </c>
      <c r="K13" s="219">
        <v>1895.15</v>
      </c>
      <c r="L13" s="126" t="s">
        <v>1356</v>
      </c>
      <c r="M13" s="126"/>
      <c r="N13" s="41">
        <f>N12+IF(AND(L13="Pago",OR(E13='PC Receitas'!$O$4,E13='PC Receitas'!$O$5,E13='PC Receitas'!$O$6)),K13,IF(AND(L13="Pago",OR(E13='PC Receitas'!$O$7,E13='PC Receitas'!$O$8,E13='PC Receitas'!$O$9,E13='PC Receitas'!$O$10,E13='PC Receitas'!$O$11,E13='PC Receitas'!$O$12,E13='PC Receitas'!$O$13,E13='PC Receitas'!$O$14)),-K13,0))</f>
        <v>-444078.18999999715</v>
      </c>
      <c r="P13" s="232" t="s">
        <v>64</v>
      </c>
      <c r="Q13" s="233">
        <f>N605</f>
        <v>-561162.62999999349</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IF(C14&lt;&gt;"",TEXT(C14,"00")&amp;"/06/"&amp;'Configurações Básicas'!$E$5,"")</f>
        <v>05/06/2017</v>
      </c>
      <c r="E14" s="43" t="s">
        <v>150</v>
      </c>
      <c r="F14" s="212" t="s">
        <v>1814</v>
      </c>
      <c r="G14" s="43" t="s">
        <v>1443</v>
      </c>
      <c r="H14" s="43" t="s">
        <v>1398</v>
      </c>
      <c r="I14" s="43"/>
      <c r="J14" s="219">
        <v>0</v>
      </c>
      <c r="K14" s="219">
        <v>1812.05</v>
      </c>
      <c r="L14" s="126" t="s">
        <v>1356</v>
      </c>
      <c r="M14" s="126"/>
      <c r="N14" s="41">
        <f>N13+IF(AND(L14="Pago",OR(E14='PC Receitas'!$O$4,E14='PC Receitas'!$O$5,E14='PC Receitas'!$O$6)),K14,IF(AND(L14="Pago",OR(E14='PC Receitas'!$O$7,E14='PC Receitas'!$O$8,E14='PC Receitas'!$O$9,E14='PC Receitas'!$O$10,E14='PC Receitas'!$O$11,E14='PC Receitas'!$O$12,E14='PC Receitas'!$O$13,E14='PC Receitas'!$O$14)),-K14,0))</f>
        <v>-445890.23999999714</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IF(C15&lt;&gt;"",TEXT(C15,"00")&amp;"/06/"&amp;'Configurações Básicas'!$E$5,"")</f>
        <v>01/06/2017</v>
      </c>
      <c r="E15" s="43" t="s">
        <v>1338</v>
      </c>
      <c r="F15" s="212" t="s">
        <v>1815</v>
      </c>
      <c r="G15" s="43" t="s">
        <v>1529</v>
      </c>
      <c r="H15" s="43" t="s">
        <v>1397</v>
      </c>
      <c r="I15" s="43"/>
      <c r="J15" s="219">
        <v>0</v>
      </c>
      <c r="K15" s="219">
        <v>1803.47</v>
      </c>
      <c r="L15" s="126" t="s">
        <v>1356</v>
      </c>
      <c r="M15" s="126"/>
      <c r="N15" s="41">
        <f>N14+IF(AND(L15="Pago",OR(E15='PC Receitas'!$O$4,E15='PC Receitas'!$O$5,E15='PC Receitas'!$O$6)),K15,IF(AND(L15="Pago",OR(E15='PC Receitas'!$O$7,E15='PC Receitas'!$O$8,E15='PC Receitas'!$O$9,E15='PC Receitas'!$O$10,E15='PC Receitas'!$O$11,E15='PC Receitas'!$O$12,E15='PC Receitas'!$O$13,E15='PC Receitas'!$O$14)),-K15,0))</f>
        <v>-447693.70999999711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IF(C16&lt;&gt;"",TEXT(C16,"00")&amp;"/06/"&amp;'Configurações Básicas'!$E$5,"")</f>
        <v>05/06/2017</v>
      </c>
      <c r="E16" s="43" t="s">
        <v>150</v>
      </c>
      <c r="F16" s="212" t="s">
        <v>1816</v>
      </c>
      <c r="G16" s="43" t="s">
        <v>1443</v>
      </c>
      <c r="H16" s="43" t="s">
        <v>1398</v>
      </c>
      <c r="I16" s="43"/>
      <c r="J16" s="219">
        <v>0</v>
      </c>
      <c r="K16" s="219">
        <v>1922.05</v>
      </c>
      <c r="L16" s="44" t="s">
        <v>1356</v>
      </c>
      <c r="M16" s="126"/>
      <c r="N16" s="41">
        <f>N15+IF(AND(L16="Pago",OR(E16='PC Receitas'!$O$4,E16='PC Receitas'!$O$5,E16='PC Receitas'!$O$6)),K16,IF(AND(L16="Pago",OR(E16='PC Receitas'!$O$7,E16='PC Receitas'!$O$8,E16='PC Receitas'!$O$9,E16='PC Receitas'!$O$10,E16='PC Receitas'!$O$11,E16='PC Receitas'!$O$12,E16='PC Receitas'!$O$13,E16='PC Receitas'!$O$14)),-K16,0))</f>
        <v>-449615.7599999971</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IF(C17&lt;&gt;"",TEXT(C17,"00")&amp;"/06/"&amp;'Configurações Básicas'!$E$5,"")</f>
        <v>05/06/2017</v>
      </c>
      <c r="E17" s="43" t="s">
        <v>150</v>
      </c>
      <c r="F17" s="212" t="s">
        <v>1817</v>
      </c>
      <c r="G17" s="43" t="s">
        <v>1443</v>
      </c>
      <c r="H17" s="43" t="s">
        <v>1398</v>
      </c>
      <c r="I17" s="43"/>
      <c r="J17" s="219">
        <v>0</v>
      </c>
      <c r="K17" s="219">
        <v>917.85</v>
      </c>
      <c r="L17" s="126" t="s">
        <v>1356</v>
      </c>
      <c r="M17" s="126"/>
      <c r="N17" s="41">
        <f>N16+IF(AND(L17="Pago",OR(E17='PC Receitas'!$O$4,E17='PC Receitas'!$O$5,E17='PC Receitas'!$O$6)),K17,IF(AND(L17="Pago",OR(E17='PC Receitas'!$O$7,E17='PC Receitas'!$O$8,E17='PC Receitas'!$O$9,E17='PC Receitas'!$O$10,E17='PC Receitas'!$O$11,E17='PC Receitas'!$O$12,E17='PC Receitas'!$O$13,E17='PC Receitas'!$O$14)),-K17,0))</f>
        <v>-450533.60999999708</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IF(C18&lt;&gt;"",TEXT(C18,"00")&amp;"/06/"&amp;'Configurações Básicas'!$E$5,"")</f>
        <v>02/06/2017</v>
      </c>
      <c r="E18" s="43" t="s">
        <v>1338</v>
      </c>
      <c r="F18" s="212" t="s">
        <v>1818</v>
      </c>
      <c r="G18" s="43" t="s">
        <v>1438</v>
      </c>
      <c r="H18" s="43" t="s">
        <v>1397</v>
      </c>
      <c r="I18" s="43"/>
      <c r="J18" s="219">
        <v>0</v>
      </c>
      <c r="K18" s="219">
        <v>320.83</v>
      </c>
      <c r="L18" s="126" t="s">
        <v>1356</v>
      </c>
      <c r="M18" s="126"/>
      <c r="N18" s="41">
        <f>N17+IF(AND(L18="Pago",OR(E18='PC Receitas'!$O$4,E18='PC Receitas'!$O$5,E18='PC Receitas'!$O$6)),K18,IF(AND(L18="Pago",OR(E18='PC Receitas'!$O$7,E18='PC Receitas'!$O$8,E18='PC Receitas'!$O$9,E18='PC Receitas'!$O$10,E18='PC Receitas'!$O$11,E18='PC Receitas'!$O$12,E18='PC Receitas'!$O$13,E18='PC Receitas'!$O$14)),-K18,0))</f>
        <v>-450854.43999999709</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IF(C19&lt;&gt;"",TEXT(C19,"00")&amp;"/06/"&amp;'Configurações Básicas'!$E$5,"")</f>
        <v>05/06/2017</v>
      </c>
      <c r="E19" s="43" t="s">
        <v>150</v>
      </c>
      <c r="F19" s="212" t="s">
        <v>1819</v>
      </c>
      <c r="G19" s="43" t="s">
        <v>1443</v>
      </c>
      <c r="H19" s="43" t="s">
        <v>1398</v>
      </c>
      <c r="I19" s="43"/>
      <c r="J19" s="219">
        <v>0</v>
      </c>
      <c r="K19" s="219">
        <v>993.15</v>
      </c>
      <c r="L19" s="126" t="s">
        <v>1356</v>
      </c>
      <c r="M19" s="126"/>
      <c r="N19" s="41">
        <f>N18+IF(AND(L19="Pago",OR(E19='PC Receitas'!$O$4,E19='PC Receitas'!$O$5,E19='PC Receitas'!$O$6)),K19,IF(AND(L19="Pago",OR(E19='PC Receitas'!$O$7,E19='PC Receitas'!$O$8,E19='PC Receitas'!$O$9,E19='PC Receitas'!$O$10,E19='PC Receitas'!$O$11,E19='PC Receitas'!$O$12,E19='PC Receitas'!$O$13,E19='PC Receitas'!$O$14)),-K19,0))</f>
        <v>-451847.58999999712</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IF(C20&lt;&gt;"",TEXT(C20,"00")&amp;"/06/"&amp;'Configurações Básicas'!$E$5,"")</f>
        <v>03/06/2017</v>
      </c>
      <c r="E20" s="43" t="s">
        <v>150</v>
      </c>
      <c r="F20" s="212" t="s">
        <v>1820</v>
      </c>
      <c r="G20" s="43" t="s">
        <v>1443</v>
      </c>
      <c r="H20" s="43" t="s">
        <v>1398</v>
      </c>
      <c r="I20" s="43"/>
      <c r="J20" s="219">
        <v>0</v>
      </c>
      <c r="K20" s="219">
        <v>1038.4000000000001</v>
      </c>
      <c r="L20" s="126" t="s">
        <v>1356</v>
      </c>
      <c r="M20" s="126"/>
      <c r="N20" s="41">
        <f>N19+IF(AND(L20="Pago",OR(E20='PC Receitas'!$O$4,E20='PC Receitas'!$O$5,E20='PC Receitas'!$O$6)),K20,IF(AND(L20="Pago",OR(E20='PC Receitas'!$O$7,E20='PC Receitas'!$O$8,E20='PC Receitas'!$O$9,E20='PC Receitas'!$O$10,E20='PC Receitas'!$O$11,E20='PC Receitas'!$O$12,E20='PC Receitas'!$O$13,E20='PC Receitas'!$O$14)),-K20,0))</f>
        <v>-452885.98999999714</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IF(C21&lt;&gt;"",TEXT(C21,"00")&amp;"/06/"&amp;'Configurações Básicas'!$E$5,"")</f>
        <v>03/06/2017</v>
      </c>
      <c r="E21" s="43" t="s">
        <v>150</v>
      </c>
      <c r="F21" s="212" t="s">
        <v>1821</v>
      </c>
      <c r="G21" s="43" t="s">
        <v>1443</v>
      </c>
      <c r="H21" s="43" t="s">
        <v>1398</v>
      </c>
      <c r="I21" s="43"/>
      <c r="J21" s="219">
        <v>0</v>
      </c>
      <c r="K21" s="219">
        <v>1014.95</v>
      </c>
      <c r="L21" s="126" t="s">
        <v>1356</v>
      </c>
      <c r="M21" s="126"/>
      <c r="N21" s="41">
        <f>N20+IF(AND(L21="Pago",OR(E21='PC Receitas'!$O$4,E21='PC Receitas'!$O$5,E21='PC Receitas'!$O$6)),K21,IF(AND(L21="Pago",OR(E21='PC Receitas'!$O$7,E21='PC Receitas'!$O$8,E21='PC Receitas'!$O$9,E21='PC Receitas'!$O$10,E21='PC Receitas'!$O$11,E21='PC Receitas'!$O$12,E21='PC Receitas'!$O$13,E21='PC Receitas'!$O$14)),-K21,0))</f>
        <v>-453900.93999999715</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IF(C22&lt;&gt;"",TEXT(C22,"00")&amp;"/06/"&amp;'Configurações Básicas'!$E$5,"")</f>
        <v>02/06/2017</v>
      </c>
      <c r="E22" s="43" t="s">
        <v>1334</v>
      </c>
      <c r="F22" s="212" t="s">
        <v>1822</v>
      </c>
      <c r="G22" s="23" t="s">
        <v>1469</v>
      </c>
      <c r="H22" s="23" t="s">
        <v>1397</v>
      </c>
      <c r="I22" s="23"/>
      <c r="J22" s="219">
        <v>0</v>
      </c>
      <c r="K22" s="219">
        <v>1161.9000000000001</v>
      </c>
      <c r="L22" s="44" t="s">
        <v>1356</v>
      </c>
      <c r="M22" s="126"/>
      <c r="N22" s="41">
        <f>N21+IF(AND(L22="Pago",OR(E22='PC Receitas'!$O$4,E22='PC Receitas'!$O$5,E22='PC Receitas'!$O$6)),K22,IF(AND(L22="Pago",OR(E22='PC Receitas'!$O$7,E22='PC Receitas'!$O$8,E22='PC Receitas'!$O$9,E22='PC Receitas'!$O$10,E22='PC Receitas'!$O$11,E22='PC Receitas'!$O$12,E22='PC Receitas'!$O$13,E22='PC Receitas'!$O$14)),-K22,0))</f>
        <v>-455062.83999999717</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IF(C23&lt;&gt;"",TEXT(C23,"00")&amp;"/06/"&amp;'Configurações Básicas'!$E$5,"")</f>
        <v>05/06/2017</v>
      </c>
      <c r="E23" s="43" t="s">
        <v>150</v>
      </c>
      <c r="F23" s="212" t="s">
        <v>1823</v>
      </c>
      <c r="G23" s="43" t="s">
        <v>1443</v>
      </c>
      <c r="H23" s="43" t="s">
        <v>1398</v>
      </c>
      <c r="I23" s="43"/>
      <c r="J23" s="219">
        <v>0</v>
      </c>
      <c r="K23" s="219">
        <v>1138</v>
      </c>
      <c r="L23" s="126" t="s">
        <v>1356</v>
      </c>
      <c r="M23" s="126"/>
      <c r="N23" s="41">
        <f>N22+IF(AND(L23="Pago",OR(E23='PC Receitas'!$O$4,E23='PC Receitas'!$O$5,E23='PC Receitas'!$O$6)),K23,IF(AND(L23="Pago",OR(E23='PC Receitas'!$O$7,E23='PC Receitas'!$O$8,E23='PC Receitas'!$O$9,E23='PC Receitas'!$O$10,E23='PC Receitas'!$O$11,E23='PC Receitas'!$O$12,E23='PC Receitas'!$O$13,E23='PC Receitas'!$O$14)),-K23,0))</f>
        <v>-456200.83999999717</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IF(C24&lt;&gt;"",TEXT(C24,"00")&amp;"/06/"&amp;'Configurações Básicas'!$E$5,"")</f>
        <v>02/06/2017</v>
      </c>
      <c r="E24" s="43" t="s">
        <v>1334</v>
      </c>
      <c r="F24" s="212" t="s">
        <v>1824</v>
      </c>
      <c r="G24" s="43" t="s">
        <v>1469</v>
      </c>
      <c r="H24" s="43" t="s">
        <v>1397</v>
      </c>
      <c r="I24" s="43"/>
      <c r="J24" s="219">
        <v>0</v>
      </c>
      <c r="K24" s="219">
        <v>702.43</v>
      </c>
      <c r="L24" s="126" t="s">
        <v>1356</v>
      </c>
      <c r="M24" s="126"/>
      <c r="N24" s="41">
        <f>N23+IF(AND(L24="Pago",OR(E24='PC Receitas'!$O$4,E24='PC Receitas'!$O$5,E24='PC Receitas'!$O$6)),K24,IF(AND(L24="Pago",OR(E24='PC Receitas'!$O$7,E24='PC Receitas'!$O$8,E24='PC Receitas'!$O$9,E24='PC Receitas'!$O$10,E24='PC Receitas'!$O$11,E24='PC Receitas'!$O$12,E24='PC Receitas'!$O$13,E24='PC Receitas'!$O$14)),-K24,0))</f>
        <v>-456903.26999999717</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IF(C25&lt;&gt;"",TEXT(C25,"00")&amp;"/06/"&amp;'Configurações Básicas'!$E$5,"")</f>
        <v>02/06/2017</v>
      </c>
      <c r="E25" s="43" t="s">
        <v>1338</v>
      </c>
      <c r="F25" s="212">
        <v>154656466</v>
      </c>
      <c r="G25" s="23" t="s">
        <v>1442</v>
      </c>
      <c r="H25" s="23" t="s">
        <v>1397</v>
      </c>
      <c r="I25" s="2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-456905.36999999714</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IF(C26&lt;&gt;"",TEXT(C26,"00")&amp;"/06/"&amp;'Configurações Básicas'!$E$5,"")</f>
        <v>02/06/2017</v>
      </c>
      <c r="E26" s="43" t="s">
        <v>1338</v>
      </c>
      <c r="F26" s="212">
        <v>15468</v>
      </c>
      <c r="G26" s="23" t="s">
        <v>1442</v>
      </c>
      <c r="H26" s="23" t="s">
        <v>1397</v>
      </c>
      <c r="I26" s="2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-456907.46999999712</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IF(C27&lt;&gt;"",TEXT(C27,"00")&amp;"/06/"&amp;'Configurações Básicas'!$E$5,"")</f>
        <v>02/06/2017</v>
      </c>
      <c r="E27" s="43" t="s">
        <v>1338</v>
      </c>
      <c r="F27" s="212">
        <v>15469</v>
      </c>
      <c r="G27" s="23" t="s">
        <v>1442</v>
      </c>
      <c r="H27" s="23" t="s">
        <v>1397</v>
      </c>
      <c r="I27" s="2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-456909.5699999971</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IF(C28&lt;&gt;"",TEXT(C28,"00")&amp;"/06/"&amp;'Configurações Básicas'!$E$5,"")</f>
        <v>03/06/2017</v>
      </c>
      <c r="E28" s="43" t="s">
        <v>1338</v>
      </c>
      <c r="F28" s="212">
        <v>15459</v>
      </c>
      <c r="G28" s="43" t="s">
        <v>1442</v>
      </c>
      <c r="H28" s="43" t="s">
        <v>1397</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-456911.66999999707</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IF(C29&lt;&gt;"",TEXT(C29,"00")&amp;"/06/"&amp;'Configurações Básicas'!$E$5,"")</f>
        <v>02/06/2017</v>
      </c>
      <c r="E29" s="43" t="s">
        <v>1338</v>
      </c>
      <c r="F29" s="212" t="s">
        <v>1825</v>
      </c>
      <c r="G29" s="43" t="s">
        <v>1442</v>
      </c>
      <c r="H29" s="43" t="s">
        <v>1397</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-456913.76999999705</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IF(C30&lt;&gt;"",TEXT(C30,"00")&amp;"/06/"&amp;'Configurações Básicas'!$E$5,"")</f>
        <v>05/06/2017</v>
      </c>
      <c r="E30" s="43" t="s">
        <v>150</v>
      </c>
      <c r="F30" s="212" t="s">
        <v>1826</v>
      </c>
      <c r="G30" s="43" t="s">
        <v>1443</v>
      </c>
      <c r="H30" s="43" t="s">
        <v>1398</v>
      </c>
      <c r="I30" s="43"/>
      <c r="J30" s="219">
        <v>0</v>
      </c>
      <c r="K30" s="219">
        <v>2152.35</v>
      </c>
      <c r="L30" s="126" t="s">
        <v>1356</v>
      </c>
      <c r="M30" s="126"/>
      <c r="N30" s="41">
        <f>N29+IF(AND(L30="Pago",OR(E30='PC Receitas'!$O$4,E30='PC Receitas'!$O$5,E30='PC Receitas'!$O$6)),K30,IF(AND(L30="Pago",OR(E30='PC Receitas'!$O$7,E30='PC Receitas'!$O$8,E30='PC Receitas'!$O$9,E30='PC Receitas'!$O$10,E30='PC Receitas'!$O$11,E30='PC Receitas'!$O$12,E30='PC Receitas'!$O$13,E30='PC Receitas'!$O$14)),-K30,0))</f>
        <v>-459066.11999999703</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IF(C31&lt;&gt;"",TEXT(C31,"00")&amp;"/06/"&amp;'Configurações Básicas'!$E$5,"")</f>
        <v>02/06/2017</v>
      </c>
      <c r="E31" s="43" t="s">
        <v>1338</v>
      </c>
      <c r="F31" s="212" t="s">
        <v>1827</v>
      </c>
      <c r="G31" s="43" t="s">
        <v>1438</v>
      </c>
      <c r="H31" s="43" t="s">
        <v>1397</v>
      </c>
      <c r="I31" s="43"/>
      <c r="J31" s="219">
        <v>0</v>
      </c>
      <c r="K31" s="219">
        <v>197.85</v>
      </c>
      <c r="L31" s="126" t="s">
        <v>1356</v>
      </c>
      <c r="M31" s="126"/>
      <c r="N31" s="41">
        <f>N30+IF(AND(L31="Pago",OR(E31='PC Receitas'!$O$4,E31='PC Receitas'!$O$5,E31='PC Receitas'!$O$6)),K31,IF(AND(L31="Pago",OR(E31='PC Receitas'!$O$7,E31='PC Receitas'!$O$8,E31='PC Receitas'!$O$9,E31='PC Receitas'!$O$10,E31='PC Receitas'!$O$11,E31='PC Receitas'!$O$12,E31='PC Receitas'!$O$13,E31='PC Receitas'!$O$14)),-K31,0))</f>
        <v>-459263.969999997</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IF(C32&lt;&gt;"",TEXT(C32,"00")&amp;"/06/"&amp;'Configurações Básicas'!$E$5,"")</f>
        <v>05/06/2017</v>
      </c>
      <c r="E32" s="43" t="s">
        <v>1338</v>
      </c>
      <c r="F32" s="212">
        <v>398418</v>
      </c>
      <c r="G32" s="43" t="s">
        <v>1508</v>
      </c>
      <c r="H32" s="43" t="s">
        <v>1398</v>
      </c>
      <c r="I32" s="43"/>
      <c r="J32" s="219">
        <v>0</v>
      </c>
      <c r="K32" s="219">
        <v>132</v>
      </c>
      <c r="L32" s="126" t="s">
        <v>1356</v>
      </c>
      <c r="M32" s="126"/>
      <c r="N32" s="41">
        <f>N31+IF(AND(L32="Pago",OR(E32='PC Receitas'!$O$4,E32='PC Receitas'!$O$5,E32='PC Receitas'!$O$6)),K32,IF(AND(L32="Pago",OR(E32='PC Receitas'!$O$7,E32='PC Receitas'!$O$8,E32='PC Receitas'!$O$9,E32='PC Receitas'!$O$10,E32='PC Receitas'!$O$11,E32='PC Receitas'!$O$12,E32='PC Receitas'!$O$13,E32='PC Receitas'!$O$14)),-K32,0))</f>
        <v>-459395.969999997</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IF(C33&lt;&gt;"",TEXT(C33,"00")&amp;"/06/"&amp;'Configurações Básicas'!$E$5,"")</f>
        <v>05/06/2017</v>
      </c>
      <c r="E33" s="43" t="s">
        <v>1338</v>
      </c>
      <c r="F33" s="212">
        <v>18449</v>
      </c>
      <c r="G33" s="23" t="s">
        <v>1525</v>
      </c>
      <c r="H33" s="23" t="s">
        <v>1397</v>
      </c>
      <c r="I33" s="23"/>
      <c r="J33" s="219">
        <v>0</v>
      </c>
      <c r="K33" s="219">
        <v>1704</v>
      </c>
      <c r="L33" s="126" t="s">
        <v>1356</v>
      </c>
      <c r="M33" s="126"/>
      <c r="N33" s="41">
        <f>N32+IF(AND(L33="Pago",OR(E33='PC Receitas'!$O$4,E33='PC Receitas'!$O$5,E33='PC Receitas'!$O$6)),K33,IF(AND(L33="Pago",OR(E33='PC Receitas'!$O$7,E33='PC Receitas'!$O$8,E33='PC Receitas'!$O$9,E33='PC Receitas'!$O$10,E33='PC Receitas'!$O$11,E33='PC Receitas'!$O$12,E33='PC Receitas'!$O$13,E33='PC Receitas'!$O$14)),-K33,0))</f>
        <v>-461099.969999997</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IF(C34&lt;&gt;"",TEXT(C34,"00")&amp;"/06/"&amp;'Configurações Básicas'!$E$5,"")</f>
        <v>05/06/2017</v>
      </c>
      <c r="E34" s="43" t="s">
        <v>1338</v>
      </c>
      <c r="F34" s="212" t="s">
        <v>1828</v>
      </c>
      <c r="G34" s="23" t="s">
        <v>1473</v>
      </c>
      <c r="H34" s="23" t="s">
        <v>1397</v>
      </c>
      <c r="I34" s="23"/>
      <c r="J34" s="219">
        <v>0</v>
      </c>
      <c r="K34" s="219">
        <v>212.8</v>
      </c>
      <c r="L34" s="44" t="s">
        <v>1356</v>
      </c>
      <c r="M34" s="126"/>
      <c r="N34" s="41">
        <f>N33+IF(AND(L34="Pago",OR(E34='PC Receitas'!$O$4,E34='PC Receitas'!$O$5,E34='PC Receitas'!$O$6)),K34,IF(AND(L34="Pago",OR(E34='PC Receitas'!$O$7,E34='PC Receitas'!$O$8,E34='PC Receitas'!$O$9,E34='PC Receitas'!$O$10,E34='PC Receitas'!$O$11,E34='PC Receitas'!$O$12,E34='PC Receitas'!$O$13,E34='PC Receitas'!$O$14)),-K34,0))</f>
        <v>-461312.76999999699</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IF(C35&lt;&gt;"",TEXT(C35,"00")&amp;"/06/"&amp;'Configurações Básicas'!$E$5,"")</f>
        <v>05/06/2017</v>
      </c>
      <c r="E35" s="43" t="s">
        <v>1338</v>
      </c>
      <c r="F35" s="212" t="s">
        <v>1829</v>
      </c>
      <c r="G35" s="23" t="s">
        <v>1442</v>
      </c>
      <c r="H35" s="23" t="s">
        <v>1397</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-461314.86999999697</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IF(C36&lt;&gt;"",TEXT(C36,"00")&amp;"/06/"&amp;'Configurações Básicas'!$E$5,"")</f>
        <v>05/06/2017</v>
      </c>
      <c r="E36" s="43" t="s">
        <v>1338</v>
      </c>
      <c r="F36" s="212" t="s">
        <v>1830</v>
      </c>
      <c r="G36" s="43" t="s">
        <v>1442</v>
      </c>
      <c r="H36" s="43" t="s">
        <v>1397</v>
      </c>
      <c r="I36" s="4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-461316.96999999695</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IF(C37&lt;&gt;"",TEXT(C37,"00")&amp;"/06/"&amp;'Configurações Básicas'!$E$5,"")</f>
        <v>03/06/2017</v>
      </c>
      <c r="E37" s="43" t="s">
        <v>1338</v>
      </c>
      <c r="F37" s="212">
        <v>15456</v>
      </c>
      <c r="G37" s="43" t="s">
        <v>1442</v>
      </c>
      <c r="H37" s="43" t="s">
        <v>1397</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-461319.06999999692</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IF(C38&lt;&gt;"",TEXT(C38,"00")&amp;"/06/"&amp;'Configurações Básicas'!$E$5,"")</f>
        <v>04/06/2017</v>
      </c>
      <c r="E38" s="43" t="s">
        <v>1338</v>
      </c>
      <c r="F38" s="212" t="s">
        <v>1831</v>
      </c>
      <c r="G38" s="43" t="s">
        <v>1442</v>
      </c>
      <c r="H38" s="43" t="s">
        <v>1397</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-461321.1699999969</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IF(C39&lt;&gt;"",TEXT(C39,"00")&amp;"/06/"&amp;'Configurações Básicas'!$E$5,"")</f>
        <v>05/06/2017</v>
      </c>
      <c r="E39" s="43" t="s">
        <v>1338</v>
      </c>
      <c r="F39" s="212" t="s">
        <v>1832</v>
      </c>
      <c r="G39" s="43" t="s">
        <v>1442</v>
      </c>
      <c r="H39" s="43" t="s">
        <v>1397</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-461323.26999999688</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IF(C40&lt;&gt;"",TEXT(C40,"00")&amp;"/06/"&amp;'Configurações Básicas'!$E$5,"")</f>
        <v>05/06/2017</v>
      </c>
      <c r="E40" s="43" t="s">
        <v>1338</v>
      </c>
      <c r="F40" s="212">
        <v>15471</v>
      </c>
      <c r="G40" s="43" t="s">
        <v>1442</v>
      </c>
      <c r="H40" s="43" t="s">
        <v>1397</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-461325.36999999685</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IF(C41&lt;&gt;"",TEXT(C41,"00")&amp;"/06/"&amp;'Configurações Básicas'!$E$5,"")</f>
        <v>05/06/2017</v>
      </c>
      <c r="E41" s="43" t="s">
        <v>1338</v>
      </c>
      <c r="F41" s="212">
        <v>15472</v>
      </c>
      <c r="G41" s="23" t="s">
        <v>1442</v>
      </c>
      <c r="H41" s="23" t="s">
        <v>1397</v>
      </c>
      <c r="I41" s="2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-461327.46999999683</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IF(C42&lt;&gt;"",TEXT(C42,"00")&amp;"/06/"&amp;'Configurações Básicas'!$E$5,"")</f>
        <v>03/06/2017</v>
      </c>
      <c r="E42" s="43" t="s">
        <v>1338</v>
      </c>
      <c r="F42" s="212">
        <v>15462</v>
      </c>
      <c r="G42" s="43" t="s">
        <v>1442</v>
      </c>
      <c r="H42" s="43" t="s">
        <v>1397</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-461329.56999999681</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IF(C43&lt;&gt;"",TEXT(C43,"00")&amp;"/06/"&amp;'Configurações Básicas'!$E$5,"")</f>
        <v>07/06/2017</v>
      </c>
      <c r="E43" s="43" t="s">
        <v>1338</v>
      </c>
      <c r="F43" s="212">
        <v>15497</v>
      </c>
      <c r="G43" s="43" t="s">
        <v>1442</v>
      </c>
      <c r="H43" s="43" t="s">
        <v>1397</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-461331.66999999678</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IF(C44&lt;&gt;"",TEXT(C44,"00")&amp;"/06/"&amp;'Configurações Básicas'!$E$5,"")</f>
        <v>03/06/2017</v>
      </c>
      <c r="E44" s="43" t="s">
        <v>1338</v>
      </c>
      <c r="F44" s="212" t="s">
        <v>1833</v>
      </c>
      <c r="G44" s="43" t="s">
        <v>1448</v>
      </c>
      <c r="H44" s="43" t="s">
        <v>1399</v>
      </c>
      <c r="I44" s="43"/>
      <c r="J44" s="219">
        <v>0</v>
      </c>
      <c r="K44" s="219">
        <v>30</v>
      </c>
      <c r="L44" s="126" t="s">
        <v>1356</v>
      </c>
      <c r="M44" s="126"/>
      <c r="N44" s="41">
        <f>N43+IF(AND(L44="Pago",OR(E44='PC Receitas'!$O$4,E44='PC Receitas'!$O$5,E44='PC Receitas'!$O$6)),K44,IF(AND(L44="Pago",OR(E44='PC Receitas'!$O$7,E44='PC Receitas'!$O$8,E44='PC Receitas'!$O$9,E44='PC Receitas'!$O$10,E44='PC Receitas'!$O$11,E44='PC Receitas'!$O$12,E44='PC Receitas'!$O$13,E44='PC Receitas'!$O$14)),-K44,0))</f>
        <v>-461361.66999999678</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IF(C45&lt;&gt;"",TEXT(C45,"00")&amp;"/06/"&amp;'Configurações Básicas'!$E$5,"")</f>
        <v>06/06/2017</v>
      </c>
      <c r="E45" s="43" t="s">
        <v>150</v>
      </c>
      <c r="F45" s="212" t="s">
        <v>1834</v>
      </c>
      <c r="G45" s="43" t="s">
        <v>1443</v>
      </c>
      <c r="H45" s="43" t="s">
        <v>1398</v>
      </c>
      <c r="I45" s="43"/>
      <c r="J45" s="219">
        <v>0</v>
      </c>
      <c r="K45" s="219">
        <v>31</v>
      </c>
      <c r="L45" s="126" t="s">
        <v>1356</v>
      </c>
      <c r="M45" s="126"/>
      <c r="N45" s="41">
        <f>N44+IF(AND(L45="Pago",OR(E45='PC Receitas'!$O$4,E45='PC Receitas'!$O$5,E45='PC Receitas'!$O$6)),K45,IF(AND(L45="Pago",OR(E45='PC Receitas'!$O$7,E45='PC Receitas'!$O$8,E45='PC Receitas'!$O$9,E45='PC Receitas'!$O$10,E45='PC Receitas'!$O$11,E45='PC Receitas'!$O$12,E45='PC Receitas'!$O$13,E45='PC Receitas'!$O$14)),-K45,0))</f>
        <v>-461392.66999999678</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IF(C46&lt;&gt;"",TEXT(C46,"00")&amp;"/06/"&amp;'Configurações Básicas'!$E$5,"")</f>
        <v>07/06/2017</v>
      </c>
      <c r="E46" s="43" t="s">
        <v>150</v>
      </c>
      <c r="F46" s="212" t="s">
        <v>1835</v>
      </c>
      <c r="G46" s="43" t="s">
        <v>1351</v>
      </c>
      <c r="H46" s="43" t="s">
        <v>1397</v>
      </c>
      <c r="I46" s="43"/>
      <c r="J46" s="219">
        <v>0</v>
      </c>
      <c r="K46" s="219">
        <v>1072.49</v>
      </c>
      <c r="L46" s="126" t="s">
        <v>1356</v>
      </c>
      <c r="M46" s="126"/>
      <c r="N46" s="41">
        <f>N45+IF(AND(L46="Pago",OR(E46='PC Receitas'!$O$4,E46='PC Receitas'!$O$5,E46='PC Receitas'!$O$6)),K46,IF(AND(L46="Pago",OR(E46='PC Receitas'!$O$7,E46='PC Receitas'!$O$8,E46='PC Receitas'!$O$9,E46='PC Receitas'!$O$10,E46='PC Receitas'!$O$11,E46='PC Receitas'!$O$12,E46='PC Receitas'!$O$13,E46='PC Receitas'!$O$14)),-K46,0))</f>
        <v>-462465.15999999677</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IF(C47&lt;&gt;"",TEXT(C47,"00")&amp;"/06/"&amp;'Configurações Básicas'!$E$5,"")</f>
        <v>09/06/2017</v>
      </c>
      <c r="E47" s="43" t="s">
        <v>1337</v>
      </c>
      <c r="F47" s="212">
        <v>816</v>
      </c>
      <c r="G47" s="23" t="s">
        <v>1447</v>
      </c>
      <c r="H47" s="23" t="s">
        <v>1397</v>
      </c>
      <c r="I47" s="23"/>
      <c r="J47" s="219">
        <v>0</v>
      </c>
      <c r="K47" s="219">
        <v>8566.35</v>
      </c>
      <c r="L47" s="126" t="s">
        <v>1356</v>
      </c>
      <c r="M47" s="126"/>
      <c r="N47" s="41">
        <f>N46+IF(AND(L47="Pago",OR(E47='PC Receitas'!$O$4,E47='PC Receitas'!$O$5,E47='PC Receitas'!$O$6)),K47,IF(AND(L47="Pago",OR(E47='PC Receitas'!$O$7,E47='PC Receitas'!$O$8,E47='PC Receitas'!$O$9,E47='PC Receitas'!$O$10,E47='PC Receitas'!$O$11,E47='PC Receitas'!$O$12,E47='PC Receitas'!$O$13,E47='PC Receitas'!$O$14)),-K47,0))</f>
        <v>-471031.50999999675</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IF(C48&lt;&gt;"",TEXT(C48,"00")&amp;"/06/"&amp;'Configurações Básicas'!$E$5,"")</f>
        <v>08/06/2017</v>
      </c>
      <c r="E48" s="43" t="s">
        <v>1337</v>
      </c>
      <c r="F48" s="212" t="s">
        <v>1836</v>
      </c>
      <c r="G48" s="43" t="s">
        <v>1447</v>
      </c>
      <c r="H48" s="43" t="s">
        <v>1397</v>
      </c>
      <c r="I48" s="43"/>
      <c r="J48" s="219">
        <v>0</v>
      </c>
      <c r="K48" s="219">
        <v>541.65</v>
      </c>
      <c r="L48" s="126" t="s">
        <v>1356</v>
      </c>
      <c r="M48" s="126"/>
      <c r="N48" s="41">
        <f>N47+IF(AND(L48="Pago",OR(E48='PC Receitas'!$O$4,E48='PC Receitas'!$O$5,E48='PC Receitas'!$O$6)),K48,IF(AND(L48="Pago",OR(E48='PC Receitas'!$O$7,E48='PC Receitas'!$O$8,E48='PC Receitas'!$O$9,E48='PC Receitas'!$O$10,E48='PC Receitas'!$O$11,E48='PC Receitas'!$O$12,E48='PC Receitas'!$O$13,E48='PC Receitas'!$O$14)),-K48,0))</f>
        <v>-471573.15999999677</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IF(C49&lt;&gt;"",TEXT(C49,"00")&amp;"/06/"&amp;'Configurações Básicas'!$E$5,"")</f>
        <v>06/06/2017</v>
      </c>
      <c r="E49" s="43" t="s">
        <v>1338</v>
      </c>
      <c r="F49" s="212" t="s">
        <v>1837</v>
      </c>
      <c r="G49" s="43" t="s">
        <v>1442</v>
      </c>
      <c r="H49" s="43" t="s">
        <v>1397</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-471575.25999999675</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IF(C50&lt;&gt;"",TEXT(C50,"00")&amp;"/06/"&amp;'Configurações Básicas'!$E$5,"")</f>
        <v>06/06/2017</v>
      </c>
      <c r="E50" s="43" t="s">
        <v>1338</v>
      </c>
      <c r="F50" s="212">
        <v>15485</v>
      </c>
      <c r="G50" s="43" t="s">
        <v>1442</v>
      </c>
      <c r="H50" s="43" t="s">
        <v>1397</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-471577.35999999673</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IF(C51&lt;&gt;"",TEXT(C51,"00")&amp;"/06/"&amp;'Configurações Básicas'!$E$5,"")</f>
        <v>06/06/2017</v>
      </c>
      <c r="E51" s="43" t="s">
        <v>1338</v>
      </c>
      <c r="F51" s="212" t="s">
        <v>1838</v>
      </c>
      <c r="G51" s="43" t="s">
        <v>1442</v>
      </c>
      <c r="H51" s="43" t="s">
        <v>1397</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-471579.4599999967</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IF(C52&lt;&gt;"",TEXT(C52,"00")&amp;"/06/"&amp;'Configurações Básicas'!$E$5,"")</f>
        <v>06/06/2017</v>
      </c>
      <c r="E52" s="43" t="s">
        <v>1338</v>
      </c>
      <c r="F52" s="212">
        <v>15425</v>
      </c>
      <c r="G52" s="43" t="s">
        <v>1442</v>
      </c>
      <c r="H52" s="43" t="s">
        <v>1397</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-471581.55999999668</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IF(C53&lt;&gt;"",TEXT(C53,"00")&amp;"/06/"&amp;'Configurações Básicas'!$E$5,"")</f>
        <v>06/06/2017</v>
      </c>
      <c r="E53" s="43" t="s">
        <v>1338</v>
      </c>
      <c r="F53" s="212">
        <v>15483</v>
      </c>
      <c r="G53" s="23" t="s">
        <v>1442</v>
      </c>
      <c r="H53" s="23" t="s">
        <v>1397</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-471583.65999999666</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IF(C54&lt;&gt;"",TEXT(C54,"00")&amp;"/06/"&amp;'Configurações Básicas'!$E$5,"")</f>
        <v>06/06/2017</v>
      </c>
      <c r="E54" s="43" t="s">
        <v>1338</v>
      </c>
      <c r="F54" s="212">
        <v>15484</v>
      </c>
      <c r="G54" s="23" t="s">
        <v>1442</v>
      </c>
      <c r="H54" s="23" t="s">
        <v>1397</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-471585.75999999663</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IF(C55&lt;&gt;"",TEXT(C55,"00")&amp;"/06/"&amp;'Configurações Básicas'!$E$5,"")</f>
        <v>07/06/2017</v>
      </c>
      <c r="E55" s="43" t="s">
        <v>1338</v>
      </c>
      <c r="F55" s="212">
        <v>862695</v>
      </c>
      <c r="G55" s="23" t="s">
        <v>1450</v>
      </c>
      <c r="H55" s="23" t="s">
        <v>1399</v>
      </c>
      <c r="I55" s="23"/>
      <c r="J55" s="219">
        <v>0</v>
      </c>
      <c r="K55" s="219">
        <v>130.71</v>
      </c>
      <c r="L55" s="126" t="s">
        <v>1356</v>
      </c>
      <c r="M55" s="126"/>
      <c r="N55" s="41">
        <f>N54+IF(AND(L55="Pago",OR(E55='PC Receitas'!$O$4,E55='PC Receitas'!$O$5,E55='PC Receitas'!$O$6)),K55,IF(AND(L55="Pago",OR(E55='PC Receitas'!$O$7,E55='PC Receitas'!$O$8,E55='PC Receitas'!$O$9,E55='PC Receitas'!$O$10,E55='PC Receitas'!$O$11,E55='PC Receitas'!$O$12,E55='PC Receitas'!$O$13,E55='PC Receitas'!$O$14)),-K55,0))</f>
        <v>-471716.46999999665</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IF(C56&lt;&gt;"",TEXT(C56,"00")&amp;"/06/"&amp;'Configurações Básicas'!$E$5,"")</f>
        <v>07/06/2017</v>
      </c>
      <c r="E56" s="43" t="s">
        <v>1338</v>
      </c>
      <c r="F56" s="212">
        <v>493308</v>
      </c>
      <c r="G56" s="43" t="s">
        <v>1450</v>
      </c>
      <c r="H56" s="43" t="s">
        <v>1398</v>
      </c>
      <c r="I56" s="43"/>
      <c r="J56" s="219">
        <v>0</v>
      </c>
      <c r="K56" s="219">
        <v>40</v>
      </c>
      <c r="L56" s="126" t="s">
        <v>1356</v>
      </c>
      <c r="M56" s="126"/>
      <c r="N56" s="41">
        <f>N55+IF(AND(L56="Pago",OR(E56='PC Receitas'!$O$4,E56='PC Receitas'!$O$5,E56='PC Receitas'!$O$6)),K56,IF(AND(L56="Pago",OR(E56='PC Receitas'!$O$7,E56='PC Receitas'!$O$8,E56='PC Receitas'!$O$9,E56='PC Receitas'!$O$10,E56='PC Receitas'!$O$11,E56='PC Receitas'!$O$12,E56='PC Receitas'!$O$13,E56='PC Receitas'!$O$14)),-K56,0))</f>
        <v>-471756.46999999665</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IF(C57&lt;&gt;"",TEXT(C57,"00")&amp;"/06/"&amp;'Configurações Básicas'!$E$5,"")</f>
        <v>07/06/2017</v>
      </c>
      <c r="E57" s="43" t="s">
        <v>1338</v>
      </c>
      <c r="F57" s="212">
        <v>13939</v>
      </c>
      <c r="G57" s="43" t="s">
        <v>1525</v>
      </c>
      <c r="H57" s="43" t="s">
        <v>1398</v>
      </c>
      <c r="I57" s="43"/>
      <c r="J57" s="219">
        <v>0</v>
      </c>
      <c r="K57" s="219">
        <v>71</v>
      </c>
      <c r="L57" s="126" t="s">
        <v>1356</v>
      </c>
      <c r="M57" s="126"/>
      <c r="N57" s="41">
        <f>N56+IF(AND(L57="Pago",OR(E57='PC Receitas'!$O$4,E57='PC Receitas'!$O$5,E57='PC Receitas'!$O$6)),K57,IF(AND(L57="Pago",OR(E57='PC Receitas'!$O$7,E57='PC Receitas'!$O$8,E57='PC Receitas'!$O$9,E57='PC Receitas'!$O$10,E57='PC Receitas'!$O$11,E57='PC Receitas'!$O$12,E57='PC Receitas'!$O$13,E57='PC Receitas'!$O$14)),-K57,0))</f>
        <v>-471827.46999999665</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IF(C58&lt;&gt;"",TEXT(C58,"00")&amp;"/06/"&amp;'Configurações Básicas'!$E$5,"")</f>
        <v>07/06/2017</v>
      </c>
      <c r="E58" s="43" t="s">
        <v>1338</v>
      </c>
      <c r="F58" s="212" t="s">
        <v>1839</v>
      </c>
      <c r="G58" s="43" t="s">
        <v>1442</v>
      </c>
      <c r="H58" s="43" t="s">
        <v>1397</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-471829.56999999663</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IF(C59&lt;&gt;"",TEXT(C59,"00")&amp;"/06/"&amp;'Configurações Básicas'!$E$5,"")</f>
        <v>07/06/2017</v>
      </c>
      <c r="E59" s="43" t="s">
        <v>1338</v>
      </c>
      <c r="F59" s="212">
        <v>15486</v>
      </c>
      <c r="G59" s="23" t="s">
        <v>1442</v>
      </c>
      <c r="H59" s="23" t="s">
        <v>1397</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-471831.66999999661</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IF(C60&lt;&gt;"",TEXT(C60,"00")&amp;"/06/"&amp;'Configurações Básicas'!$E$5,"")</f>
        <v>07/06/2017</v>
      </c>
      <c r="E60" s="43" t="s">
        <v>1338</v>
      </c>
      <c r="F60" s="212">
        <v>15488</v>
      </c>
      <c r="G60" s="43" t="s">
        <v>1442</v>
      </c>
      <c r="H60" s="43" t="s">
        <v>1397</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-471833.76999999658</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IF(C61&lt;&gt;"",TEXT(C61,"00")&amp;"/06/"&amp;'Configurações Básicas'!$E$5,"")</f>
        <v>07/06/2017</v>
      </c>
      <c r="E61" s="43" t="s">
        <v>1338</v>
      </c>
      <c r="F61" s="212">
        <v>15491</v>
      </c>
      <c r="G61" s="43" t="s">
        <v>1442</v>
      </c>
      <c r="H61" s="43" t="s">
        <v>1397</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-471835.86999999656</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IF(C62&lt;&gt;"",TEXT(C62,"00")&amp;"/06/"&amp;'Configurações Básicas'!$E$5,"")</f>
        <v>10/06/2017</v>
      </c>
      <c r="E62" s="43" t="s">
        <v>1338</v>
      </c>
      <c r="F62" s="212">
        <v>15368</v>
      </c>
      <c r="G62" s="43" t="s">
        <v>1442</v>
      </c>
      <c r="H62" s="43" t="s">
        <v>1397</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-471837.96999999654</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IF(C63&lt;&gt;"",TEXT(C63,"00")&amp;"/06/"&amp;'Configurações Básicas'!$E$5,"")</f>
        <v>07/06/2017</v>
      </c>
      <c r="E63" s="43" t="s">
        <v>1338</v>
      </c>
      <c r="F63" s="212" t="s">
        <v>1840</v>
      </c>
      <c r="G63" s="43" t="s">
        <v>1442</v>
      </c>
      <c r="H63" s="43" t="s">
        <v>1397</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-471840.06999999651</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IF(C64&lt;&gt;"",TEXT(C64,"00")&amp;"/06/"&amp;'Configurações Básicas'!$E$5,"")</f>
        <v>07/06/2017</v>
      </c>
      <c r="E64" s="43" t="s">
        <v>1338</v>
      </c>
      <c r="F64" s="212">
        <v>15475</v>
      </c>
      <c r="G64" s="23" t="s">
        <v>1442</v>
      </c>
      <c r="H64" s="23" t="s">
        <v>1397</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-471842.16999999649</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IF(C65&lt;&gt;"",TEXT(C65,"00")&amp;"/06/"&amp;'Configurações Básicas'!$E$5,"")</f>
        <v>07/06/2017</v>
      </c>
      <c r="E65" s="43" t="s">
        <v>1338</v>
      </c>
      <c r="F65" s="212">
        <v>15502</v>
      </c>
      <c r="G65" s="43" t="s">
        <v>1442</v>
      </c>
      <c r="H65" s="43" t="s">
        <v>1397</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-471844.26999999647</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IF(C66&lt;&gt;"",TEXT(C66,"00")&amp;"/06/"&amp;'Configurações Básicas'!$E$5,"")</f>
        <v>07/06/2017</v>
      </c>
      <c r="E66" s="43" t="s">
        <v>1338</v>
      </c>
      <c r="F66" s="212">
        <v>15504</v>
      </c>
      <c r="G66" s="43" t="s">
        <v>1442</v>
      </c>
      <c r="H66" s="43" t="s">
        <v>1397</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-471846.36999999644</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IF(C67&lt;&gt;"",TEXT(C67,"00")&amp;"/06/"&amp;'Configurações Básicas'!$E$5,"")</f>
        <v>08/06/2017</v>
      </c>
      <c r="E67" s="43" t="s">
        <v>1338</v>
      </c>
      <c r="F67" s="212">
        <v>15505</v>
      </c>
      <c r="G67" s="43" t="s">
        <v>1442</v>
      </c>
      <c r="H67" s="43" t="s">
        <v>1397</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-471848.46999999642</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IF(C68&lt;&gt;"",TEXT(C68,"00")&amp;"/06/"&amp;'Configurações Básicas'!$E$5,"")</f>
        <v>08/06/2017</v>
      </c>
      <c r="E68" s="43" t="s">
        <v>1338</v>
      </c>
      <c r="F68" s="212" t="s">
        <v>1841</v>
      </c>
      <c r="G68" s="43" t="s">
        <v>1442</v>
      </c>
      <c r="H68" s="43" t="s">
        <v>1397</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-471850.5699999964</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IF(C69&lt;&gt;"",TEXT(C69,"00")&amp;"/06/"&amp;'Configurações Básicas'!$E$5,"")</f>
        <v>12/06/2017</v>
      </c>
      <c r="E69" s="43" t="s">
        <v>1338</v>
      </c>
      <c r="F69" s="212">
        <v>15516</v>
      </c>
      <c r="G69" s="43" t="s">
        <v>1442</v>
      </c>
      <c r="H69" s="43" t="s">
        <v>1397</v>
      </c>
      <c r="I69" s="4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-471852.66999999637</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IF(C70&lt;&gt;"",TEXT(C70,"00")&amp;"/06/"&amp;'Configurações Básicas'!$E$5,"")</f>
        <v>08/06/2017</v>
      </c>
      <c r="E70" s="43" t="s">
        <v>1338</v>
      </c>
      <c r="F70" s="212" t="s">
        <v>1842</v>
      </c>
      <c r="G70" s="23" t="s">
        <v>1442</v>
      </c>
      <c r="H70" s="23" t="s">
        <v>1397</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-471854.76999999635</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IF(C71&lt;&gt;"",TEXT(C71,"00")&amp;"/06/"&amp;'Configurações Básicas'!$E$5,"")</f>
        <v>01/06/2017</v>
      </c>
      <c r="E71" s="43" t="s">
        <v>1338</v>
      </c>
      <c r="F71" s="212" t="s">
        <v>1843</v>
      </c>
      <c r="G71" s="23" t="s">
        <v>1442</v>
      </c>
      <c r="H71" s="23" t="s">
        <v>1397</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-471856.86999999633</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IF(C72&lt;&gt;"",TEXT(C72,"00")&amp;"/06/"&amp;'Configurações Básicas'!$E$5,"")</f>
        <v>08/06/2017</v>
      </c>
      <c r="E72" s="43" t="s">
        <v>1338</v>
      </c>
      <c r="F72" s="212">
        <v>15449</v>
      </c>
      <c r="G72" s="23" t="s">
        <v>1442</v>
      </c>
      <c r="H72" s="23" t="s">
        <v>1397</v>
      </c>
      <c r="I72" s="2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-471858.9699999963</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IF(C73&lt;&gt;"",TEXT(C73,"00")&amp;"/06/"&amp;'Configurações Básicas'!$E$5,"")</f>
        <v>08/06/2017</v>
      </c>
      <c r="E73" s="43" t="s">
        <v>1338</v>
      </c>
      <c r="F73" s="212" t="s">
        <v>1844</v>
      </c>
      <c r="G73" s="43" t="s">
        <v>1442</v>
      </c>
      <c r="H73" s="43" t="s">
        <v>1397</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-471861.06999999628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IF(C74&lt;&gt;"",TEXT(C74,"00")&amp;"/06/"&amp;'Configurações Básicas'!$E$5,"")</f>
        <v>13/06/2017</v>
      </c>
      <c r="E74" s="43" t="s">
        <v>1338</v>
      </c>
      <c r="F74" s="212">
        <v>15531</v>
      </c>
      <c r="G74" s="43" t="s">
        <v>1442</v>
      </c>
      <c r="H74" s="43" t="s">
        <v>1397</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-471863.16999999626</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IF(C75&lt;&gt;"",TEXT(C75,"00")&amp;"/06/"&amp;'Configurações Básicas'!$E$5,"")</f>
        <v>09/06/2017</v>
      </c>
      <c r="E75" s="43" t="s">
        <v>150</v>
      </c>
      <c r="F75" s="212" t="s">
        <v>1845</v>
      </c>
      <c r="G75" s="43" t="s">
        <v>1443</v>
      </c>
      <c r="H75" s="43" t="s">
        <v>1398</v>
      </c>
      <c r="I75" s="43"/>
      <c r="J75" s="219">
        <v>0</v>
      </c>
      <c r="K75" s="219">
        <v>50</v>
      </c>
      <c r="L75" s="126" t="s">
        <v>1356</v>
      </c>
      <c r="M75" s="126"/>
      <c r="N75" s="41">
        <f>N74+IF(AND(L75="Pago",OR(E75='PC Receitas'!$O$4,E75='PC Receitas'!$O$5,E75='PC Receitas'!$O$6)),K75,IF(AND(L75="Pago",OR(E75='PC Receitas'!$O$7,E75='PC Receitas'!$O$8,E75='PC Receitas'!$O$9,E75='PC Receitas'!$O$10,E75='PC Receitas'!$O$11,E75='PC Receitas'!$O$12,E75='PC Receitas'!$O$13,E75='PC Receitas'!$O$14)),-K75,0))</f>
        <v>-471913.16999999626</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IF(C76&lt;&gt;"",TEXT(C76,"00")&amp;"/06/"&amp;'Configurações Básicas'!$E$5,"")</f>
        <v>09/06/2017</v>
      </c>
      <c r="E76" s="43" t="s">
        <v>1338</v>
      </c>
      <c r="F76" s="212">
        <v>467182</v>
      </c>
      <c r="G76" s="43" t="s">
        <v>1450</v>
      </c>
      <c r="H76" s="43" t="s">
        <v>1398</v>
      </c>
      <c r="I76" s="43"/>
      <c r="J76" s="219">
        <v>0</v>
      </c>
      <c r="K76" s="219">
        <v>20</v>
      </c>
      <c r="L76" s="126" t="s">
        <v>1356</v>
      </c>
      <c r="M76" s="126"/>
      <c r="N76" s="41">
        <f>N75+IF(AND(L76="Pago",OR(E76='PC Receitas'!$O$4,E76='PC Receitas'!$O$5,E76='PC Receitas'!$O$6)),K76,IF(AND(L76="Pago",OR(E76='PC Receitas'!$O$7,E76='PC Receitas'!$O$8,E76='PC Receitas'!$O$9,E76='PC Receitas'!$O$10,E76='PC Receitas'!$O$11,E76='PC Receitas'!$O$12,E76='PC Receitas'!$O$13,E76='PC Receitas'!$O$14)),-K76,0))</f>
        <v>-471933.16999999626</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IF(C77&lt;&gt;"",TEXT(C77,"00")&amp;"/06/"&amp;'Configurações Básicas'!$E$5,"")</f>
        <v>09/06/2017</v>
      </c>
      <c r="E77" s="43" t="s">
        <v>1337</v>
      </c>
      <c r="F77" s="212">
        <v>21527</v>
      </c>
      <c r="G77" s="43" t="s">
        <v>1445</v>
      </c>
      <c r="H77" s="43" t="s">
        <v>1397</v>
      </c>
      <c r="I77" s="43"/>
      <c r="J77" s="219">
        <v>0</v>
      </c>
      <c r="K77" s="219">
        <v>5614.7</v>
      </c>
      <c r="L77" s="126" t="s">
        <v>1356</v>
      </c>
      <c r="M77" s="126"/>
      <c r="N77" s="41">
        <f>N76+IF(AND(L77="Pago",OR(E77='PC Receitas'!$O$4,E77='PC Receitas'!$O$5,E77='PC Receitas'!$O$6)),K77,IF(AND(L77="Pago",OR(E77='PC Receitas'!$O$7,E77='PC Receitas'!$O$8,E77='PC Receitas'!$O$9,E77='PC Receitas'!$O$10,E77='PC Receitas'!$O$11,E77='PC Receitas'!$O$12,E77='PC Receitas'!$O$13,E77='PC Receitas'!$O$14)),-K77,0))</f>
        <v>-477547.86999999627</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IF(C78&lt;&gt;"",TEXT(C78,"00")&amp;"/06/"&amp;'Configurações Básicas'!$E$5,"")</f>
        <v>13/06/2017</v>
      </c>
      <c r="E78" s="43" t="s">
        <v>1338</v>
      </c>
      <c r="F78" s="212">
        <v>15533</v>
      </c>
      <c r="G78" s="23" t="s">
        <v>1442</v>
      </c>
      <c r="H78" s="23" t="s">
        <v>1397</v>
      </c>
      <c r="I78" s="23"/>
      <c r="J78" s="219">
        <v>0</v>
      </c>
      <c r="K78" s="219">
        <v>2.1</v>
      </c>
      <c r="L78" s="126" t="s">
        <v>1356</v>
      </c>
      <c r="M78" s="126"/>
      <c r="N78" s="41">
        <f>N77+IF(AND(L78="Pago",OR(E78='PC Receitas'!$O$4,E78='PC Receitas'!$O$5,E78='PC Receitas'!$O$6)),K78,IF(AND(L78="Pago",OR(E78='PC Receitas'!$O$7,E78='PC Receitas'!$O$8,E78='PC Receitas'!$O$9,E78='PC Receitas'!$O$10,E78='PC Receitas'!$O$11,E78='PC Receitas'!$O$12,E78='PC Receitas'!$O$13,E78='PC Receitas'!$O$14)),-K78,0))</f>
        <v>-477549.96999999625</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IF(C79&lt;&gt;"",TEXT(C79,"00")&amp;"/06/"&amp;'Configurações Básicas'!$E$5,"")</f>
        <v>13/06/2017</v>
      </c>
      <c r="E79" s="43" t="s">
        <v>1338</v>
      </c>
      <c r="F79" s="212">
        <v>15534</v>
      </c>
      <c r="G79" s="23" t="s">
        <v>1442</v>
      </c>
      <c r="H79" s="23" t="s">
        <v>1397</v>
      </c>
      <c r="I79" s="23"/>
      <c r="J79" s="219">
        <v>0</v>
      </c>
      <c r="K79" s="219">
        <v>2.1</v>
      </c>
      <c r="L79" s="126" t="s">
        <v>1356</v>
      </c>
      <c r="M79" s="126"/>
      <c r="N79" s="41">
        <f>N78+IF(AND(L79="Pago",OR(E79='PC Receitas'!$O$4,E79='PC Receitas'!$O$5,E79='PC Receitas'!$O$6)),K79,IF(AND(L79="Pago",OR(E79='PC Receitas'!$O$7,E79='PC Receitas'!$O$8,E79='PC Receitas'!$O$9,E79='PC Receitas'!$O$10,E79='PC Receitas'!$O$11,E79='PC Receitas'!$O$12,E79='PC Receitas'!$O$13,E79='PC Receitas'!$O$14)),-K79,0))</f>
        <v>-477552.06999999622</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IF(C80&lt;&gt;"",TEXT(C80,"00")&amp;"/06/"&amp;'Configurações Básicas'!$E$5,"")</f>
        <v>07/06/2017</v>
      </c>
      <c r="E80" s="43" t="s">
        <v>1338</v>
      </c>
      <c r="F80" s="212">
        <v>15571</v>
      </c>
      <c r="G80" s="23" t="s">
        <v>1442</v>
      </c>
      <c r="H80" s="23" t="s">
        <v>1397</v>
      </c>
      <c r="I80" s="2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-477554.1699999962</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IF(C81&lt;&gt;"",TEXT(C81,"00")&amp;"/06/"&amp;'Configurações Básicas'!$E$5,"")</f>
        <v>09/06/2017</v>
      </c>
      <c r="E81" s="43" t="s">
        <v>1338</v>
      </c>
      <c r="F81" s="212" t="s">
        <v>1846</v>
      </c>
      <c r="G81" s="43" t="s">
        <v>1442</v>
      </c>
      <c r="H81" s="43" t="s">
        <v>1397</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-477556.26999999618</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IF(C82&lt;&gt;"",TEXT(C82,"00")&amp;"/06/"&amp;'Configurações Básicas'!$E$5,"")</f>
        <v>09/06/2017</v>
      </c>
      <c r="E82" s="43" t="s">
        <v>1338</v>
      </c>
      <c r="F82" s="212">
        <v>15514</v>
      </c>
      <c r="G82" s="43" t="s">
        <v>1442</v>
      </c>
      <c r="H82" s="43" t="s">
        <v>1397</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-477558.36999999615</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IF(C83&lt;&gt;"",TEXT(C83,"00")&amp;"/06/"&amp;'Configurações Básicas'!$E$5,"")</f>
        <v>02/06/2017</v>
      </c>
      <c r="E83" s="43" t="s">
        <v>1338</v>
      </c>
      <c r="F83" s="212" t="s">
        <v>1847</v>
      </c>
      <c r="G83" s="23" t="s">
        <v>1442</v>
      </c>
      <c r="H83" s="23" t="s">
        <v>1399</v>
      </c>
      <c r="I83" s="23"/>
      <c r="J83" s="219">
        <v>0</v>
      </c>
      <c r="K83" s="219">
        <v>536.52</v>
      </c>
      <c r="L83" s="126" t="s">
        <v>1356</v>
      </c>
      <c r="M83" s="126"/>
      <c r="N83" s="41">
        <f>N82+IF(AND(L83="Pago",OR(E83='PC Receitas'!$O$4,E83='PC Receitas'!$O$5,E83='PC Receitas'!$O$6)),K83,IF(AND(L83="Pago",OR(E83='PC Receitas'!$O$7,E83='PC Receitas'!$O$8,E83='PC Receitas'!$O$9,E83='PC Receitas'!$O$10,E83='PC Receitas'!$O$11,E83='PC Receitas'!$O$12,E83='PC Receitas'!$O$13,E83='PC Receitas'!$O$14)),-K83,0))</f>
        <v>-478094.88999999617</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IF(C84&lt;&gt;"",TEXT(C84,"00")&amp;"/06/"&amp;'Configurações Básicas'!$E$5,"")</f>
        <v>10/06/2017</v>
      </c>
      <c r="E84" s="43" t="s">
        <v>1338</v>
      </c>
      <c r="F84" s="212" t="s">
        <v>1848</v>
      </c>
      <c r="G84" s="23" t="s">
        <v>1442</v>
      </c>
      <c r="H84" s="23" t="s">
        <v>1399</v>
      </c>
      <c r="I84" s="23"/>
      <c r="J84" s="219">
        <v>0</v>
      </c>
      <c r="K84" s="219">
        <v>12.5</v>
      </c>
      <c r="L84" s="126" t="s">
        <v>1356</v>
      </c>
      <c r="M84" s="126"/>
      <c r="N84" s="41">
        <f>N83+IF(AND(L84="Pago",OR(E84='PC Receitas'!$O$4,E84='PC Receitas'!$O$5,E84='PC Receitas'!$O$6)),K84,IF(AND(L84="Pago",OR(E84='PC Receitas'!$O$7,E84='PC Receitas'!$O$8,E84='PC Receitas'!$O$9,E84='PC Receitas'!$O$10,E84='PC Receitas'!$O$11,E84='PC Receitas'!$O$12,E84='PC Receitas'!$O$13,E84='PC Receitas'!$O$14)),-K84,0))</f>
        <v>-478107.38999999617</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IF(C85&lt;&gt;"",TEXT(C85,"00")&amp;"/06/"&amp;'Configurações Básicas'!$E$5,"")</f>
        <v>10/06/2017</v>
      </c>
      <c r="E85" s="43" t="s">
        <v>1338</v>
      </c>
      <c r="F85" s="212" t="s">
        <v>1849</v>
      </c>
      <c r="G85" s="43" t="s">
        <v>1442</v>
      </c>
      <c r="H85" s="43" t="s">
        <v>1399</v>
      </c>
      <c r="I85" s="43"/>
      <c r="J85" s="219">
        <v>0</v>
      </c>
      <c r="K85" s="219">
        <v>41</v>
      </c>
      <c r="L85" s="126" t="s">
        <v>1356</v>
      </c>
      <c r="M85" s="126"/>
      <c r="N85" s="41">
        <f>N84+IF(AND(L85="Pago",OR(E85='PC Receitas'!$O$4,E85='PC Receitas'!$O$5,E85='PC Receitas'!$O$6)),K85,IF(AND(L85="Pago",OR(E85='PC Receitas'!$O$7,E85='PC Receitas'!$O$8,E85='PC Receitas'!$O$9,E85='PC Receitas'!$O$10,E85='PC Receitas'!$O$11,E85='PC Receitas'!$O$12,E85='PC Receitas'!$O$13,E85='PC Receitas'!$O$14)),-K85,0))</f>
        <v>-478148.38999999617</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IF(C86&lt;&gt;"",TEXT(C86,"00")&amp;"/06/"&amp;'Configurações Básicas'!$E$5,"")</f>
        <v>10/06/2017</v>
      </c>
      <c r="E86" s="43" t="s">
        <v>1338</v>
      </c>
      <c r="F86" s="212" t="s">
        <v>1850</v>
      </c>
      <c r="G86" s="23" t="s">
        <v>1522</v>
      </c>
      <c r="H86" s="23" t="s">
        <v>1397</v>
      </c>
      <c r="I86" s="23"/>
      <c r="J86" s="219">
        <v>0</v>
      </c>
      <c r="K86" s="219">
        <v>1387</v>
      </c>
      <c r="L86" s="126" t="s">
        <v>1356</v>
      </c>
      <c r="M86" s="126"/>
      <c r="N86" s="41">
        <f>N85+IF(AND(L86="Pago",OR(E86='PC Receitas'!$O$4,E86='PC Receitas'!$O$5,E86='PC Receitas'!$O$6)),K86,IF(AND(L86="Pago",OR(E86='PC Receitas'!$O$7,E86='PC Receitas'!$O$8,E86='PC Receitas'!$O$9,E86='PC Receitas'!$O$10,E86='PC Receitas'!$O$11,E86='PC Receitas'!$O$12,E86='PC Receitas'!$O$13,E86='PC Receitas'!$O$14)),-K86,0))</f>
        <v>-479535.38999999617</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IF(C87&lt;&gt;"",TEXT(C87,"00")&amp;"/06/"&amp;'Configurações Básicas'!$E$5,"")</f>
        <v>11/06/2017</v>
      </c>
      <c r="E87" s="43" t="s">
        <v>1338</v>
      </c>
      <c r="F87" s="212" t="s">
        <v>1851</v>
      </c>
      <c r="G87" s="43" t="s">
        <v>1442</v>
      </c>
      <c r="H87" s="43" t="s">
        <v>1397</v>
      </c>
      <c r="I87" s="43"/>
      <c r="J87" s="219">
        <v>0</v>
      </c>
      <c r="K87" s="219">
        <v>8</v>
      </c>
      <c r="L87" s="126" t="s">
        <v>1356</v>
      </c>
      <c r="M87" s="126"/>
      <c r="N87" s="41">
        <f>N86+IF(AND(L87="Pago",OR(E87='PC Receitas'!$O$4,E87='PC Receitas'!$O$5,E87='PC Receitas'!$O$6)),K87,IF(AND(L87="Pago",OR(E87='PC Receitas'!$O$7,E87='PC Receitas'!$O$8,E87='PC Receitas'!$O$9,E87='PC Receitas'!$O$10,E87='PC Receitas'!$O$11,E87='PC Receitas'!$O$12,E87='PC Receitas'!$O$13,E87='PC Receitas'!$O$14)),-K87,0))</f>
        <v>-479543.38999999617</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IF(C88&lt;&gt;"",TEXT(C88,"00")&amp;"/06/"&amp;'Configurações Básicas'!$E$5,"")</f>
        <v>11/06/2017</v>
      </c>
      <c r="E88" s="43" t="s">
        <v>1338</v>
      </c>
      <c r="F88" s="212">
        <v>120799</v>
      </c>
      <c r="G88" s="43" t="s">
        <v>1450</v>
      </c>
      <c r="H88" s="43" t="s">
        <v>1397</v>
      </c>
      <c r="I88" s="43"/>
      <c r="J88" s="219">
        <v>0</v>
      </c>
      <c r="K88" s="219">
        <v>166.87</v>
      </c>
      <c r="L88" s="126" t="s">
        <v>1356</v>
      </c>
      <c r="M88" s="126"/>
      <c r="N88" s="41">
        <f>N87+IF(AND(L88="Pago",OR(E88='PC Receitas'!$O$4,E88='PC Receitas'!$O$5,E88='PC Receitas'!$O$6)),K88,IF(AND(L88="Pago",OR(E88='PC Receitas'!$O$7,E88='PC Receitas'!$O$8,E88='PC Receitas'!$O$9,E88='PC Receitas'!$O$10,E88='PC Receitas'!$O$11,E88='PC Receitas'!$O$12,E88='PC Receitas'!$O$13,E88='PC Receitas'!$O$14)),-K88,0))</f>
        <v>-479710.25999999617</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IF(C89&lt;&gt;"",TEXT(C89,"00")&amp;"/06/"&amp;'Configurações Básicas'!$E$5,"")</f>
        <v>11/06/2017</v>
      </c>
      <c r="E89" s="43" t="s">
        <v>1338</v>
      </c>
      <c r="F89" s="212">
        <v>106580</v>
      </c>
      <c r="G89" s="23" t="s">
        <v>1450</v>
      </c>
      <c r="H89" s="23" t="s">
        <v>1397</v>
      </c>
      <c r="I89" s="23"/>
      <c r="J89" s="219">
        <v>0</v>
      </c>
      <c r="K89" s="219">
        <v>159.22</v>
      </c>
      <c r="L89" s="126" t="s">
        <v>1356</v>
      </c>
      <c r="M89" s="126"/>
      <c r="N89" s="41">
        <f>N88+IF(AND(L89="Pago",OR(E89='PC Receitas'!$O$4,E89='PC Receitas'!$O$5,E89='PC Receitas'!$O$6)),K89,IF(AND(L89="Pago",OR(E89='PC Receitas'!$O$7,E89='PC Receitas'!$O$8,E89='PC Receitas'!$O$9,E89='PC Receitas'!$O$10,E89='PC Receitas'!$O$11,E89='PC Receitas'!$O$12,E89='PC Receitas'!$O$13,E89='PC Receitas'!$O$14)),-K89,0))</f>
        <v>-479869.47999999614</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IF(C90&lt;&gt;"",TEXT(C90,"00")&amp;"/06/"&amp;'Configurações Básicas'!$E$5,"")</f>
        <v>11/06/2017</v>
      </c>
      <c r="E90" s="43" t="s">
        <v>1338</v>
      </c>
      <c r="F90" s="212">
        <v>4166</v>
      </c>
      <c r="G90" s="43" t="s">
        <v>1450</v>
      </c>
      <c r="H90" s="43" t="s">
        <v>1399</v>
      </c>
      <c r="I90" s="43"/>
      <c r="J90" s="219">
        <v>0</v>
      </c>
      <c r="K90" s="219">
        <v>129.01</v>
      </c>
      <c r="L90" s="126" t="s">
        <v>1356</v>
      </c>
      <c r="M90" s="126"/>
      <c r="N90" s="41">
        <f>N89+IF(AND(L90="Pago",OR(E90='PC Receitas'!$O$4,E90='PC Receitas'!$O$5,E90='PC Receitas'!$O$6)),K90,IF(AND(L90="Pago",OR(E90='PC Receitas'!$O$7,E90='PC Receitas'!$O$8,E90='PC Receitas'!$O$9,E90='PC Receitas'!$O$10,E90='PC Receitas'!$O$11,E90='PC Receitas'!$O$12,E90='PC Receitas'!$O$13,E90='PC Receitas'!$O$14)),-K90,0))</f>
        <v>-479998.48999999615</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IF(C91&lt;&gt;"",TEXT(C91,"00")&amp;"/06/"&amp;'Configurações Básicas'!$E$5,"")</f>
        <v>11/06/2017</v>
      </c>
      <c r="E91" s="43" t="s">
        <v>1338</v>
      </c>
      <c r="F91" s="212">
        <v>109159</v>
      </c>
      <c r="G91" s="43" t="s">
        <v>1450</v>
      </c>
      <c r="H91" s="43" t="s">
        <v>1397</v>
      </c>
      <c r="I91" s="43"/>
      <c r="J91" s="219">
        <v>0</v>
      </c>
      <c r="K91" s="219">
        <v>46.86</v>
      </c>
      <c r="L91" s="126" t="s">
        <v>1356</v>
      </c>
      <c r="M91" s="126"/>
      <c r="N91" s="41">
        <f>N90+IF(AND(L91="Pago",OR(E91='PC Receitas'!$O$4,E91='PC Receitas'!$O$5,E91='PC Receitas'!$O$6)),K91,IF(AND(L91="Pago",OR(E91='PC Receitas'!$O$7,E91='PC Receitas'!$O$8,E91='PC Receitas'!$O$9,E91='PC Receitas'!$O$10,E91='PC Receitas'!$O$11,E91='PC Receitas'!$O$12,E91='PC Receitas'!$O$13,E91='PC Receitas'!$O$14)),-K91,0))</f>
        <v>-480045.34999999614</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IF(C92&lt;&gt;"",TEXT(C92,"00")&amp;"/06/"&amp;'Configurações Básicas'!$E$5,"")</f>
        <v>10/06/2017</v>
      </c>
      <c r="E92" s="43" t="s">
        <v>1338</v>
      </c>
      <c r="F92" s="212" t="s">
        <v>1852</v>
      </c>
      <c r="G92" s="23" t="s">
        <v>1450</v>
      </c>
      <c r="H92" s="23" t="s">
        <v>1399</v>
      </c>
      <c r="I92" s="23"/>
      <c r="J92" s="219">
        <v>0</v>
      </c>
      <c r="K92" s="219">
        <v>140.01</v>
      </c>
      <c r="L92" s="126" t="s">
        <v>1356</v>
      </c>
      <c r="M92" s="126"/>
      <c r="N92" s="41">
        <f>N91+IF(AND(L92="Pago",OR(E92='PC Receitas'!$O$4,E92='PC Receitas'!$O$5,E92='PC Receitas'!$O$6)),K92,IF(AND(L92="Pago",OR(E92='PC Receitas'!$O$7,E92='PC Receitas'!$O$8,E92='PC Receitas'!$O$9,E92='PC Receitas'!$O$10,E92='PC Receitas'!$O$11,E92='PC Receitas'!$O$12,E92='PC Receitas'!$O$13,E92='PC Receitas'!$O$14)),-K92,0))</f>
        <v>-480185.35999999614</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IF(C93&lt;&gt;"",TEXT(C93,"00")&amp;"/06/"&amp;'Configurações Básicas'!$E$5,"")</f>
        <v>10/06/2017</v>
      </c>
      <c r="E93" s="43" t="s">
        <v>1338</v>
      </c>
      <c r="F93" s="212" t="s">
        <v>1853</v>
      </c>
      <c r="G93" s="43" t="s">
        <v>1508</v>
      </c>
      <c r="H93" s="43" t="s">
        <v>1399</v>
      </c>
      <c r="I93" s="43"/>
      <c r="J93" s="219">
        <v>0</v>
      </c>
      <c r="K93" s="219">
        <v>270</v>
      </c>
      <c r="L93" s="126" t="s">
        <v>1356</v>
      </c>
      <c r="M93" s="126"/>
      <c r="N93" s="41">
        <f>N92+IF(AND(L93="Pago",OR(E93='PC Receitas'!$O$4,E93='PC Receitas'!$O$5,E93='PC Receitas'!$O$6)),K93,IF(AND(L93="Pago",OR(E93='PC Receitas'!$O$7,E93='PC Receitas'!$O$8,E93='PC Receitas'!$O$9,E93='PC Receitas'!$O$10,E93='PC Receitas'!$O$11,E93='PC Receitas'!$O$12,E93='PC Receitas'!$O$13,E93='PC Receitas'!$O$14)),-K93,0))</f>
        <v>-480455.35999999614</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IF(C94&lt;&gt;"",TEXT(C94,"00")&amp;"/06/"&amp;'Configurações Básicas'!$E$5,"")</f>
        <v>10/06/2017</v>
      </c>
      <c r="E94" s="43" t="s">
        <v>1338</v>
      </c>
      <c r="F94" s="212" t="s">
        <v>1854</v>
      </c>
      <c r="G94" s="43" t="s">
        <v>1508</v>
      </c>
      <c r="H94" s="43" t="s">
        <v>1399</v>
      </c>
      <c r="I94" s="43"/>
      <c r="J94" s="219">
        <v>0</v>
      </c>
      <c r="K94" s="219">
        <v>381.5</v>
      </c>
      <c r="L94" s="126" t="s">
        <v>1356</v>
      </c>
      <c r="M94" s="126"/>
      <c r="N94" s="41">
        <f>N93+IF(AND(L94="Pago",OR(E94='PC Receitas'!$O$4,E94='PC Receitas'!$O$5,E94='PC Receitas'!$O$6)),K94,IF(AND(L94="Pago",OR(E94='PC Receitas'!$O$7,E94='PC Receitas'!$O$8,E94='PC Receitas'!$O$9,E94='PC Receitas'!$O$10,E94='PC Receitas'!$O$11,E94='PC Receitas'!$O$12,E94='PC Receitas'!$O$13,E94='PC Receitas'!$O$14)),-K94,0))</f>
        <v>-480836.85999999614</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IF(C95&lt;&gt;"",TEXT(C95,"00")&amp;"/06/"&amp;'Configurações Básicas'!$E$5,"")</f>
        <v>11/06/2017</v>
      </c>
      <c r="E95" s="43" t="s">
        <v>1338</v>
      </c>
      <c r="F95" s="212">
        <v>60023</v>
      </c>
      <c r="G95" s="23" t="s">
        <v>1450</v>
      </c>
      <c r="H95" s="23" t="s">
        <v>1397</v>
      </c>
      <c r="I95" s="23"/>
      <c r="J95" s="219">
        <v>0</v>
      </c>
      <c r="K95" s="219">
        <v>175</v>
      </c>
      <c r="L95" s="126" t="s">
        <v>1356</v>
      </c>
      <c r="M95" s="126"/>
      <c r="N95" s="41">
        <f>N94+IF(AND(L95="Pago",OR(E95='PC Receitas'!$O$4,E95='PC Receitas'!$O$5,E95='PC Receitas'!$O$6)),K95,IF(AND(L95="Pago",OR(E95='PC Receitas'!$O$7,E95='PC Receitas'!$O$8,E95='PC Receitas'!$O$9,E95='PC Receitas'!$O$10,E95='PC Receitas'!$O$11,E95='PC Receitas'!$O$12,E95='PC Receitas'!$O$13,E95='PC Receitas'!$O$14)),-K95,0))</f>
        <v>-481011.85999999614</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IF(C96&lt;&gt;"",TEXT(C96,"00")&amp;"/06/"&amp;'Configurações Básicas'!$E$5,"")</f>
        <v>10/06/2017</v>
      </c>
      <c r="E96" s="43" t="s">
        <v>1338</v>
      </c>
      <c r="F96" s="212">
        <v>107939</v>
      </c>
      <c r="G96" s="23" t="s">
        <v>1450</v>
      </c>
      <c r="H96" s="23" t="s">
        <v>1399</v>
      </c>
      <c r="I96" s="23"/>
      <c r="J96" s="219">
        <v>0</v>
      </c>
      <c r="K96" s="219">
        <v>121.03</v>
      </c>
      <c r="L96" s="126" t="s">
        <v>1356</v>
      </c>
      <c r="M96" s="126"/>
      <c r="N96" s="41">
        <f>N95+IF(AND(L96="Pago",OR(E96='PC Receitas'!$O$4,E96='PC Receitas'!$O$5,E96='PC Receitas'!$O$6)),K96,IF(AND(L96="Pago",OR(E96='PC Receitas'!$O$7,E96='PC Receitas'!$O$8,E96='PC Receitas'!$O$9,E96='PC Receitas'!$O$10,E96='PC Receitas'!$O$11,E96='PC Receitas'!$O$12,E96='PC Receitas'!$O$13,E96='PC Receitas'!$O$14)),-K96,0))</f>
        <v>-481132.88999999617</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IF(C97&lt;&gt;"",TEXT(C97,"00")&amp;"/06/"&amp;'Configurações Básicas'!$E$5,"")</f>
        <v>10/06/2017</v>
      </c>
      <c r="E97" s="43" t="s">
        <v>1338</v>
      </c>
      <c r="F97" s="212">
        <v>2933</v>
      </c>
      <c r="G97" s="43" t="s">
        <v>1450</v>
      </c>
      <c r="H97" s="43" t="s">
        <v>1399</v>
      </c>
      <c r="I97" s="43"/>
      <c r="J97" s="219">
        <v>0</v>
      </c>
      <c r="K97" s="219">
        <v>117.88</v>
      </c>
      <c r="L97" s="126" t="s">
        <v>1356</v>
      </c>
      <c r="M97" s="126"/>
      <c r="N97" s="41">
        <f>N96+IF(AND(L97="Pago",OR(E97='PC Receitas'!$O$4,E97='PC Receitas'!$O$5,E97='PC Receitas'!$O$6)),K97,IF(AND(L97="Pago",OR(E97='PC Receitas'!$O$7,E97='PC Receitas'!$O$8,E97='PC Receitas'!$O$9,E97='PC Receitas'!$O$10,E97='PC Receitas'!$O$11,E97='PC Receitas'!$O$12,E97='PC Receitas'!$O$13,E97='PC Receitas'!$O$14)),-K97,0))</f>
        <v>-481250.76999999618</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IF(C98&lt;&gt;"",TEXT(C98,"00")&amp;"/06/"&amp;'Configurações Básicas'!$E$5,"")</f>
        <v>10/06/2017</v>
      </c>
      <c r="E98" s="43" t="s">
        <v>1338</v>
      </c>
      <c r="F98" s="212">
        <v>367470</v>
      </c>
      <c r="G98" s="23" t="s">
        <v>1450</v>
      </c>
      <c r="H98" s="23" t="s">
        <v>1399</v>
      </c>
      <c r="I98" s="23"/>
      <c r="J98" s="219">
        <v>0</v>
      </c>
      <c r="K98" s="219">
        <v>113.36</v>
      </c>
      <c r="L98" s="126" t="s">
        <v>1356</v>
      </c>
      <c r="M98" s="126"/>
      <c r="N98" s="41">
        <f>N97+IF(AND(L98="Pago",OR(E98='PC Receitas'!$O$4,E98='PC Receitas'!$O$5,E98='PC Receitas'!$O$6)),K98,IF(AND(L98="Pago",OR(E98='PC Receitas'!$O$7,E98='PC Receitas'!$O$8,E98='PC Receitas'!$O$9,E98='PC Receitas'!$O$10,E98='PC Receitas'!$O$11,E98='PC Receitas'!$O$12,E98='PC Receitas'!$O$13,E98='PC Receitas'!$O$14)),-K98,0))</f>
        <v>-481364.12999999616</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IF(C99&lt;&gt;"",TEXT(C99,"00")&amp;"/06/"&amp;'Configurações Básicas'!$E$5,"")</f>
        <v>10/06/2017</v>
      </c>
      <c r="E99" s="43" t="s">
        <v>1338</v>
      </c>
      <c r="F99" s="212">
        <v>121822</v>
      </c>
      <c r="G99" s="23" t="s">
        <v>1450</v>
      </c>
      <c r="H99" s="23" t="s">
        <v>1399</v>
      </c>
      <c r="I99" s="23"/>
      <c r="J99" s="219">
        <v>0</v>
      </c>
      <c r="K99" s="219">
        <v>130.04</v>
      </c>
      <c r="L99" s="126" t="s">
        <v>1356</v>
      </c>
      <c r="M99" s="126"/>
      <c r="N99" s="41">
        <f>N98+IF(AND(L99="Pago",OR(E99='PC Receitas'!$O$4,E99='PC Receitas'!$O$5,E99='PC Receitas'!$O$6)),K99,IF(AND(L99="Pago",OR(E99='PC Receitas'!$O$7,E99='PC Receitas'!$O$8,E99='PC Receitas'!$O$9,E99='PC Receitas'!$O$10,E99='PC Receitas'!$O$11,E99='PC Receitas'!$O$12,E99='PC Receitas'!$O$13,E99='PC Receitas'!$O$14)),-K99,0))</f>
        <v>-481494.16999999614</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IF(C100&lt;&gt;"",TEXT(C100,"00")&amp;"/06/"&amp;'Configurações Básicas'!$E$5,"")</f>
        <v>10/06/2017</v>
      </c>
      <c r="E100" s="43" t="s">
        <v>1338</v>
      </c>
      <c r="F100" s="143">
        <v>247749</v>
      </c>
      <c r="G100" s="43" t="s">
        <v>1450</v>
      </c>
      <c r="H100" s="43" t="s">
        <v>1399</v>
      </c>
      <c r="I100" s="43"/>
      <c r="J100" s="219">
        <v>0</v>
      </c>
      <c r="K100" s="219">
        <v>39.9</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-481534.06999999617</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IF(C101&lt;&gt;"",TEXT(C101,"00")&amp;"/06/"&amp;'Configurações Básicas'!$E$5,"")</f>
        <v>10/06/2017</v>
      </c>
      <c r="E101" s="43" t="s">
        <v>1338</v>
      </c>
      <c r="F101" s="143">
        <v>14125</v>
      </c>
      <c r="G101" s="43" t="s">
        <v>1508</v>
      </c>
      <c r="H101" s="43" t="s">
        <v>1399</v>
      </c>
      <c r="I101" s="43"/>
      <c r="J101" s="219">
        <v>0</v>
      </c>
      <c r="K101" s="219">
        <v>71.8</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-481605.86999999615</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IF(C102&lt;&gt;"",TEXT(C102,"00")&amp;"/06/"&amp;'Configurações Básicas'!$E$5,"")</f>
        <v>10/06/2017</v>
      </c>
      <c r="E102" s="43" t="s">
        <v>1338</v>
      </c>
      <c r="F102" s="143">
        <v>32062</v>
      </c>
      <c r="G102" s="43" t="s">
        <v>1525</v>
      </c>
      <c r="H102" s="43" t="s">
        <v>1399</v>
      </c>
      <c r="I102" s="43"/>
      <c r="J102" s="219">
        <v>0</v>
      </c>
      <c r="K102" s="219">
        <v>99</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-481704.86999999615</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IF(C103&lt;&gt;"",TEXT(C103,"00")&amp;"/06/"&amp;'Configurações Básicas'!$E$5,"")</f>
        <v>11/06/2017</v>
      </c>
      <c r="E103" s="43" t="s">
        <v>1338</v>
      </c>
      <c r="F103" s="143">
        <v>236610</v>
      </c>
      <c r="G103" s="43" t="s">
        <v>1525</v>
      </c>
      <c r="H103" s="43" t="s">
        <v>1397</v>
      </c>
      <c r="I103" s="43"/>
      <c r="J103" s="219">
        <v>0</v>
      </c>
      <c r="K103" s="219">
        <v>73.459999999999994</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-481778.32999999617</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IF(C104&lt;&gt;"",TEXT(C104,"00")&amp;"/06/"&amp;'Configurações Básicas'!$E$5,"")</f>
        <v>11/06/2017</v>
      </c>
      <c r="E104" s="43" t="s">
        <v>1338</v>
      </c>
      <c r="F104" s="143">
        <v>113911</v>
      </c>
      <c r="G104" s="43" t="s">
        <v>1450</v>
      </c>
      <c r="H104" s="43" t="s">
        <v>1397</v>
      </c>
      <c r="I104" s="43"/>
      <c r="J104" s="219">
        <v>0</v>
      </c>
      <c r="K104" s="219">
        <v>173.48</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-481951.80999999616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IF(C105&lt;&gt;"",TEXT(C105,"00")&amp;"/06/"&amp;'Configurações Básicas'!$E$5,"")</f>
        <v>10/06/2017</v>
      </c>
      <c r="E105" s="43" t="s">
        <v>1338</v>
      </c>
      <c r="F105" s="143">
        <v>390777</v>
      </c>
      <c r="G105" s="43" t="s">
        <v>1508</v>
      </c>
      <c r="H105" s="43" t="s">
        <v>1399</v>
      </c>
      <c r="I105" s="43"/>
      <c r="J105" s="219">
        <v>0</v>
      </c>
      <c r="K105" s="219">
        <v>52</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-482003.80999999616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IF(C106&lt;&gt;"",TEXT(C106,"00")&amp;"/06/"&amp;'Configurações Básicas'!$E$5,"")</f>
        <v>10/06/2017</v>
      </c>
      <c r="E106" s="43" t="s">
        <v>1338</v>
      </c>
      <c r="F106" s="143">
        <v>392857</v>
      </c>
      <c r="G106" s="43" t="s">
        <v>1508</v>
      </c>
      <c r="H106" s="43" t="s">
        <v>1399</v>
      </c>
      <c r="I106" s="43"/>
      <c r="J106" s="219">
        <v>0</v>
      </c>
      <c r="K106" s="219">
        <v>126</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-482129.80999999616</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IF(C107&lt;&gt;"",TEXT(C107,"00")&amp;"/06/"&amp;'Configurações Básicas'!$E$5,"")</f>
        <v>10/06/2017</v>
      </c>
      <c r="E107" s="43" t="s">
        <v>1338</v>
      </c>
      <c r="F107" s="143">
        <v>588593</v>
      </c>
      <c r="G107" s="43" t="s">
        <v>1450</v>
      </c>
      <c r="H107" s="43" t="s">
        <v>1399</v>
      </c>
      <c r="I107" s="43"/>
      <c r="J107" s="219">
        <v>0</v>
      </c>
      <c r="K107" s="219">
        <v>40.049999999999997</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-482169.85999999614</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IF(C108&lt;&gt;"",TEXT(C108,"00")&amp;"/06/"&amp;'Configurações Básicas'!$E$5,"")</f>
        <v>10/06/2017</v>
      </c>
      <c r="E108" s="43" t="s">
        <v>1338</v>
      </c>
      <c r="F108" s="143">
        <v>207046</v>
      </c>
      <c r="G108" s="43" t="s">
        <v>1348</v>
      </c>
      <c r="H108" s="43" t="s">
        <v>1399</v>
      </c>
      <c r="I108" s="43"/>
      <c r="J108" s="219">
        <v>0</v>
      </c>
      <c r="K108" s="219">
        <v>5.98</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-482175.83999999613</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IF(C109&lt;&gt;"",TEXT(C109,"00")&amp;"/06/"&amp;'Configurações Básicas'!$E$5,"")</f>
        <v>10/06/2017</v>
      </c>
      <c r="E109" s="43" t="s">
        <v>1338</v>
      </c>
      <c r="F109" s="143">
        <v>420927</v>
      </c>
      <c r="G109" s="43" t="s">
        <v>1348</v>
      </c>
      <c r="H109" s="43" t="s">
        <v>1399</v>
      </c>
      <c r="I109" s="43"/>
      <c r="J109" s="219">
        <v>0</v>
      </c>
      <c r="K109" s="219">
        <v>39.799999999999997</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-482215.63999999611</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IF(C110&lt;&gt;"",TEXT(C110,"00")&amp;"/06/"&amp;'Configurações Básicas'!$E$5,"")</f>
        <v>12/06/2017</v>
      </c>
      <c r="E110" s="43" t="s">
        <v>1338</v>
      </c>
      <c r="F110" s="143" t="s">
        <v>1855</v>
      </c>
      <c r="G110" s="43" t="s">
        <v>1473</v>
      </c>
      <c r="H110" s="43" t="s">
        <v>1399</v>
      </c>
      <c r="I110" s="43"/>
      <c r="J110" s="219">
        <v>0</v>
      </c>
      <c r="K110" s="219">
        <v>187</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-482402.63999999611</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IF(C111&lt;&gt;"",TEXT(C111,"00")&amp;"/06/"&amp;'Configurações Básicas'!$E$5,"")</f>
        <v>12/06/2017</v>
      </c>
      <c r="E111" s="43" t="s">
        <v>1338</v>
      </c>
      <c r="F111" s="143">
        <v>15564679</v>
      </c>
      <c r="G111" s="43" t="s">
        <v>1442</v>
      </c>
      <c r="H111" s="43" t="s">
        <v>1397</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-482404.73999999609</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IF(C112&lt;&gt;"",TEXT(C112,"00")&amp;"/06/"&amp;'Configurações Básicas'!$E$5,"")</f>
        <v>13/06/2017</v>
      </c>
      <c r="E112" s="43" t="s">
        <v>1338</v>
      </c>
      <c r="F112" s="143">
        <v>15532</v>
      </c>
      <c r="G112" s="43" t="s">
        <v>1442</v>
      </c>
      <c r="H112" s="43" t="s">
        <v>1397</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-482406.83999999607</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IF(C113&lt;&gt;"",TEXT(C113,"00")&amp;"/06/"&amp;'Configurações Básicas'!$E$5,"")</f>
        <v>16/06/2017</v>
      </c>
      <c r="E113" s="43" t="s">
        <v>1338</v>
      </c>
      <c r="F113" s="143">
        <v>15555</v>
      </c>
      <c r="G113" s="43" t="s">
        <v>1442</v>
      </c>
      <c r="H113" s="43" t="s">
        <v>1397</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-482408.93999999604</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IF(C114&lt;&gt;"",TEXT(C114,"00")&amp;"/06/"&amp;'Configurações Básicas'!$E$5,"")</f>
        <v>12/06/2017</v>
      </c>
      <c r="E114" s="43" t="s">
        <v>1338</v>
      </c>
      <c r="F114" s="143">
        <v>15515</v>
      </c>
      <c r="G114" s="43" t="s">
        <v>1442</v>
      </c>
      <c r="H114" s="43" t="s">
        <v>1397</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-482411.03999999602</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IF(C115&lt;&gt;"",TEXT(C115,"00")&amp;"/06/"&amp;'Configurações Básicas'!$E$5,"")</f>
        <v>30/06/2017</v>
      </c>
      <c r="E115" s="43" t="s">
        <v>1338</v>
      </c>
      <c r="F115" s="143">
        <v>15656</v>
      </c>
      <c r="G115" s="43" t="s">
        <v>1442</v>
      </c>
      <c r="H115" s="43" t="s">
        <v>1397</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-482413.139999996</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IF(C116&lt;&gt;"",TEXT(C116,"00")&amp;"/06/"&amp;'Configurações Básicas'!$E$5,"")</f>
        <v>13/06/2017</v>
      </c>
      <c r="E116" s="43" t="s">
        <v>1338</v>
      </c>
      <c r="F116" s="143">
        <v>15520</v>
      </c>
      <c r="G116" s="43" t="s">
        <v>1442</v>
      </c>
      <c r="H116" s="43" t="s">
        <v>1397</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-482415.23999999597</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IF(C117&lt;&gt;"",TEXT(C117,"00")&amp;"/06/"&amp;'Configurações Básicas'!$E$5,"")</f>
        <v>13/06/2017</v>
      </c>
      <c r="E117" s="43" t="s">
        <v>1338</v>
      </c>
      <c r="F117" s="143">
        <v>15521</v>
      </c>
      <c r="G117" s="43" t="s">
        <v>1442</v>
      </c>
      <c r="H117" s="43" t="s">
        <v>1397</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-482417.33999999595</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IF(C118&lt;&gt;"",TEXT(C118,"00")&amp;"/06/"&amp;'Configurações Básicas'!$E$5,"")</f>
        <v>15/06/2017</v>
      </c>
      <c r="E118" s="43" t="s">
        <v>1338</v>
      </c>
      <c r="F118" s="143">
        <v>15529</v>
      </c>
      <c r="G118" s="43" t="s">
        <v>1442</v>
      </c>
      <c r="H118" s="43" t="s">
        <v>1397</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-482419.43999999593</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IF(C119&lt;&gt;"",TEXT(C119,"00")&amp;"/06/"&amp;'Configurações Básicas'!$E$5,"")</f>
        <v>21/06/2017</v>
      </c>
      <c r="E119" s="43" t="s">
        <v>1338</v>
      </c>
      <c r="F119" s="143">
        <v>15577</v>
      </c>
      <c r="G119" s="43" t="s">
        <v>1442</v>
      </c>
      <c r="H119" s="43" t="s">
        <v>1397</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-482421.5399999959</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IF(C120&lt;&gt;"",TEXT(C120,"00")&amp;"/06/"&amp;'Configurações Básicas'!$E$5,"")</f>
        <v>14/06/2017</v>
      </c>
      <c r="E120" s="43" t="s">
        <v>1338</v>
      </c>
      <c r="F120" s="143">
        <v>866599</v>
      </c>
      <c r="G120" s="43" t="s">
        <v>1450</v>
      </c>
      <c r="H120" s="43" t="s">
        <v>1399</v>
      </c>
      <c r="I120" s="43"/>
      <c r="J120" s="219">
        <v>0</v>
      </c>
      <c r="K120" s="219">
        <v>363.44</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-482784.97999999591</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IF(C121&lt;&gt;"",TEXT(C121,"00")&amp;"/06/"&amp;'Configurações Básicas'!$E$5,"")</f>
        <v>14/06/2017</v>
      </c>
      <c r="E121" s="43" t="s">
        <v>1338</v>
      </c>
      <c r="F121" s="143">
        <v>468104</v>
      </c>
      <c r="G121" s="43" t="s">
        <v>1450</v>
      </c>
      <c r="H121" s="43" t="s">
        <v>1398</v>
      </c>
      <c r="I121" s="43"/>
      <c r="J121" s="219">
        <v>0</v>
      </c>
      <c r="K121" s="219">
        <v>50</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-482834.97999999591</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IF(C122&lt;&gt;"",TEXT(C122,"00")&amp;"/06/"&amp;'Configurações Básicas'!$E$5,"")</f>
        <v>10/06/2017</v>
      </c>
      <c r="E122" s="43" t="s">
        <v>1338</v>
      </c>
      <c r="F122" s="143" t="s">
        <v>1856</v>
      </c>
      <c r="G122" s="43" t="s">
        <v>1446</v>
      </c>
      <c r="H122" s="43" t="s">
        <v>1397</v>
      </c>
      <c r="I122" s="43"/>
      <c r="J122" s="219">
        <v>0</v>
      </c>
      <c r="K122" s="219">
        <v>2393.9699999999998</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-485228.94999999588</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IF(C123&lt;&gt;"",TEXT(C123,"00")&amp;"/06/"&amp;'Configurações Básicas'!$E$5,"")</f>
        <v>08/06/2017</v>
      </c>
      <c r="E123" s="43" t="s">
        <v>1337</v>
      </c>
      <c r="F123" s="143">
        <v>21736</v>
      </c>
      <c r="G123" s="43" t="s">
        <v>1447</v>
      </c>
      <c r="H123" s="43" t="s">
        <v>1397</v>
      </c>
      <c r="I123" s="43"/>
      <c r="J123" s="219">
        <v>0</v>
      </c>
      <c r="K123" s="219">
        <v>7044.66</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-492273.60999999585</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IF(C124&lt;&gt;"",TEXT(C124,"00")&amp;"/06/"&amp;'Configurações Básicas'!$E$5,"")</f>
        <v>15/06/2017</v>
      </c>
      <c r="E124" s="43" t="s">
        <v>1334</v>
      </c>
      <c r="F124" s="143" t="s">
        <v>1857</v>
      </c>
      <c r="G124" s="43" t="s">
        <v>1440</v>
      </c>
      <c r="H124" s="43" t="s">
        <v>1399</v>
      </c>
      <c r="I124" s="43"/>
      <c r="J124" s="219">
        <v>0</v>
      </c>
      <c r="K124" s="219">
        <v>2667.63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-494941.23999999586</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IF(C125&lt;&gt;"",TEXT(C125,"00")&amp;"/06/"&amp;'Configurações Básicas'!$E$5,"")</f>
        <v>14/06/2017</v>
      </c>
      <c r="E125" s="43" t="s">
        <v>1337</v>
      </c>
      <c r="F125" s="143">
        <v>819</v>
      </c>
      <c r="G125" s="43" t="s">
        <v>1447</v>
      </c>
      <c r="H125" s="43" t="s">
        <v>1398</v>
      </c>
      <c r="I125" s="43"/>
      <c r="J125" s="219">
        <v>0</v>
      </c>
      <c r="K125" s="219">
        <v>1212.5</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-496153.73999999586</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IF(C126&lt;&gt;"",TEXT(C126,"00")&amp;"/06/"&amp;'Configurações Básicas'!$E$5,"")</f>
        <v>08/06/2017</v>
      </c>
      <c r="E126" s="43" t="s">
        <v>1337</v>
      </c>
      <c r="F126" s="143">
        <v>5947</v>
      </c>
      <c r="G126" s="43" t="s">
        <v>1447</v>
      </c>
      <c r="H126" s="43" t="s">
        <v>1397</v>
      </c>
      <c r="I126" s="43"/>
      <c r="J126" s="219">
        <v>0</v>
      </c>
      <c r="K126" s="219">
        <v>8077.99</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-504231.72999999585</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IF(C127&lt;&gt;"",TEXT(C127,"00")&amp;"/06/"&amp;'Configurações Básicas'!$E$5,"")</f>
        <v>15/06/2017</v>
      </c>
      <c r="E127" s="43" t="s">
        <v>1338</v>
      </c>
      <c r="F127" s="143">
        <v>15553</v>
      </c>
      <c r="G127" s="43" t="s">
        <v>1442</v>
      </c>
      <c r="H127" s="43" t="s">
        <v>1397</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-504233.82999999583</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IF(C128&lt;&gt;"",TEXT(C128,"00")&amp;"/06/"&amp;'Configurações Básicas'!$E$5,"")</f>
        <v>14/06/2017</v>
      </c>
      <c r="E128" s="43" t="s">
        <v>1338</v>
      </c>
      <c r="F128" s="143">
        <v>15547</v>
      </c>
      <c r="G128" s="43" t="s">
        <v>1442</v>
      </c>
      <c r="H128" s="43" t="s">
        <v>1397</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-504235.9299999958</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IF(C129&lt;&gt;"",TEXT(C129,"00")&amp;"/06/"&amp;'Configurações Básicas'!$E$5,"")</f>
        <v>14/06/2017</v>
      </c>
      <c r="E129" s="43" t="s">
        <v>1338</v>
      </c>
      <c r="F129" s="143">
        <v>15544</v>
      </c>
      <c r="G129" s="43" t="s">
        <v>1442</v>
      </c>
      <c r="H129" s="43" t="s">
        <v>1397</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-504238.02999999578</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IF(C130&lt;&gt;"",TEXT(C130,"00")&amp;"/06/"&amp;'Configurações Básicas'!$E$5,"")</f>
        <v>16/06/2017</v>
      </c>
      <c r="E130" s="43" t="s">
        <v>1338</v>
      </c>
      <c r="F130" s="143" t="s">
        <v>1858</v>
      </c>
      <c r="G130" s="43" t="s">
        <v>1442</v>
      </c>
      <c r="H130" s="43" t="s">
        <v>1397</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-504240.12999999576</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IF(C131&lt;&gt;"",TEXT(C131,"00")&amp;"/06/"&amp;'Configurações Básicas'!$E$5,"")</f>
        <v>16/06/2017</v>
      </c>
      <c r="E131" s="43" t="s">
        <v>1338</v>
      </c>
      <c r="F131" s="143">
        <v>15537</v>
      </c>
      <c r="G131" s="43" t="s">
        <v>1442</v>
      </c>
      <c r="H131" s="43" t="s">
        <v>1397</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-504242.22999999573</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IF(C132&lt;&gt;"",TEXT(C132,"00")&amp;"/06/"&amp;'Configurações Básicas'!$E$5,"")</f>
        <v>14/06/2017</v>
      </c>
      <c r="E132" s="43" t="s">
        <v>1338</v>
      </c>
      <c r="F132" s="143">
        <v>15538</v>
      </c>
      <c r="G132" s="43" t="s">
        <v>1442</v>
      </c>
      <c r="H132" s="43" t="s">
        <v>1397</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-504244.32999999571</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IF(C133&lt;&gt;"",TEXT(C133,"00")&amp;"/06/"&amp;'Configurações Básicas'!$E$5,"")</f>
        <v>14/06/2017</v>
      </c>
      <c r="E133" s="43" t="s">
        <v>1338</v>
      </c>
      <c r="F133" s="143">
        <v>15539</v>
      </c>
      <c r="G133" s="43" t="s">
        <v>1442</v>
      </c>
      <c r="H133" s="43" t="s">
        <v>1397</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-504246.42999999569</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IF(C134&lt;&gt;"",TEXT(C134,"00")&amp;"/06/"&amp;'Configurações Básicas'!$E$5,"")</f>
        <v>14/06/2017</v>
      </c>
      <c r="E134" s="43" t="s">
        <v>1338</v>
      </c>
      <c r="F134" s="143" t="s">
        <v>1859</v>
      </c>
      <c r="G134" s="43" t="s">
        <v>1442</v>
      </c>
      <c r="H134" s="43" t="s">
        <v>1397</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-504248.52999999566</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IF(C135&lt;&gt;"",TEXT(C135,"00")&amp;"/06/"&amp;'Configurações Básicas'!$E$5,"")</f>
        <v>14/06/2017</v>
      </c>
      <c r="E135" s="43" t="s">
        <v>1338</v>
      </c>
      <c r="F135" s="143">
        <v>15499</v>
      </c>
      <c r="G135" s="43" t="s">
        <v>1442</v>
      </c>
      <c r="H135" s="43" t="s">
        <v>1397</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-504250.62999999564</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IF(C136&lt;&gt;"",TEXT(C136,"00")&amp;"/06/"&amp;'Configurações Básicas'!$E$5,"")</f>
        <v>08/06/2017</v>
      </c>
      <c r="E136" s="43" t="s">
        <v>1338</v>
      </c>
      <c r="F136" s="143">
        <v>15508</v>
      </c>
      <c r="G136" s="43" t="s">
        <v>1442</v>
      </c>
      <c r="H136" s="43" t="s">
        <v>1397</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-504252.72999999562</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IF(C137&lt;&gt;"",TEXT(C137,"00")&amp;"/06/"&amp;'Configurações Básicas'!$E$5,"")</f>
        <v>23/06/2017</v>
      </c>
      <c r="E137" s="43" t="s">
        <v>1338</v>
      </c>
      <c r="F137" s="143">
        <v>15582</v>
      </c>
      <c r="G137" s="43" t="s">
        <v>1442</v>
      </c>
      <c r="H137" s="43" t="s">
        <v>1397</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-504254.82999999559</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IF(C138&lt;&gt;"",TEXT(C138,"00")&amp;"/06/"&amp;'Configurações Básicas'!$E$5,"")</f>
        <v>14/06/2017</v>
      </c>
      <c r="E138" s="43" t="s">
        <v>1338</v>
      </c>
      <c r="F138" s="143">
        <v>15518</v>
      </c>
      <c r="G138" s="43" t="s">
        <v>1442</v>
      </c>
      <c r="H138" s="43" t="s">
        <v>1397</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-504256.92999999557</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IF(C139&lt;&gt;"",TEXT(C139,"00")&amp;"/06/"&amp;'Configurações Básicas'!$E$5,"")</f>
        <v>13/06/2017</v>
      </c>
      <c r="E139" s="43" t="s">
        <v>1338</v>
      </c>
      <c r="F139" s="143">
        <v>15523</v>
      </c>
      <c r="G139" s="43" t="s">
        <v>1442</v>
      </c>
      <c r="H139" s="43" t="s">
        <v>1397</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-504259.02999999555</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IF(C140&lt;&gt;"",TEXT(C140,"00")&amp;"/06/"&amp;'Configurações Básicas'!$E$5,"")</f>
        <v>13/06/2017</v>
      </c>
      <c r="E140" s="43" t="s">
        <v>1338</v>
      </c>
      <c r="F140" s="143" t="s">
        <v>1860</v>
      </c>
      <c r="G140" s="43" t="s">
        <v>1442</v>
      </c>
      <c r="H140" s="43" t="s">
        <v>1397</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-504261.12999999552</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IF(C141&lt;&gt;"",TEXT(C141,"00")&amp;"/06/"&amp;'Configurações Básicas'!$E$5,"")</f>
        <v>14/06/2017</v>
      </c>
      <c r="E141" s="43" t="s">
        <v>1338</v>
      </c>
      <c r="F141" s="143" t="s">
        <v>1861</v>
      </c>
      <c r="G141" s="43" t="s">
        <v>1442</v>
      </c>
      <c r="H141" s="43" t="s">
        <v>1397</v>
      </c>
      <c r="I141" s="43"/>
      <c r="J141" s="219">
        <v>0</v>
      </c>
      <c r="K141" s="219">
        <v>4.2</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-504265.32999999553</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IF(C142&lt;&gt;"",TEXT(C142,"00")&amp;"/06/"&amp;'Configurações Básicas'!$E$5,"")</f>
        <v>06/06/2017</v>
      </c>
      <c r="E142" s="43" t="s">
        <v>1338</v>
      </c>
      <c r="F142" s="143">
        <v>15480</v>
      </c>
      <c r="G142" s="43" t="s">
        <v>1442</v>
      </c>
      <c r="H142" s="43" t="s">
        <v>1397</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-504267.42999999551</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IF(C143&lt;&gt;"",TEXT(C143,"00")&amp;"/06/"&amp;'Configurações Básicas'!$E$5,"")</f>
        <v>25/06/2017</v>
      </c>
      <c r="E143" s="43" t="s">
        <v>1338</v>
      </c>
      <c r="F143" s="143" t="s">
        <v>1862</v>
      </c>
      <c r="G143" s="43" t="s">
        <v>1473</v>
      </c>
      <c r="H143" s="43" t="s">
        <v>1399</v>
      </c>
      <c r="I143" s="43"/>
      <c r="J143" s="219">
        <v>0</v>
      </c>
      <c r="K143" s="219">
        <v>822.82</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-505090.24999999552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IF(C144&lt;&gt;"",TEXT(C144,"00")&amp;"/06/"&amp;'Configurações Básicas'!$E$5,"")</f>
        <v>15/06/2017</v>
      </c>
      <c r="E144" s="43" t="s">
        <v>1338</v>
      </c>
      <c r="F144" s="143" t="s">
        <v>1863</v>
      </c>
      <c r="G144" s="43" t="s">
        <v>1448</v>
      </c>
      <c r="H144" s="43" t="s">
        <v>1399</v>
      </c>
      <c r="I144" s="43"/>
      <c r="J144" s="219">
        <v>0</v>
      </c>
      <c r="K144" s="219">
        <v>67</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-505157.24999999552</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IF(C145&lt;&gt;"",TEXT(C145,"00")&amp;"/06/"&amp;'Configurações Básicas'!$E$5,"")</f>
        <v>16/06/2017</v>
      </c>
      <c r="E145" s="43" t="s">
        <v>150</v>
      </c>
      <c r="F145" s="143" t="s">
        <v>1864</v>
      </c>
      <c r="G145" s="43" t="s">
        <v>1443</v>
      </c>
      <c r="H145" s="43" t="s">
        <v>1398</v>
      </c>
      <c r="I145" s="43"/>
      <c r="J145" s="219">
        <v>0</v>
      </c>
      <c r="K145" s="219">
        <v>38</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-505195.24999999552</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IF(C146&lt;&gt;"",TEXT(C146,"00")&amp;"/06/"&amp;'Configurações Básicas'!$E$5,"")</f>
        <v>30/06/2017</v>
      </c>
      <c r="E146" s="43" t="s">
        <v>1338</v>
      </c>
      <c r="F146" s="143" t="s">
        <v>1865</v>
      </c>
      <c r="G146" s="43" t="s">
        <v>1442</v>
      </c>
      <c r="H146" s="43" t="s">
        <v>1399</v>
      </c>
      <c r="I146" s="43"/>
      <c r="J146" s="219">
        <v>0</v>
      </c>
      <c r="K146" s="219">
        <v>1360.4</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-506555.64999999554</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IF(C147&lt;&gt;"",TEXT(C147,"00")&amp;"/06/"&amp;'Configurações Básicas'!$E$5,"")</f>
        <v>29/06/2017</v>
      </c>
      <c r="E147" s="43" t="s">
        <v>1338</v>
      </c>
      <c r="F147" s="143" t="s">
        <v>1866</v>
      </c>
      <c r="G147" s="43" t="s">
        <v>1442</v>
      </c>
      <c r="H147" s="43" t="s">
        <v>1399</v>
      </c>
      <c r="I147" s="43"/>
      <c r="J147" s="219">
        <v>0</v>
      </c>
      <c r="K147" s="219">
        <v>156.12</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-506711.76999999554</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IF(C148&lt;&gt;"",TEXT(C148,"00")&amp;"/06/"&amp;'Configurações Básicas'!$E$5,"")</f>
        <v>15/06/2017</v>
      </c>
      <c r="E148" s="43" t="s">
        <v>150</v>
      </c>
      <c r="F148" s="143">
        <v>8439</v>
      </c>
      <c r="G148" s="43" t="s">
        <v>1496</v>
      </c>
      <c r="H148" s="43" t="s">
        <v>1399</v>
      </c>
      <c r="I148" s="43"/>
      <c r="J148" s="219">
        <v>0</v>
      </c>
      <c r="K148" s="219">
        <v>898.58</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-507610.34999999555</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IF(C149&lt;&gt;"",TEXT(C149,"00")&amp;"/06/"&amp;'Configurações Básicas'!$E$5,"")</f>
        <v>15/06/2017</v>
      </c>
      <c r="E149" s="43" t="s">
        <v>150</v>
      </c>
      <c r="F149" s="143" t="s">
        <v>1867</v>
      </c>
      <c r="G149" s="43" t="s">
        <v>1505</v>
      </c>
      <c r="H149" s="43" t="s">
        <v>1399</v>
      </c>
      <c r="I149" s="43"/>
      <c r="J149" s="219">
        <v>0</v>
      </c>
      <c r="K149" s="219">
        <v>66</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-507676.34999999555</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IF(C150&lt;&gt;"",TEXT(C150,"00")&amp;"/06/"&amp;'Configurações Básicas'!$E$5,"")</f>
        <v>15/06/2017</v>
      </c>
      <c r="E150" s="43" t="s">
        <v>1337</v>
      </c>
      <c r="F150" s="143" t="s">
        <v>1868</v>
      </c>
      <c r="G150" s="43" t="s">
        <v>1447</v>
      </c>
      <c r="H150" s="43" t="s">
        <v>1399</v>
      </c>
      <c r="I150" s="43"/>
      <c r="J150" s="219">
        <v>0</v>
      </c>
      <c r="K150" s="219">
        <v>541.71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-508218.05999999557</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IF(C151&lt;&gt;"",TEXT(C151,"00")&amp;"/06/"&amp;'Configurações Básicas'!$E$5,"")</f>
        <v>15/06/2017</v>
      </c>
      <c r="E151" s="43" t="s">
        <v>1338</v>
      </c>
      <c r="F151" s="143">
        <v>15550</v>
      </c>
      <c r="G151" s="43" t="s">
        <v>1442</v>
      </c>
      <c r="H151" s="43" t="s">
        <v>1397</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-508220.15999999555</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IF(C152&lt;&gt;"",TEXT(C152,"00")&amp;"/06/"&amp;'Configurações Básicas'!$E$5,"")</f>
        <v>16/06/2017</v>
      </c>
      <c r="E152" s="43" t="s">
        <v>1338</v>
      </c>
      <c r="F152" s="143" t="s">
        <v>1869</v>
      </c>
      <c r="G152" s="43" t="s">
        <v>1442</v>
      </c>
      <c r="H152" s="43" t="s">
        <v>1397</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-508222.25999999553</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IF(C153&lt;&gt;"",TEXT(C153,"00")&amp;"/06/"&amp;'Configurações Básicas'!$E$5,"")</f>
        <v>15/06/2017</v>
      </c>
      <c r="E153" s="43" t="s">
        <v>1338</v>
      </c>
      <c r="F153" s="143">
        <v>15530</v>
      </c>
      <c r="G153" s="43" t="s">
        <v>1442</v>
      </c>
      <c r="H153" s="43" t="s">
        <v>1397</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-508224.3599999955</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IF(C154&lt;&gt;"",TEXT(C154,"00")&amp;"/06/"&amp;'Configurações Básicas'!$E$5,"")</f>
        <v>07/06/2017</v>
      </c>
      <c r="E154" s="43" t="s">
        <v>1338</v>
      </c>
      <c r="F154" s="143">
        <v>15438</v>
      </c>
      <c r="G154" s="43" t="s">
        <v>1442</v>
      </c>
      <c r="H154" s="43" t="s">
        <v>1397</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-508226.45999999548</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IF(C155&lt;&gt;"",TEXT(C155,"00")&amp;"/06/"&amp;'Configurações Básicas'!$E$5,"")</f>
        <v>15/06/2017</v>
      </c>
      <c r="E155" s="43" t="s">
        <v>1338</v>
      </c>
      <c r="F155" s="143" t="s">
        <v>1870</v>
      </c>
      <c r="G155" s="43" t="s">
        <v>1442</v>
      </c>
      <c r="H155" s="43" t="s">
        <v>1397</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-508228.55999999546</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IF(C156&lt;&gt;"",TEXT(C156,"00")&amp;"/06/"&amp;'Configurações Básicas'!$E$5,"")</f>
        <v>15/06/2017</v>
      </c>
      <c r="E156" s="43" t="s">
        <v>1338</v>
      </c>
      <c r="F156" s="143" t="s">
        <v>1871</v>
      </c>
      <c r="G156" s="43" t="s">
        <v>1442</v>
      </c>
      <c r="H156" s="43" t="s">
        <v>1397</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-508230.65999999543</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IF(C157&lt;&gt;"",TEXT(C157,"00")&amp;"/06/"&amp;'Configurações Básicas'!$E$5,"")</f>
        <v>15/06/2017</v>
      </c>
      <c r="E157" s="43" t="s">
        <v>1338</v>
      </c>
      <c r="F157" s="143">
        <v>15726</v>
      </c>
      <c r="G157" s="43" t="s">
        <v>1442</v>
      </c>
      <c r="H157" s="43" t="s">
        <v>1397</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-508232.75999999541</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IF(C158&lt;&gt;"",TEXT(C158,"00")&amp;"/06/"&amp;'Configurações Básicas'!$E$5,"")</f>
        <v>15/06/2017</v>
      </c>
      <c r="E158" s="43" t="s">
        <v>1338</v>
      </c>
      <c r="F158" s="143" t="s">
        <v>1872</v>
      </c>
      <c r="G158" s="43" t="s">
        <v>1442</v>
      </c>
      <c r="H158" s="43" t="s">
        <v>1397</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-508234.85999999539</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IF(C159&lt;&gt;"",TEXT(C159,"00")&amp;"/06/"&amp;'Configurações Básicas'!$E$5,"")</f>
        <v>29/06/2017</v>
      </c>
      <c r="E159" s="43" t="s">
        <v>1338</v>
      </c>
      <c r="F159" s="143">
        <v>15650</v>
      </c>
      <c r="G159" s="43" t="s">
        <v>1442</v>
      </c>
      <c r="H159" s="43" t="s">
        <v>1397</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-508236.95999999536</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IF(C160&lt;&gt;"",TEXT(C160,"00")&amp;"/06/"&amp;'Configurações Básicas'!$E$5,"")</f>
        <v>13/06/2017</v>
      </c>
      <c r="E160" s="43" t="s">
        <v>1338</v>
      </c>
      <c r="F160" s="143">
        <v>15528</v>
      </c>
      <c r="G160" s="43" t="s">
        <v>1442</v>
      </c>
      <c r="H160" s="43" t="s">
        <v>1397</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-508239.05999999534</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IF(C161&lt;&gt;"",TEXT(C161,"00")&amp;"/06/"&amp;'Configurações Básicas'!$E$5,"")</f>
        <v>15/06/2017</v>
      </c>
      <c r="E161" s="43" t="s">
        <v>1338</v>
      </c>
      <c r="F161" s="143">
        <v>15519</v>
      </c>
      <c r="G161" s="43" t="s">
        <v>1442</v>
      </c>
      <c r="H161" s="43" t="s">
        <v>1397</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-508241.15999999532</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IF(C162&lt;&gt;"",TEXT(C162,"00")&amp;"/06/"&amp;'Configurações Básicas'!$E$5,"")</f>
        <v>15/06/2017</v>
      </c>
      <c r="E162" s="43" t="s">
        <v>1338</v>
      </c>
      <c r="F162" s="143">
        <v>15522</v>
      </c>
      <c r="G162" s="43" t="s">
        <v>1442</v>
      </c>
      <c r="H162" s="43" t="s">
        <v>1397</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-508243.25999999529</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IF(C163&lt;&gt;"",TEXT(C163,"00")&amp;"/06/"&amp;'Configurações Básicas'!$E$5,"")</f>
        <v>16/06/2017</v>
      </c>
      <c r="E163" s="43" t="s">
        <v>1338</v>
      </c>
      <c r="F163" s="143">
        <v>15542</v>
      </c>
      <c r="G163" s="43" t="s">
        <v>1442</v>
      </c>
      <c r="H163" s="43" t="s">
        <v>1397</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-508245.35999999527</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IF(C164&lt;&gt;"",TEXT(C164,"00")&amp;"/06/"&amp;'Configurações Básicas'!$E$5,"")</f>
        <v>19/06/2017</v>
      </c>
      <c r="E164" s="43" t="s">
        <v>1338</v>
      </c>
      <c r="F164" s="143" t="s">
        <v>1873</v>
      </c>
      <c r="G164" s="43" t="s">
        <v>1442</v>
      </c>
      <c r="H164" s="43" t="s">
        <v>1397</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-508247.45999999525</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IF(C165&lt;&gt;"",TEXT(C165,"00")&amp;"/06/"&amp;'Configurações Básicas'!$E$5,"")</f>
        <v>21/06/2017</v>
      </c>
      <c r="E165" s="43" t="s">
        <v>1338</v>
      </c>
      <c r="F165" s="143">
        <v>15585</v>
      </c>
      <c r="G165" s="43" t="s">
        <v>1442</v>
      </c>
      <c r="H165" s="43" t="s">
        <v>1397</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-508249.55999999522</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IF(C166&lt;&gt;"",TEXT(C166,"00")&amp;"/06/"&amp;'Configurações Básicas'!$E$5,"")</f>
        <v>27/06/2017</v>
      </c>
      <c r="E166" s="43" t="s">
        <v>1338</v>
      </c>
      <c r="F166" s="143">
        <v>15630</v>
      </c>
      <c r="G166" s="43" t="s">
        <v>1442</v>
      </c>
      <c r="H166" s="43" t="s">
        <v>1397</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-508251.6599999952</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IF(C167&lt;&gt;"",TEXT(C167,"00")&amp;"/06/"&amp;'Configurações Básicas'!$E$5,"")</f>
        <v>19/06/2017</v>
      </c>
      <c r="E167" s="43" t="s">
        <v>1338</v>
      </c>
      <c r="F167" s="143">
        <v>15712</v>
      </c>
      <c r="G167" s="43" t="s">
        <v>1442</v>
      </c>
      <c r="H167" s="43" t="s">
        <v>1397</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-508253.75999999518</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IF(C168&lt;&gt;"",TEXT(C168,"00")&amp;"/06/"&amp;'Configurações Básicas'!$E$5,"")</f>
        <v>19/06/2017</v>
      </c>
      <c r="E168" s="43" t="s">
        <v>1338</v>
      </c>
      <c r="F168" s="143" t="s">
        <v>1874</v>
      </c>
      <c r="G168" s="43" t="s">
        <v>1442</v>
      </c>
      <c r="H168" s="43" t="s">
        <v>1397</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-508255.85999999515</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IF(C169&lt;&gt;"",TEXT(C169,"00")&amp;"/06/"&amp;'Configurações Básicas'!$E$5,"")</f>
        <v>07/06/2017</v>
      </c>
      <c r="E169" s="43" t="s">
        <v>1338</v>
      </c>
      <c r="F169" s="143">
        <v>15492</v>
      </c>
      <c r="G169" s="43" t="s">
        <v>1442</v>
      </c>
      <c r="H169" s="43" t="s">
        <v>1397</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-508257.95999999513</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IF(C170&lt;&gt;"",TEXT(C170,"00")&amp;"/06/"&amp;'Configurações Básicas'!$E$5,"")</f>
        <v>19/06/2017</v>
      </c>
      <c r="E170" s="43" t="s">
        <v>1338</v>
      </c>
      <c r="F170" s="143">
        <v>15557</v>
      </c>
      <c r="G170" s="43" t="s">
        <v>1442</v>
      </c>
      <c r="H170" s="43" t="s">
        <v>1397</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-508260.05999999511</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IF(C171&lt;&gt;"",TEXT(C171,"00")&amp;"/06/"&amp;'Configurações Básicas'!$E$5,"")</f>
        <v>19/06/2017</v>
      </c>
      <c r="E171" s="43" t="s">
        <v>1338</v>
      </c>
      <c r="F171" s="143">
        <v>15565</v>
      </c>
      <c r="G171" s="43" t="s">
        <v>1442</v>
      </c>
      <c r="H171" s="43" t="s">
        <v>1397</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-508262.15999999508</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IF(C172&lt;&gt;"",TEXT(C172,"00")&amp;"/06/"&amp;'Configurações Básicas'!$E$5,"")</f>
        <v>19/06/2017</v>
      </c>
      <c r="E172" s="43" t="s">
        <v>1338</v>
      </c>
      <c r="F172" s="143">
        <v>15566</v>
      </c>
      <c r="G172" s="43" t="s">
        <v>1442</v>
      </c>
      <c r="H172" s="43" t="s">
        <v>1397</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-508264.25999999506</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IF(C173&lt;&gt;"",TEXT(C173,"00")&amp;"/06/"&amp;'Configurações Básicas'!$E$5,"")</f>
        <v>19/06/2017</v>
      </c>
      <c r="E173" s="43" t="s">
        <v>1338</v>
      </c>
      <c r="F173" s="143">
        <v>15567</v>
      </c>
      <c r="G173" s="43" t="s">
        <v>1442</v>
      </c>
      <c r="H173" s="43" t="s">
        <v>1397</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-508266.35999999504</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IF(C174&lt;&gt;"",TEXT(C174,"00")&amp;"/06/"&amp;'Configurações Básicas'!$E$5,"")</f>
        <v>19/06/2017</v>
      </c>
      <c r="E174" s="43" t="s">
        <v>1338</v>
      </c>
      <c r="F174" s="143">
        <v>15561</v>
      </c>
      <c r="G174" s="43" t="s">
        <v>1442</v>
      </c>
      <c r="H174" s="43" t="s">
        <v>1397</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-508268.45999999502</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IF(C175&lt;&gt;"",TEXT(C175,"00")&amp;"/06/"&amp;'Configurações Básicas'!$E$5,"")</f>
        <v>17/06/2017</v>
      </c>
      <c r="E175" s="43" t="s">
        <v>1338</v>
      </c>
      <c r="F175" s="143" t="s">
        <v>1875</v>
      </c>
      <c r="G175" s="43" t="s">
        <v>1442</v>
      </c>
      <c r="H175" s="43" t="s">
        <v>1397</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-508270.55999999499</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IF(C176&lt;&gt;"",TEXT(C176,"00")&amp;"/06/"&amp;'Configurações Básicas'!$E$5,"")</f>
        <v>20/06/2017</v>
      </c>
      <c r="E176" s="43" t="s">
        <v>1334</v>
      </c>
      <c r="F176" s="143" t="s">
        <v>1876</v>
      </c>
      <c r="G176" s="43" t="s">
        <v>1461</v>
      </c>
      <c r="H176" s="43" t="s">
        <v>1397</v>
      </c>
      <c r="I176" s="43"/>
      <c r="J176" s="219">
        <v>0</v>
      </c>
      <c r="K176" s="219">
        <v>14263.62</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-522534.17999999499</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IF(C177&lt;&gt;"",TEXT(C177,"00")&amp;"/06/"&amp;'Configurações Básicas'!$E$5,"")</f>
        <v>20/06/2017</v>
      </c>
      <c r="E177" s="43" t="s">
        <v>1338</v>
      </c>
      <c r="F177" s="143" t="s">
        <v>1877</v>
      </c>
      <c r="G177" s="43" t="s">
        <v>1437</v>
      </c>
      <c r="H177" s="43" t="s">
        <v>1397</v>
      </c>
      <c r="I177" s="43"/>
      <c r="J177" s="219">
        <v>0</v>
      </c>
      <c r="K177" s="219">
        <v>340.3</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-522874.47999999498</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IF(C178&lt;&gt;"",TEXT(C178,"00")&amp;"/06/"&amp;'Configurações Básicas'!$E$5,"")</f>
        <v>20/06/2017</v>
      </c>
      <c r="E178" s="43" t="s">
        <v>1334</v>
      </c>
      <c r="F178" s="143" t="s">
        <v>1878</v>
      </c>
      <c r="G178" s="43" t="s">
        <v>1486</v>
      </c>
      <c r="H178" s="43" t="s">
        <v>1397</v>
      </c>
      <c r="I178" s="43"/>
      <c r="J178" s="219">
        <v>0</v>
      </c>
      <c r="K178" s="219">
        <v>24.08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-522898.55999999499</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IF(C179&lt;&gt;"",TEXT(C179,"00")&amp;"/06/"&amp;'Configurações Básicas'!$E$5,"")</f>
        <v>20/06/2017</v>
      </c>
      <c r="E179" s="43" t="s">
        <v>150</v>
      </c>
      <c r="F179" s="143" t="s">
        <v>1879</v>
      </c>
      <c r="G179" s="43" t="s">
        <v>1443</v>
      </c>
      <c r="H179" s="43" t="s">
        <v>1398</v>
      </c>
      <c r="I179" s="43"/>
      <c r="J179" s="219">
        <v>0</v>
      </c>
      <c r="K179" s="219">
        <v>50</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-522948.55999999499</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IF(C180&lt;&gt;"",TEXT(C180,"00")&amp;"/06/"&amp;'Configurações Básicas'!$E$5,"")</f>
        <v>20/06/2017</v>
      </c>
      <c r="E180" s="43" t="s">
        <v>1338</v>
      </c>
      <c r="F180" s="143">
        <v>377905</v>
      </c>
      <c r="G180" s="43" t="s">
        <v>1450</v>
      </c>
      <c r="H180" s="43" t="s">
        <v>1398</v>
      </c>
      <c r="I180" s="43"/>
      <c r="J180" s="219">
        <v>0</v>
      </c>
      <c r="K180" s="219">
        <v>20</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-522968.55999999499</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IF(C181&lt;&gt;"",TEXT(C181,"00")&amp;"/06/"&amp;'Configurações Básicas'!$E$5,"")</f>
        <v>20/06/2017</v>
      </c>
      <c r="E181" s="43" t="s">
        <v>150</v>
      </c>
      <c r="F181" s="143" t="s">
        <v>1880</v>
      </c>
      <c r="G181" s="43" t="s">
        <v>1478</v>
      </c>
      <c r="H181" s="43" t="s">
        <v>1397</v>
      </c>
      <c r="I181" s="43"/>
      <c r="J181" s="219">
        <v>0</v>
      </c>
      <c r="K181" s="219">
        <v>1330.38</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-524298.93999999494</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IF(C182&lt;&gt;"",TEXT(C182,"00")&amp;"/06/"&amp;'Configurações Básicas'!$E$5,"")</f>
        <v>16/06/2017</v>
      </c>
      <c r="E182" s="43" t="s">
        <v>1338</v>
      </c>
      <c r="F182" s="143">
        <v>15545</v>
      </c>
      <c r="G182" s="43" t="s">
        <v>1442</v>
      </c>
      <c r="H182" s="43" t="s">
        <v>1397</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-524301.03999999491</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IF(C183&lt;&gt;"",TEXT(C183,"00")&amp;"/06/"&amp;'Configurações Básicas'!$E$5,"")</f>
        <v>26/06/2017</v>
      </c>
      <c r="E183" s="43" t="s">
        <v>1338</v>
      </c>
      <c r="F183" s="143">
        <v>15612</v>
      </c>
      <c r="G183" s="43" t="s">
        <v>1442</v>
      </c>
      <c r="H183" s="43" t="s">
        <v>1397</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-524303.13999999489</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IF(C184&lt;&gt;"",TEXT(C184,"00")&amp;"/06/"&amp;'Configurações Básicas'!$E$5,"")</f>
        <v>21/06/2017</v>
      </c>
      <c r="E184" s="43" t="s">
        <v>1338</v>
      </c>
      <c r="F184" s="143">
        <v>5835</v>
      </c>
      <c r="G184" s="43" t="s">
        <v>1448</v>
      </c>
      <c r="H184" s="43" t="s">
        <v>1399</v>
      </c>
      <c r="I184" s="43"/>
      <c r="J184" s="219">
        <v>0</v>
      </c>
      <c r="K184" s="219">
        <v>67</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-524370.13999999489</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IF(C185&lt;&gt;"",TEXT(C185,"00")&amp;"/06/"&amp;'Configurações Básicas'!$E$5,"")</f>
        <v>21/06/2017</v>
      </c>
      <c r="E185" s="43" t="s">
        <v>1338</v>
      </c>
      <c r="F185" s="143" t="s">
        <v>1881</v>
      </c>
      <c r="G185" s="43" t="s">
        <v>1442</v>
      </c>
      <c r="H185" s="43" t="s">
        <v>1397</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-524372.23999999487</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IF(C186&lt;&gt;"",TEXT(C186,"00")&amp;"/06/"&amp;'Configurações Básicas'!$E$5,"")</f>
        <v>21/06/2017</v>
      </c>
      <c r="E186" s="43" t="s">
        <v>1338</v>
      </c>
      <c r="F186" s="143">
        <v>15584</v>
      </c>
      <c r="G186" s="43" t="s">
        <v>1442</v>
      </c>
      <c r="H186" s="43" t="s">
        <v>1397</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-524374.33999999485</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IF(C187&lt;&gt;"",TEXT(C187,"00")&amp;"/06/"&amp;'Configurações Básicas'!$E$5,"")</f>
        <v>21/06/2017</v>
      </c>
      <c r="E187" s="43" t="s">
        <v>1338</v>
      </c>
      <c r="F187" s="143">
        <v>15543</v>
      </c>
      <c r="G187" s="43" t="s">
        <v>1442</v>
      </c>
      <c r="H187" s="43" t="s">
        <v>1397</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-524376.43999999482</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IF(C188&lt;&gt;"",TEXT(C188,"00")&amp;"/06/"&amp;'Configurações Básicas'!$E$5,"")</f>
        <v>12/06/2017</v>
      </c>
      <c r="E188" s="43" t="s">
        <v>1338</v>
      </c>
      <c r="F188" s="143">
        <v>15517</v>
      </c>
      <c r="G188" s="43" t="s">
        <v>1442</v>
      </c>
      <c r="H188" s="43" t="s">
        <v>1397</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-524378.5399999948</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IF(C189&lt;&gt;"",TEXT(C189,"00")&amp;"/06/"&amp;'Configurações Básicas'!$E$5,"")</f>
        <v>22/06/2017</v>
      </c>
      <c r="E189" s="43" t="s">
        <v>1338</v>
      </c>
      <c r="F189" s="143" t="s">
        <v>1882</v>
      </c>
      <c r="G189" s="43" t="s">
        <v>1460</v>
      </c>
      <c r="H189" s="43" t="s">
        <v>1397</v>
      </c>
      <c r="I189" s="43"/>
      <c r="J189" s="219">
        <v>0</v>
      </c>
      <c r="K189" s="219">
        <v>56.81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-524435.34999999485</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IF(C190&lt;&gt;"",TEXT(C190,"00")&amp;"/06/"&amp;'Configurações Básicas'!$E$5,"")</f>
        <v>14/06/2017</v>
      </c>
      <c r="E190" s="43" t="s">
        <v>1337</v>
      </c>
      <c r="F190" s="143">
        <v>2699</v>
      </c>
      <c r="G190" s="43" t="s">
        <v>1447</v>
      </c>
      <c r="H190" s="43" t="s">
        <v>1397</v>
      </c>
      <c r="I190" s="43"/>
      <c r="J190" s="219">
        <v>0</v>
      </c>
      <c r="K190" s="219">
        <v>10200</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-534635.34999999485</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IF(C191&lt;&gt;"",TEXT(C191,"00")&amp;"/06/"&amp;'Configurações Básicas'!$E$5,"")</f>
        <v>22/06/2017</v>
      </c>
      <c r="E191" s="43" t="s">
        <v>1338</v>
      </c>
      <c r="F191" s="143">
        <v>15604</v>
      </c>
      <c r="G191" s="43" t="s">
        <v>1442</v>
      </c>
      <c r="H191" s="43" t="s">
        <v>1397</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-534637.44999999483</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IF(C192&lt;&gt;"",TEXT(C192,"00")&amp;"/06/"&amp;'Configurações Básicas'!$E$5,"")</f>
        <v>22/06/2017</v>
      </c>
      <c r="E192" s="43" t="s">
        <v>1338</v>
      </c>
      <c r="F192" s="143">
        <v>15587</v>
      </c>
      <c r="G192" s="43" t="s">
        <v>1442</v>
      </c>
      <c r="H192" s="43" t="s">
        <v>1397</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-534639.54999999481</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IF(C193&lt;&gt;"",TEXT(C193,"00")&amp;"/06/"&amp;'Configurações Básicas'!$E$5,"")</f>
        <v>22/06/2017</v>
      </c>
      <c r="E193" s="43" t="s">
        <v>1338</v>
      </c>
      <c r="F193" s="143">
        <v>15588</v>
      </c>
      <c r="G193" s="43" t="s">
        <v>1442</v>
      </c>
      <c r="H193" s="43" t="s">
        <v>1397</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-534641.64999999478</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IF(C194&lt;&gt;"",TEXT(C194,"00")&amp;"/06/"&amp;'Configurações Básicas'!$E$5,"")</f>
        <v>22/06/2017</v>
      </c>
      <c r="E194" s="43" t="s">
        <v>1338</v>
      </c>
      <c r="F194" s="143">
        <v>15589</v>
      </c>
      <c r="G194" s="43" t="s">
        <v>1442</v>
      </c>
      <c r="H194" s="43" t="s">
        <v>1397</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-534643.74999999476</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IF(C195&lt;&gt;"",TEXT(C195,"00")&amp;"/06/"&amp;'Configurações Básicas'!$E$5,"")</f>
        <v>22/06/2017</v>
      </c>
      <c r="E195" s="43" t="s">
        <v>1338</v>
      </c>
      <c r="F195" s="143">
        <v>15590</v>
      </c>
      <c r="G195" s="43" t="s">
        <v>1442</v>
      </c>
      <c r="H195" s="43" t="s">
        <v>1397</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-534645.84999999474</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IF(C196&lt;&gt;"",TEXT(C196,"00")&amp;"/06/"&amp;'Configurações Básicas'!$E$5,"")</f>
        <v>22/06/2017</v>
      </c>
      <c r="E196" s="43" t="s">
        <v>1338</v>
      </c>
      <c r="F196" s="143">
        <v>15593</v>
      </c>
      <c r="G196" s="43" t="s">
        <v>1442</v>
      </c>
      <c r="H196" s="43" t="s">
        <v>1397</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-534647.94999999471</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IF(C197&lt;&gt;"",TEXT(C197,"00")&amp;"/06/"&amp;'Configurações Básicas'!$E$5,"")</f>
        <v>22/06/2017</v>
      </c>
      <c r="E197" s="43" t="s">
        <v>1338</v>
      </c>
      <c r="F197" s="143">
        <v>15596</v>
      </c>
      <c r="G197" s="43" t="s">
        <v>1442</v>
      </c>
      <c r="H197" s="43" t="s">
        <v>1397</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-534650.04999999469</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IF(C198&lt;&gt;"",TEXT(C198,"00")&amp;"/06/"&amp;'Configurações Básicas'!$E$5,"")</f>
        <v>27/06/2017</v>
      </c>
      <c r="E198" s="43" t="s">
        <v>1338</v>
      </c>
      <c r="F198" s="143">
        <v>15624</v>
      </c>
      <c r="G198" s="43" t="s">
        <v>1442</v>
      </c>
      <c r="H198" s="43" t="s">
        <v>1397</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-534652.14999999467</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IF(C199&lt;&gt;"",TEXT(C199,"00")&amp;"/06/"&amp;'Configurações Básicas'!$E$5,"")</f>
        <v>23/06/2017</v>
      </c>
      <c r="E199" s="43" t="s">
        <v>150</v>
      </c>
      <c r="F199" s="143" t="s">
        <v>1883</v>
      </c>
      <c r="G199" s="43" t="s">
        <v>1443</v>
      </c>
      <c r="H199" s="43" t="s">
        <v>1398</v>
      </c>
      <c r="I199" s="43"/>
      <c r="J199" s="219">
        <v>0</v>
      </c>
      <c r="K199" s="219">
        <v>50</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-534702.14999999467</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IF(C200&lt;&gt;"",TEXT(C200,"00")&amp;"/06/"&amp;'Configurações Básicas'!$E$5,"")</f>
        <v>23/06/2017</v>
      </c>
      <c r="E200" s="43" t="s">
        <v>1338</v>
      </c>
      <c r="F200" s="143">
        <v>871637</v>
      </c>
      <c r="G200" s="43" t="s">
        <v>1450</v>
      </c>
      <c r="H200" s="43" t="s">
        <v>1399</v>
      </c>
      <c r="I200" s="43"/>
      <c r="J200" s="219">
        <v>0</v>
      </c>
      <c r="K200" s="219">
        <v>306</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-535008.14999999467</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IF(C201&lt;&gt;"",TEXT(C201,"00")&amp;"/06/"&amp;'Configurações Básicas'!$E$5,"")</f>
        <v>22/06/2017</v>
      </c>
      <c r="E201" s="43" t="s">
        <v>1338</v>
      </c>
      <c r="F201" s="143" t="s">
        <v>1884</v>
      </c>
      <c r="G201" s="43" t="s">
        <v>1460</v>
      </c>
      <c r="H201" s="43" t="s">
        <v>1397</v>
      </c>
      <c r="I201" s="43"/>
      <c r="J201" s="219">
        <v>0</v>
      </c>
      <c r="K201" s="219">
        <v>53.1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-535061.24999999464</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IF(C202&lt;&gt;"",TEXT(C202,"00")&amp;"/06/"&amp;'Configurações Básicas'!$E$5,"")</f>
        <v>23/06/2017</v>
      </c>
      <c r="E202" s="43" t="s">
        <v>1338</v>
      </c>
      <c r="F202" s="143" t="s">
        <v>1885</v>
      </c>
      <c r="G202" s="43" t="s">
        <v>1529</v>
      </c>
      <c r="H202" s="43" t="s">
        <v>1397</v>
      </c>
      <c r="I202" s="43"/>
      <c r="J202" s="219">
        <v>0</v>
      </c>
      <c r="K202" s="219">
        <v>62.49</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-535123.73999999464</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IF(C203&lt;&gt;"",TEXT(C203,"00")&amp;"/06/"&amp;'Configurações Básicas'!$E$5,"")</f>
        <v>16/06/2017</v>
      </c>
      <c r="E203" s="43" t="s">
        <v>1338</v>
      </c>
      <c r="F203" s="143">
        <v>15536</v>
      </c>
      <c r="G203" s="43" t="s">
        <v>1442</v>
      </c>
      <c r="H203" s="43" t="s">
        <v>1397</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-535125.83999999461</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IF(C204&lt;&gt;"",TEXT(C204,"00")&amp;"/06/"&amp;'Configurações Básicas'!$E$5,"")</f>
        <v>23/06/2017</v>
      </c>
      <c r="E204" s="43" t="s">
        <v>1338</v>
      </c>
      <c r="F204" s="143">
        <v>15578</v>
      </c>
      <c r="G204" s="43" t="s">
        <v>1442</v>
      </c>
      <c r="H204" s="43" t="s">
        <v>1397</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-535127.93999999459</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IF(C205&lt;&gt;"",TEXT(C205,"00")&amp;"/06/"&amp;'Configurações Básicas'!$E$5,"")</f>
        <v>23/06/2017</v>
      </c>
      <c r="E205" s="43" t="s">
        <v>1338</v>
      </c>
      <c r="F205" s="143">
        <v>15606</v>
      </c>
      <c r="G205" s="43" t="s">
        <v>1442</v>
      </c>
      <c r="H205" s="43" t="s">
        <v>1397</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-535130.03999999457</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IF(C206&lt;&gt;"",TEXT(C206,"00")&amp;"/06/"&amp;'Configurações Básicas'!$E$5,"")</f>
        <v>25/06/2017</v>
      </c>
      <c r="E206" s="43" t="s">
        <v>1338</v>
      </c>
      <c r="F206" s="143">
        <v>15607</v>
      </c>
      <c r="G206" s="43" t="s">
        <v>1442</v>
      </c>
      <c r="H206" s="43" t="s">
        <v>1397</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-535132.13999999454</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IF(C207&lt;&gt;"",TEXT(C207,"00")&amp;"/06/"&amp;'Configurações Básicas'!$E$5,"")</f>
        <v>28/06/2017</v>
      </c>
      <c r="E207" s="43" t="s">
        <v>1338</v>
      </c>
      <c r="F207" s="143">
        <v>15689</v>
      </c>
      <c r="G207" s="43" t="s">
        <v>1442</v>
      </c>
      <c r="H207" s="43" t="s">
        <v>1397</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-535134.23999999452</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IF(C208&lt;&gt;"",TEXT(C208,"00")&amp;"/06/"&amp;'Configurações Básicas'!$E$5,"")</f>
        <v>23/06/2017</v>
      </c>
      <c r="E208" s="43" t="s">
        <v>1338</v>
      </c>
      <c r="F208" s="143">
        <v>15657</v>
      </c>
      <c r="G208" s="43" t="s">
        <v>1442</v>
      </c>
      <c r="H208" s="43" t="s">
        <v>1397</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-535136.3399999945</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IF(C209&lt;&gt;"",TEXT(C209,"00")&amp;"/06/"&amp;'Configurações Básicas'!$E$5,"")</f>
        <v>24/06/2017</v>
      </c>
      <c r="E209" s="43" t="s">
        <v>1338</v>
      </c>
      <c r="F209" s="143">
        <v>872341</v>
      </c>
      <c r="G209" s="43" t="s">
        <v>1450</v>
      </c>
      <c r="H209" s="43" t="s">
        <v>1397</v>
      </c>
      <c r="I209" s="43"/>
      <c r="J209" s="219">
        <v>0</v>
      </c>
      <c r="K209" s="219">
        <v>136.82</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-535273.15999999444</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IF(C210&lt;&gt;"",TEXT(C210,"00")&amp;"/06/"&amp;'Configurações Básicas'!$E$5,"")</f>
        <v>24/06/2017</v>
      </c>
      <c r="E210" s="43" t="s">
        <v>1338</v>
      </c>
      <c r="F210" s="143">
        <v>994</v>
      </c>
      <c r="G210" s="43" t="s">
        <v>1448</v>
      </c>
      <c r="H210" s="43" t="s">
        <v>1397</v>
      </c>
      <c r="I210" s="43"/>
      <c r="J210" s="219">
        <v>0</v>
      </c>
      <c r="K210" s="219">
        <v>869.4</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-536142.55999999447</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IF(C211&lt;&gt;"",TEXT(C211,"00")&amp;"/06/"&amp;'Configurações Básicas'!$E$5,"")</f>
        <v>30/06/2017</v>
      </c>
      <c r="E211" s="43" t="s">
        <v>1337</v>
      </c>
      <c r="F211" s="143">
        <v>832</v>
      </c>
      <c r="G211" s="43" t="s">
        <v>1447</v>
      </c>
      <c r="H211" s="43" t="s">
        <v>1398</v>
      </c>
      <c r="I211" s="43"/>
      <c r="J211" s="219">
        <v>0</v>
      </c>
      <c r="K211" s="219">
        <v>525.35</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-536667.90999999444</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IF(C212&lt;&gt;"",TEXT(C212,"00")&amp;"/06/"&amp;'Configurações Básicas'!$E$5,"")</f>
        <v>30/06/2017</v>
      </c>
      <c r="E212" s="43" t="s">
        <v>1337</v>
      </c>
      <c r="F212" s="143" t="s">
        <v>1886</v>
      </c>
      <c r="G212" s="43" t="s">
        <v>1447</v>
      </c>
      <c r="H212" s="43" t="s">
        <v>1398</v>
      </c>
      <c r="I212" s="43"/>
      <c r="J212" s="219">
        <v>0</v>
      </c>
      <c r="K212" s="219">
        <v>8202.15</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-544870.05999999447</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IF(C213&lt;&gt;"",TEXT(C213,"00")&amp;"/06/"&amp;'Configurações Básicas'!$E$5,"")</f>
        <v>28/06/2017</v>
      </c>
      <c r="E213" s="43" t="s">
        <v>1338</v>
      </c>
      <c r="F213" s="143">
        <v>1729</v>
      </c>
      <c r="G213" s="43" t="s">
        <v>1473</v>
      </c>
      <c r="H213" s="43" t="s">
        <v>1397</v>
      </c>
      <c r="I213" s="43"/>
      <c r="J213" s="219">
        <v>0</v>
      </c>
      <c r="K213" s="219">
        <v>471.6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-545341.65999999444</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IF(C214&lt;&gt;"",TEXT(C214,"00")&amp;"/06/"&amp;'Configurações Básicas'!$E$5,"")</f>
        <v>25/06/2017</v>
      </c>
      <c r="E214" s="43" t="s">
        <v>1338</v>
      </c>
      <c r="F214" s="143" t="s">
        <v>1887</v>
      </c>
      <c r="G214" s="43" t="s">
        <v>1442</v>
      </c>
      <c r="H214" s="43" t="s">
        <v>1397</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-545343.75999999442</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IF(C215&lt;&gt;"",TEXT(C215,"00")&amp;"/06/"&amp;'Configurações Básicas'!$E$5,"")</f>
        <v>26/06/2017</v>
      </c>
      <c r="E215" s="43" t="s">
        <v>1338</v>
      </c>
      <c r="F215" s="143">
        <v>15563</v>
      </c>
      <c r="G215" s="43" t="s">
        <v>1442</v>
      </c>
      <c r="H215" s="43" t="s">
        <v>1397</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-545345.8599999944</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IF(C216&lt;&gt;"",TEXT(C216,"00")&amp;"/06/"&amp;'Configurações Básicas'!$E$5,"")</f>
        <v>19/06/2017</v>
      </c>
      <c r="E216" s="43" t="s">
        <v>1338</v>
      </c>
      <c r="F216" s="143">
        <v>15559</v>
      </c>
      <c r="G216" s="43" t="s">
        <v>1442</v>
      </c>
      <c r="H216" s="43" t="s">
        <v>1397</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-545347.95999999437</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IF(C217&lt;&gt;"",TEXT(C217,"00")&amp;"/06/"&amp;'Configurações Básicas'!$E$5,"")</f>
        <v>26/06/2017</v>
      </c>
      <c r="E217" s="43" t="s">
        <v>1338</v>
      </c>
      <c r="F217" s="143" t="s">
        <v>1888</v>
      </c>
      <c r="G217" s="43" t="s">
        <v>1442</v>
      </c>
      <c r="H217" s="43" t="s">
        <v>1397</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-545350.05999999435</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IF(C218&lt;&gt;"",TEXT(C218,"00")&amp;"/06/"&amp;'Configurações Básicas'!$E$5,"")</f>
        <v>26/06/2017</v>
      </c>
      <c r="E218" s="43" t="s">
        <v>1338</v>
      </c>
      <c r="F218" s="143">
        <v>15757</v>
      </c>
      <c r="G218" s="43" t="s">
        <v>1442</v>
      </c>
      <c r="H218" s="43" t="s">
        <v>1397</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-545352.15999999433</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IF(C219&lt;&gt;"",TEXT(C219,"00")&amp;"/06/"&amp;'Configurações Básicas'!$E$5,"")</f>
        <v>26/06/2017</v>
      </c>
      <c r="E219" s="43" t="s">
        <v>1338</v>
      </c>
      <c r="F219" s="143">
        <v>15677</v>
      </c>
      <c r="G219" s="43" t="s">
        <v>1442</v>
      </c>
      <c r="H219" s="43" t="s">
        <v>1397</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-545354.2599999943</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IF(C220&lt;&gt;"",TEXT(C220,"00")&amp;"/06/"&amp;'Configurações Básicas'!$E$5,"")</f>
        <v>26/06/2017</v>
      </c>
      <c r="E220" s="43" t="s">
        <v>1338</v>
      </c>
      <c r="F220" s="143">
        <v>15611</v>
      </c>
      <c r="G220" s="43" t="s">
        <v>1442</v>
      </c>
      <c r="H220" s="43" t="s">
        <v>1397</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-545356.35999999428</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IF(C221&lt;&gt;"",TEXT(C221,"00")&amp;"/06/"&amp;'Configurações Básicas'!$E$5,"")</f>
        <v>23/06/2017</v>
      </c>
      <c r="E221" s="43" t="s">
        <v>1338</v>
      </c>
      <c r="F221" s="143">
        <v>15605</v>
      </c>
      <c r="G221" s="43" t="s">
        <v>1442</v>
      </c>
      <c r="H221" s="43" t="s">
        <v>1397</v>
      </c>
      <c r="I221" s="43"/>
      <c r="J221" s="219">
        <v>0</v>
      </c>
      <c r="K221" s="219">
        <v>2.1</v>
      </c>
      <c r="L221" s="44" t="s">
        <v>1356</v>
      </c>
      <c r="M221" s="44"/>
      <c r="N221" s="41">
        <f>N220+IF(AND(L221="Pago",OR(E221='PC Receitas'!$O$4,E221='PC Receitas'!$O$5,E221='PC Receitas'!$O$6)),K221,IF(AND(L221="Pago",OR(E221='PC Receitas'!$O$7,E221='PC Receitas'!$O$8,E221='PC Receitas'!$O$9,E221='PC Receitas'!$O$10,E221='PC Receitas'!$O$11,E221='PC Receitas'!$O$12,E221='PC Receitas'!$O$13,E221='PC Receitas'!$O$14)),-K221,0))</f>
        <v>-545358.45999999426</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IF(C222&lt;&gt;"",TEXT(C222,"00")&amp;"/06/"&amp;'Configurações Básicas'!$E$5,"")</f>
        <v>26/06/2017</v>
      </c>
      <c r="E222" s="43" t="s">
        <v>1338</v>
      </c>
      <c r="F222" s="143">
        <v>15616</v>
      </c>
      <c r="G222" s="43" t="s">
        <v>1442</v>
      </c>
      <c r="H222" s="43" t="s">
        <v>1397</v>
      </c>
      <c r="I222" s="43"/>
      <c r="J222" s="219">
        <v>0</v>
      </c>
      <c r="K222" s="219">
        <v>2.1</v>
      </c>
      <c r="L222" s="44" t="s">
        <v>1356</v>
      </c>
      <c r="M222" s="44"/>
      <c r="N222" s="41">
        <f>N221+IF(AND(L222="Pago",OR(E222='PC Receitas'!$O$4,E222='PC Receitas'!$O$5,E222='PC Receitas'!$O$6)),K222,IF(AND(L222="Pago",OR(E222='PC Receitas'!$O$7,E222='PC Receitas'!$O$8,E222='PC Receitas'!$O$9,E222='PC Receitas'!$O$10,E222='PC Receitas'!$O$11,E222='PC Receitas'!$O$12,E222='PC Receitas'!$O$13,E222='PC Receitas'!$O$14)),-K222,0))</f>
        <v>-545360.55999999424</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IF(C223&lt;&gt;"",TEXT(C223,"00")&amp;"/06/"&amp;'Configurações Básicas'!$E$5,"")</f>
        <v>26/06/2017</v>
      </c>
      <c r="E223" s="43" t="s">
        <v>1338</v>
      </c>
      <c r="F223" s="143" t="s">
        <v>1889</v>
      </c>
      <c r="G223" s="43" t="s">
        <v>1442</v>
      </c>
      <c r="H223" s="43" t="s">
        <v>1397</v>
      </c>
      <c r="I223" s="43"/>
      <c r="J223" s="219">
        <v>0</v>
      </c>
      <c r="K223" s="219">
        <v>2.1</v>
      </c>
      <c r="L223" s="44" t="s">
        <v>1356</v>
      </c>
      <c r="M223" s="44"/>
      <c r="N223" s="41">
        <f>N222+IF(AND(L223="Pago",OR(E223='PC Receitas'!$O$4,E223='PC Receitas'!$O$5,E223='PC Receitas'!$O$6)),K223,IF(AND(L223="Pago",OR(E223='PC Receitas'!$O$7,E223='PC Receitas'!$O$8,E223='PC Receitas'!$O$9,E223='PC Receitas'!$O$10,E223='PC Receitas'!$O$11,E223='PC Receitas'!$O$12,E223='PC Receitas'!$O$13,E223='PC Receitas'!$O$14)),-K223,0))</f>
        <v>-545362.65999999421</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IF(C224&lt;&gt;"",TEXT(C224,"00")&amp;"/06/"&amp;'Configurações Básicas'!$E$5,"")</f>
        <v>24/06/2017</v>
      </c>
      <c r="E224" s="43" t="s">
        <v>1338</v>
      </c>
      <c r="F224" s="143">
        <v>15591</v>
      </c>
      <c r="G224" s="43" t="s">
        <v>1442</v>
      </c>
      <c r="H224" s="43" t="s">
        <v>1397</v>
      </c>
      <c r="I224" s="43"/>
      <c r="J224" s="219">
        <v>0</v>
      </c>
      <c r="K224" s="219">
        <v>2.1</v>
      </c>
      <c r="L224" s="44" t="s">
        <v>1356</v>
      </c>
      <c r="M224" s="44"/>
      <c r="N224" s="41">
        <f>N223+IF(AND(L224="Pago",OR(E224='PC Receitas'!$O$4,E224='PC Receitas'!$O$5,E224='PC Receitas'!$O$6)),K224,IF(AND(L224="Pago",OR(E224='PC Receitas'!$O$7,E224='PC Receitas'!$O$8,E224='PC Receitas'!$O$9,E224='PC Receitas'!$O$10,E224='PC Receitas'!$O$11,E224='PC Receitas'!$O$12,E224='PC Receitas'!$O$13,E224='PC Receitas'!$O$14)),-K224,0))</f>
        <v>-545364.75999999419</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IF(C225&lt;&gt;"",TEXT(C225,"00")&amp;"/06/"&amp;'Configurações Básicas'!$E$5,"")</f>
        <v>23/06/2017</v>
      </c>
      <c r="E225" s="43" t="s">
        <v>1337</v>
      </c>
      <c r="F225" s="143">
        <v>21907</v>
      </c>
      <c r="G225" s="43" t="s">
        <v>1447</v>
      </c>
      <c r="H225" s="43" t="s">
        <v>1397</v>
      </c>
      <c r="I225" s="43"/>
      <c r="J225" s="219">
        <v>0</v>
      </c>
      <c r="K225" s="219">
        <v>5867.35</v>
      </c>
      <c r="L225" s="44" t="s">
        <v>1356</v>
      </c>
      <c r="M225" s="44"/>
      <c r="N225" s="41">
        <f>N224+IF(AND(L225="Pago",OR(E225='PC Receitas'!$O$4,E225='PC Receitas'!$O$5,E225='PC Receitas'!$O$6)),K225,IF(AND(L225="Pago",OR(E225='PC Receitas'!$O$7,E225='PC Receitas'!$O$8,E225='PC Receitas'!$O$9,E225='PC Receitas'!$O$10,E225='PC Receitas'!$O$11,E225='PC Receitas'!$O$12,E225='PC Receitas'!$O$13,E225='PC Receitas'!$O$14)),-K225,0))</f>
        <v>-551232.10999999417</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IF(C226&lt;&gt;"",TEXT(C226,"00")&amp;"/06/"&amp;'Configurações Básicas'!$E$5,"")</f>
        <v>28/06/2017</v>
      </c>
      <c r="E226" s="43" t="s">
        <v>1337</v>
      </c>
      <c r="F226" s="143">
        <v>5970</v>
      </c>
      <c r="G226" s="43" t="s">
        <v>1447</v>
      </c>
      <c r="H226" s="43" t="s">
        <v>1397</v>
      </c>
      <c r="I226" s="43"/>
      <c r="J226" s="219">
        <v>0</v>
      </c>
      <c r="K226" s="219">
        <v>7828.6</v>
      </c>
      <c r="L226" s="44" t="s">
        <v>1356</v>
      </c>
      <c r="M226" s="44"/>
      <c r="N226" s="41">
        <f>N225+IF(AND(L226="Pago",OR(E226='PC Receitas'!$O$4,E226='PC Receitas'!$O$5,E226='PC Receitas'!$O$6)),K226,IF(AND(L226="Pago",OR(E226='PC Receitas'!$O$7,E226='PC Receitas'!$O$8,E226='PC Receitas'!$O$9,E226='PC Receitas'!$O$10,E226='PC Receitas'!$O$11,E226='PC Receitas'!$O$12,E226='PC Receitas'!$O$13,E226='PC Receitas'!$O$14)),-K226,0))</f>
        <v>-559060.70999999414</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IF(C227&lt;&gt;"",TEXT(C227,"00")&amp;"/06/"&amp;'Configurações Básicas'!$E$5,"")</f>
        <v>27/06/2017</v>
      </c>
      <c r="E227" s="43" t="s">
        <v>1338</v>
      </c>
      <c r="F227" s="143" t="s">
        <v>1890</v>
      </c>
      <c r="G227" s="43" t="s">
        <v>1442</v>
      </c>
      <c r="H227" s="43" t="s">
        <v>1397</v>
      </c>
      <c r="I227" s="43"/>
      <c r="J227" s="219">
        <v>0</v>
      </c>
      <c r="K227" s="219">
        <v>2.1</v>
      </c>
      <c r="L227" s="44" t="s">
        <v>1356</v>
      </c>
      <c r="M227" s="44"/>
      <c r="N227" s="41">
        <f>N226+IF(AND(L227="Pago",OR(E227='PC Receitas'!$O$4,E227='PC Receitas'!$O$5,E227='PC Receitas'!$O$6)),K227,IF(AND(L227="Pago",OR(E227='PC Receitas'!$O$7,E227='PC Receitas'!$O$8,E227='PC Receitas'!$O$9,E227='PC Receitas'!$O$10,E227='PC Receitas'!$O$11,E227='PC Receitas'!$O$12,E227='PC Receitas'!$O$13,E227='PC Receitas'!$O$14)),-K227,0))</f>
        <v>-559062.80999999412</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IF(C228&lt;&gt;"",TEXT(C228,"00")&amp;"/06/"&amp;'Configurações Básicas'!$E$5,"")</f>
        <v>27/06/2017</v>
      </c>
      <c r="E228" s="43" t="s">
        <v>1338</v>
      </c>
      <c r="F228" s="143">
        <v>15621</v>
      </c>
      <c r="G228" s="43" t="s">
        <v>1442</v>
      </c>
      <c r="H228" s="43" t="s">
        <v>1397</v>
      </c>
      <c r="I228" s="43"/>
      <c r="J228" s="219">
        <v>0</v>
      </c>
      <c r="K228" s="219">
        <v>2.1</v>
      </c>
      <c r="L228" s="44" t="s">
        <v>1356</v>
      </c>
      <c r="M228" s="44"/>
      <c r="N228" s="41">
        <f>N227+IF(AND(L228="Pago",OR(E228='PC Receitas'!$O$4,E228='PC Receitas'!$O$5,E228='PC Receitas'!$O$6)),K228,IF(AND(L228="Pago",OR(E228='PC Receitas'!$O$7,E228='PC Receitas'!$O$8,E228='PC Receitas'!$O$9,E228='PC Receitas'!$O$10,E228='PC Receitas'!$O$11,E228='PC Receitas'!$O$12,E228='PC Receitas'!$O$13,E228='PC Receitas'!$O$14)),-K228,0))</f>
        <v>-559064.9099999941</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IF(C229&lt;&gt;"",TEXT(C229,"00")&amp;"/06/"&amp;'Configurações Básicas'!$E$5,"")</f>
        <v>27/06/2017</v>
      </c>
      <c r="E229" s="43" t="s">
        <v>1338</v>
      </c>
      <c r="F229" s="143">
        <v>15625</v>
      </c>
      <c r="G229" s="43" t="s">
        <v>1442</v>
      </c>
      <c r="H229" s="43" t="s">
        <v>1397</v>
      </c>
      <c r="I229" s="43"/>
      <c r="J229" s="219">
        <v>0</v>
      </c>
      <c r="K229" s="219">
        <v>2.1</v>
      </c>
      <c r="L229" s="44" t="s">
        <v>1356</v>
      </c>
      <c r="M229" s="44"/>
      <c r="N229" s="41">
        <f>N228+IF(AND(L229="Pago",OR(E229='PC Receitas'!$O$4,E229='PC Receitas'!$O$5,E229='PC Receitas'!$O$6)),K229,IF(AND(L229="Pago",OR(E229='PC Receitas'!$O$7,E229='PC Receitas'!$O$8,E229='PC Receitas'!$O$9,E229='PC Receitas'!$O$10,E229='PC Receitas'!$O$11,E229='PC Receitas'!$O$12,E229='PC Receitas'!$O$13,E229='PC Receitas'!$O$14)),-K229,0))</f>
        <v>-559067.00999999407</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IF(C230&lt;&gt;"",TEXT(C230,"00")&amp;"/06/"&amp;'Configurações Básicas'!$E$5,"")</f>
        <v>27/06/2017</v>
      </c>
      <c r="E230" s="43" t="s">
        <v>1338</v>
      </c>
      <c r="F230" s="143">
        <v>15626</v>
      </c>
      <c r="G230" s="43" t="s">
        <v>1442</v>
      </c>
      <c r="H230" s="43" t="s">
        <v>1397</v>
      </c>
      <c r="I230" s="43"/>
      <c r="J230" s="219">
        <v>0</v>
      </c>
      <c r="K230" s="219">
        <v>2.1</v>
      </c>
      <c r="L230" s="44" t="s">
        <v>1356</v>
      </c>
      <c r="M230" s="44"/>
      <c r="N230" s="41">
        <f>N229+IF(AND(L230="Pago",OR(E230='PC Receitas'!$O$4,E230='PC Receitas'!$O$5,E230='PC Receitas'!$O$6)),K230,IF(AND(L230="Pago",OR(E230='PC Receitas'!$O$7,E230='PC Receitas'!$O$8,E230='PC Receitas'!$O$9,E230='PC Receitas'!$O$10,E230='PC Receitas'!$O$11,E230='PC Receitas'!$O$12,E230='PC Receitas'!$O$13,E230='PC Receitas'!$O$14)),-K230,0))</f>
        <v>-559069.10999999405</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IF(C231&lt;&gt;"",TEXT(C231,"00")&amp;"/06/"&amp;'Configurações Básicas'!$E$5,"")</f>
        <v>27/06/2017</v>
      </c>
      <c r="E231" s="43" t="s">
        <v>1338</v>
      </c>
      <c r="F231" s="143">
        <v>15627</v>
      </c>
      <c r="G231" s="43" t="s">
        <v>1442</v>
      </c>
      <c r="H231" s="43" t="s">
        <v>1397</v>
      </c>
      <c r="I231" s="43"/>
      <c r="J231" s="219">
        <v>0</v>
      </c>
      <c r="K231" s="219">
        <v>2.1</v>
      </c>
      <c r="L231" s="44" t="s">
        <v>1356</v>
      </c>
      <c r="M231" s="44"/>
      <c r="N231" s="41">
        <f>N230+IF(AND(L231="Pago",OR(E231='PC Receitas'!$O$4,E231='PC Receitas'!$O$5,E231='PC Receitas'!$O$6)),K231,IF(AND(L231="Pago",OR(E231='PC Receitas'!$O$7,E231='PC Receitas'!$O$8,E231='PC Receitas'!$O$9,E231='PC Receitas'!$O$10,E231='PC Receitas'!$O$11,E231='PC Receitas'!$O$12,E231='PC Receitas'!$O$13,E231='PC Receitas'!$O$14)),-K231,0))</f>
        <v>-559071.20999999403</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IF(C232&lt;&gt;"",TEXT(C232,"00")&amp;"/06/"&amp;'Configurações Básicas'!$E$5,"")</f>
        <v>27/06/2017</v>
      </c>
      <c r="E232" s="43" t="s">
        <v>1338</v>
      </c>
      <c r="F232" s="143">
        <v>15629</v>
      </c>
      <c r="G232" s="43" t="s">
        <v>1442</v>
      </c>
      <c r="H232" s="43" t="s">
        <v>1397</v>
      </c>
      <c r="I232" s="43"/>
      <c r="J232" s="219">
        <v>0</v>
      </c>
      <c r="K232" s="219">
        <v>2.1</v>
      </c>
      <c r="L232" s="44" t="s">
        <v>1356</v>
      </c>
      <c r="M232" s="44"/>
      <c r="N232" s="41">
        <f>N231+IF(AND(L232="Pago",OR(E232='PC Receitas'!$O$4,E232='PC Receitas'!$O$5,E232='PC Receitas'!$O$6)),K232,IF(AND(L232="Pago",OR(E232='PC Receitas'!$O$7,E232='PC Receitas'!$O$8,E232='PC Receitas'!$O$9,E232='PC Receitas'!$O$10,E232='PC Receitas'!$O$11,E232='PC Receitas'!$O$12,E232='PC Receitas'!$O$13,E232='PC Receitas'!$O$14)),-K232,0))</f>
        <v>-559073.309999994</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IF(C233&lt;&gt;"",TEXT(C233,"00")&amp;"/06/"&amp;'Configurações Básicas'!$E$5,"")</f>
        <v>27/06/2017</v>
      </c>
      <c r="E233" s="43" t="s">
        <v>1338</v>
      </c>
      <c r="F233" s="143">
        <v>15631</v>
      </c>
      <c r="G233" s="43" t="s">
        <v>1442</v>
      </c>
      <c r="H233" s="43" t="s">
        <v>1397</v>
      </c>
      <c r="I233" s="43"/>
      <c r="J233" s="219">
        <v>0</v>
      </c>
      <c r="K233" s="219">
        <v>2.1</v>
      </c>
      <c r="L233" s="44" t="s">
        <v>1356</v>
      </c>
      <c r="M233" s="44"/>
      <c r="N233" s="41">
        <f>N232+IF(AND(L233="Pago",OR(E233='PC Receitas'!$O$4,E233='PC Receitas'!$O$5,E233='PC Receitas'!$O$6)),K233,IF(AND(L233="Pago",OR(E233='PC Receitas'!$O$7,E233='PC Receitas'!$O$8,E233='PC Receitas'!$O$9,E233='PC Receitas'!$O$10,E233='PC Receitas'!$O$11,E233='PC Receitas'!$O$12,E233='PC Receitas'!$O$13,E233='PC Receitas'!$O$14)),-K233,0))</f>
        <v>-559075.40999999398</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IF(C234&lt;&gt;"",TEXT(C234,"00")&amp;"/06/"&amp;'Configurações Básicas'!$E$5,"")</f>
        <v>27/06/2017</v>
      </c>
      <c r="E234" s="43" t="s">
        <v>1338</v>
      </c>
      <c r="F234" s="143">
        <v>15632</v>
      </c>
      <c r="G234" s="43" t="s">
        <v>1442</v>
      </c>
      <c r="H234" s="43" t="s">
        <v>1397</v>
      </c>
      <c r="I234" s="43"/>
      <c r="J234" s="219">
        <v>0</v>
      </c>
      <c r="K234" s="219">
        <v>2.1</v>
      </c>
      <c r="L234" s="44" t="s">
        <v>1356</v>
      </c>
      <c r="M234" s="44"/>
      <c r="N234" s="41">
        <f>N233+IF(AND(L234="Pago",OR(E234='PC Receitas'!$O$4,E234='PC Receitas'!$O$5,E234='PC Receitas'!$O$6)),K234,IF(AND(L234="Pago",OR(E234='PC Receitas'!$O$7,E234='PC Receitas'!$O$8,E234='PC Receitas'!$O$9,E234='PC Receitas'!$O$10,E234='PC Receitas'!$O$11,E234='PC Receitas'!$O$12,E234='PC Receitas'!$O$13,E234='PC Receitas'!$O$14)),-K234,0))</f>
        <v>-559077.50999999396</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IF(C235&lt;&gt;"",TEXT(C235,"00")&amp;"/06/"&amp;'Configurações Básicas'!$E$5,"")</f>
        <v>27/06/2017</v>
      </c>
      <c r="E235" s="43" t="s">
        <v>1338</v>
      </c>
      <c r="F235" s="143" t="s">
        <v>1891</v>
      </c>
      <c r="G235" s="43" t="s">
        <v>1442</v>
      </c>
      <c r="H235" s="43" t="s">
        <v>1397</v>
      </c>
      <c r="I235" s="43"/>
      <c r="J235" s="219">
        <v>0</v>
      </c>
      <c r="K235" s="219">
        <v>2.1</v>
      </c>
      <c r="L235" s="44" t="s">
        <v>1356</v>
      </c>
      <c r="M235" s="44"/>
      <c r="N235" s="41">
        <f>N234+IF(AND(L235="Pago",OR(E235='PC Receitas'!$O$4,E235='PC Receitas'!$O$5,E235='PC Receitas'!$O$6)),K235,IF(AND(L235="Pago",OR(E235='PC Receitas'!$O$7,E235='PC Receitas'!$O$8,E235='PC Receitas'!$O$9,E235='PC Receitas'!$O$10,E235='PC Receitas'!$O$11,E235='PC Receitas'!$O$12,E235='PC Receitas'!$O$13,E235='PC Receitas'!$O$14)),-K235,0))</f>
        <v>-559079.60999999393</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IF(C236&lt;&gt;"",TEXT(C236,"00")&amp;"/06/"&amp;'Configurações Básicas'!$E$5,"")</f>
        <v>27/06/2017</v>
      </c>
      <c r="E236" s="43" t="s">
        <v>1338</v>
      </c>
      <c r="F236" s="143" t="s">
        <v>1892</v>
      </c>
      <c r="G236" s="43" t="s">
        <v>1442</v>
      </c>
      <c r="H236" s="43" t="s">
        <v>1397</v>
      </c>
      <c r="I236" s="43"/>
      <c r="J236" s="219">
        <v>0</v>
      </c>
      <c r="K236" s="219">
        <v>2.1</v>
      </c>
      <c r="L236" s="44" t="s">
        <v>1356</v>
      </c>
      <c r="M236" s="44"/>
      <c r="N236" s="41">
        <f>N235+IF(AND(L236="Pago",OR(E236='PC Receitas'!$O$4,E236='PC Receitas'!$O$5,E236='PC Receitas'!$O$6)),K236,IF(AND(L236="Pago",OR(E236='PC Receitas'!$O$7,E236='PC Receitas'!$O$8,E236='PC Receitas'!$O$9,E236='PC Receitas'!$O$10,E236='PC Receitas'!$O$11,E236='PC Receitas'!$O$12,E236='PC Receitas'!$O$13,E236='PC Receitas'!$O$14)),-K236,0))</f>
        <v>-559081.70999999391</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IF(C237&lt;&gt;"",TEXT(C237,"00")&amp;"/06/"&amp;'Configurações Básicas'!$E$5,"")</f>
        <v>28/06/2017</v>
      </c>
      <c r="E237" s="43" t="s">
        <v>1338</v>
      </c>
      <c r="F237" s="143">
        <v>15636</v>
      </c>
      <c r="G237" s="43" t="s">
        <v>1442</v>
      </c>
      <c r="H237" s="43" t="s">
        <v>1397</v>
      </c>
      <c r="I237" s="43"/>
      <c r="J237" s="219">
        <v>0</v>
      </c>
      <c r="K237" s="219">
        <v>2.1</v>
      </c>
      <c r="L237" s="44" t="s">
        <v>1356</v>
      </c>
      <c r="M237" s="44"/>
      <c r="N237" s="41">
        <f>N236+IF(AND(L237="Pago",OR(E237='PC Receitas'!$O$4,E237='PC Receitas'!$O$5,E237='PC Receitas'!$O$6)),K237,IF(AND(L237="Pago",OR(E237='PC Receitas'!$O$7,E237='PC Receitas'!$O$8,E237='PC Receitas'!$O$9,E237='PC Receitas'!$O$10,E237='PC Receitas'!$O$11,E237='PC Receitas'!$O$12,E237='PC Receitas'!$O$13,E237='PC Receitas'!$O$14)),-K237,0))</f>
        <v>-559083.80999999389</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IF(C238&lt;&gt;"",TEXT(C238,"00")&amp;"/06/"&amp;'Configurações Básicas'!$E$5,"")</f>
        <v>28/06/2017</v>
      </c>
      <c r="E238" s="43" t="s">
        <v>1338</v>
      </c>
      <c r="F238" s="143">
        <v>15637</v>
      </c>
      <c r="G238" s="43" t="s">
        <v>1442</v>
      </c>
      <c r="H238" s="43" t="s">
        <v>1397</v>
      </c>
      <c r="I238" s="43"/>
      <c r="J238" s="219">
        <v>0</v>
      </c>
      <c r="K238" s="219">
        <v>2.1</v>
      </c>
      <c r="L238" s="44" t="s">
        <v>1356</v>
      </c>
      <c r="M238" s="44"/>
      <c r="N238" s="41">
        <f>N237+IF(AND(L238="Pago",OR(E238='PC Receitas'!$O$4,E238='PC Receitas'!$O$5,E238='PC Receitas'!$O$6)),K238,IF(AND(L238="Pago",OR(E238='PC Receitas'!$O$7,E238='PC Receitas'!$O$8,E238='PC Receitas'!$O$9,E238='PC Receitas'!$O$10,E238='PC Receitas'!$O$11,E238='PC Receitas'!$O$12,E238='PC Receitas'!$O$13,E238='PC Receitas'!$O$14)),-K238,0))</f>
        <v>-559085.90999999386</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IF(C239&lt;&gt;"",TEXT(C239,"00")&amp;"/06/"&amp;'Configurações Básicas'!$E$5,"")</f>
        <v>28/06/2017</v>
      </c>
      <c r="E239" s="43" t="s">
        <v>1338</v>
      </c>
      <c r="F239" s="143" t="s">
        <v>1893</v>
      </c>
      <c r="G239" s="43" t="s">
        <v>1442</v>
      </c>
      <c r="H239" s="43" t="s">
        <v>1397</v>
      </c>
      <c r="I239" s="43"/>
      <c r="J239" s="219">
        <v>0</v>
      </c>
      <c r="K239" s="219">
        <v>2.1</v>
      </c>
      <c r="L239" s="44" t="s">
        <v>1356</v>
      </c>
      <c r="M239" s="44"/>
      <c r="N239" s="41">
        <f>N238+IF(AND(L239="Pago",OR(E239='PC Receitas'!$O$4,E239='PC Receitas'!$O$5,E239='PC Receitas'!$O$6)),K239,IF(AND(L239="Pago",OR(E239='PC Receitas'!$O$7,E239='PC Receitas'!$O$8,E239='PC Receitas'!$O$9,E239='PC Receitas'!$O$10,E239='PC Receitas'!$O$11,E239='PC Receitas'!$O$12,E239='PC Receitas'!$O$13,E239='PC Receitas'!$O$14)),-K239,0))</f>
        <v>-559088.00999999384</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IF(C240&lt;&gt;"",TEXT(C240,"00")&amp;"/06/"&amp;'Configurações Básicas'!$E$5,"")</f>
        <v>28/06/2017</v>
      </c>
      <c r="E240" s="43" t="s">
        <v>1338</v>
      </c>
      <c r="F240" s="143">
        <v>15640</v>
      </c>
      <c r="G240" s="43" t="s">
        <v>1442</v>
      </c>
      <c r="H240" s="43" t="s">
        <v>1397</v>
      </c>
      <c r="I240" s="43"/>
      <c r="J240" s="219">
        <v>0</v>
      </c>
      <c r="K240" s="219">
        <v>2.1</v>
      </c>
      <c r="L240" s="44" t="s">
        <v>1356</v>
      </c>
      <c r="M240" s="44"/>
      <c r="N240" s="41">
        <f>N239+IF(AND(L240="Pago",OR(E240='PC Receitas'!$O$4,E240='PC Receitas'!$O$5,E240='PC Receitas'!$O$6)),K240,IF(AND(L240="Pago",OR(E240='PC Receitas'!$O$7,E240='PC Receitas'!$O$8,E240='PC Receitas'!$O$9,E240='PC Receitas'!$O$10,E240='PC Receitas'!$O$11,E240='PC Receitas'!$O$12,E240='PC Receitas'!$O$13,E240='PC Receitas'!$O$14)),-K240,0))</f>
        <v>-559090.10999999382</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IF(C241&lt;&gt;"",TEXT(C241,"00")&amp;"/06/"&amp;'Configurações Básicas'!$E$5,"")</f>
        <v>28/06/2017</v>
      </c>
      <c r="E241" s="43" t="s">
        <v>1338</v>
      </c>
      <c r="F241" s="143">
        <v>15641</v>
      </c>
      <c r="G241" s="43" t="s">
        <v>1442</v>
      </c>
      <c r="H241" s="43" t="s">
        <v>1397</v>
      </c>
      <c r="I241" s="43"/>
      <c r="J241" s="219">
        <v>0</v>
      </c>
      <c r="K241" s="219">
        <v>2.1</v>
      </c>
      <c r="L241" s="44" t="s">
        <v>1356</v>
      </c>
      <c r="M241" s="44"/>
      <c r="N241" s="41">
        <f>N240+IF(AND(L241="Pago",OR(E241='PC Receitas'!$O$4,E241='PC Receitas'!$O$5,E241='PC Receitas'!$O$6)),K241,IF(AND(L241="Pago",OR(E241='PC Receitas'!$O$7,E241='PC Receitas'!$O$8,E241='PC Receitas'!$O$9,E241='PC Receitas'!$O$10,E241='PC Receitas'!$O$11,E241='PC Receitas'!$O$12,E241='PC Receitas'!$O$13,E241='PC Receitas'!$O$14)),-K241,0))</f>
        <v>-559092.20999999379</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IF(C242&lt;&gt;"",TEXT(C242,"00")&amp;"/06/"&amp;'Configurações Básicas'!$E$5,"")</f>
        <v>28/06/2017</v>
      </c>
      <c r="E242" s="43" t="s">
        <v>1338</v>
      </c>
      <c r="F242" s="143" t="s">
        <v>1894</v>
      </c>
      <c r="G242" s="43" t="s">
        <v>1442</v>
      </c>
      <c r="H242" s="43" t="s">
        <v>1397</v>
      </c>
      <c r="I242" s="43"/>
      <c r="J242" s="219">
        <v>0</v>
      </c>
      <c r="K242" s="219">
        <v>2.1</v>
      </c>
      <c r="L242" s="44" t="s">
        <v>1356</v>
      </c>
      <c r="M242" s="44"/>
      <c r="N242" s="41">
        <f>N241+IF(AND(L242="Pago",OR(E242='PC Receitas'!$O$4,E242='PC Receitas'!$O$5,E242='PC Receitas'!$O$6)),K242,IF(AND(L242="Pago",OR(E242='PC Receitas'!$O$7,E242='PC Receitas'!$O$8,E242='PC Receitas'!$O$9,E242='PC Receitas'!$O$10,E242='PC Receitas'!$O$11,E242='PC Receitas'!$O$12,E242='PC Receitas'!$O$13,E242='PC Receitas'!$O$14)),-K242,0))</f>
        <v>-559094.30999999377</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IF(C243&lt;&gt;"",TEXT(C243,"00")&amp;"/06/"&amp;'Configurações Básicas'!$E$5,"")</f>
        <v>21/06/2017</v>
      </c>
      <c r="E243" s="43" t="s">
        <v>1338</v>
      </c>
      <c r="F243" s="143">
        <v>15579</v>
      </c>
      <c r="G243" s="43" t="s">
        <v>1442</v>
      </c>
      <c r="H243" s="43" t="s">
        <v>1397</v>
      </c>
      <c r="I243" s="43"/>
      <c r="J243" s="219">
        <v>0</v>
      </c>
      <c r="K243" s="219">
        <v>2.1</v>
      </c>
      <c r="L243" s="44" t="s">
        <v>1356</v>
      </c>
      <c r="M243" s="44"/>
      <c r="N243" s="41">
        <f>N242+IF(AND(L243="Pago",OR(E243='PC Receitas'!$O$4,E243='PC Receitas'!$O$5,E243='PC Receitas'!$O$6)),K243,IF(AND(L243="Pago",OR(E243='PC Receitas'!$O$7,E243='PC Receitas'!$O$8,E243='PC Receitas'!$O$9,E243='PC Receitas'!$O$10,E243='PC Receitas'!$O$11,E243='PC Receitas'!$O$12,E243='PC Receitas'!$O$13,E243='PC Receitas'!$O$14)),-K243,0))</f>
        <v>-559096.40999999375</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IF(C244&lt;&gt;"",TEXT(C244,"00")&amp;"/06/"&amp;'Configurações Básicas'!$E$5,"")</f>
        <v>28/06/2017</v>
      </c>
      <c r="E244" s="43" t="s">
        <v>1338</v>
      </c>
      <c r="F244" s="143">
        <v>15580</v>
      </c>
      <c r="G244" s="43" t="s">
        <v>1442</v>
      </c>
      <c r="H244" s="43" t="s">
        <v>1397</v>
      </c>
      <c r="I244" s="43"/>
      <c r="J244" s="219">
        <v>0</v>
      </c>
      <c r="K244" s="219">
        <v>2.1</v>
      </c>
      <c r="L244" s="44" t="s">
        <v>1356</v>
      </c>
      <c r="M244" s="44"/>
      <c r="N244" s="41">
        <f>N243+IF(AND(L244="Pago",OR(E244='PC Receitas'!$O$4,E244='PC Receitas'!$O$5,E244='PC Receitas'!$O$6)),K244,IF(AND(L244="Pago",OR(E244='PC Receitas'!$O$7,E244='PC Receitas'!$O$8,E244='PC Receitas'!$O$9,E244='PC Receitas'!$O$10,E244='PC Receitas'!$O$11,E244='PC Receitas'!$O$12,E244='PC Receitas'!$O$13,E244='PC Receitas'!$O$14)),-K244,0))</f>
        <v>-559098.50999999372</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IF(C245&lt;&gt;"",TEXT(C245,"00")&amp;"/06/"&amp;'Configurações Básicas'!$E$5,"")</f>
        <v>28/06/2017</v>
      </c>
      <c r="E245" s="43" t="s">
        <v>1338</v>
      </c>
      <c r="F245" s="143">
        <v>15586</v>
      </c>
      <c r="G245" s="43" t="s">
        <v>1442</v>
      </c>
      <c r="H245" s="43" t="s">
        <v>1397</v>
      </c>
      <c r="I245" s="43"/>
      <c r="J245" s="219">
        <v>0</v>
      </c>
      <c r="K245" s="219">
        <v>2.1</v>
      </c>
      <c r="L245" s="44" t="s">
        <v>1356</v>
      </c>
      <c r="M245" s="44"/>
      <c r="N245" s="41">
        <f>N244+IF(AND(L245="Pago",OR(E245='PC Receitas'!$O$4,E245='PC Receitas'!$O$5,E245='PC Receitas'!$O$6)),K245,IF(AND(L245="Pago",OR(E245='PC Receitas'!$O$7,E245='PC Receitas'!$O$8,E245='PC Receitas'!$O$9,E245='PC Receitas'!$O$10,E245='PC Receitas'!$O$11,E245='PC Receitas'!$O$12,E245='PC Receitas'!$O$13,E245='PC Receitas'!$O$14)),-K245,0))</f>
        <v>-559100.6099999937</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IF(C246&lt;&gt;"",TEXT(C246,"00")&amp;"/06/"&amp;'Configurações Básicas'!$E$5,"")</f>
        <v>28/06/2017</v>
      </c>
      <c r="E246" s="43" t="s">
        <v>1338</v>
      </c>
      <c r="F246" s="143" t="s">
        <v>1895</v>
      </c>
      <c r="G246" s="43" t="s">
        <v>1442</v>
      </c>
      <c r="H246" s="43" t="s">
        <v>1397</v>
      </c>
      <c r="I246" s="43"/>
      <c r="J246" s="219">
        <v>0</v>
      </c>
      <c r="K246" s="219">
        <v>2.1</v>
      </c>
      <c r="L246" s="44" t="s">
        <v>1356</v>
      </c>
      <c r="M246" s="44"/>
      <c r="N246" s="41">
        <f>N245+IF(AND(L246="Pago",OR(E246='PC Receitas'!$O$4,E246='PC Receitas'!$O$5,E246='PC Receitas'!$O$6)),K246,IF(AND(L246="Pago",OR(E246='PC Receitas'!$O$7,E246='PC Receitas'!$O$8,E246='PC Receitas'!$O$9,E246='PC Receitas'!$O$10,E246='PC Receitas'!$O$11,E246='PC Receitas'!$O$12,E246='PC Receitas'!$O$13,E246='PC Receitas'!$O$14)),-K246,0))</f>
        <v>-559102.70999999368</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IF(C247&lt;&gt;"",TEXT(C247,"00")&amp;"/06/"&amp;'Configurações Básicas'!$E$5,"")</f>
        <v>29/06/2017</v>
      </c>
      <c r="E247" s="43" t="s">
        <v>150</v>
      </c>
      <c r="F247" s="143" t="s">
        <v>1896</v>
      </c>
      <c r="G247" s="43" t="s">
        <v>1443</v>
      </c>
      <c r="H247" s="43" t="s">
        <v>1398</v>
      </c>
      <c r="I247" s="43"/>
      <c r="J247" s="219">
        <v>0</v>
      </c>
      <c r="K247" s="219">
        <v>19</v>
      </c>
      <c r="L247" s="44" t="s">
        <v>1356</v>
      </c>
      <c r="M247" s="44"/>
      <c r="N247" s="41">
        <f>N246+IF(AND(L247="Pago",OR(E247='PC Receitas'!$O$4,E247='PC Receitas'!$O$5,E247='PC Receitas'!$O$6)),K247,IF(AND(L247="Pago",OR(E247='PC Receitas'!$O$7,E247='PC Receitas'!$O$8,E247='PC Receitas'!$O$9,E247='PC Receitas'!$O$10,E247='PC Receitas'!$O$11,E247='PC Receitas'!$O$12,E247='PC Receitas'!$O$13,E247='PC Receitas'!$O$14)),-K247,0))</f>
        <v>-559121.70999999368</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IF(C248&lt;&gt;"",TEXT(C248,"00")&amp;"/06/"&amp;'Configurações Básicas'!$E$5,"")</f>
        <v>29/06/2017</v>
      </c>
      <c r="E248" s="43" t="s">
        <v>1334</v>
      </c>
      <c r="F248" s="143" t="s">
        <v>1897</v>
      </c>
      <c r="G248" s="43" t="s">
        <v>1440</v>
      </c>
      <c r="H248" s="43" t="s">
        <v>1397</v>
      </c>
      <c r="I248" s="43"/>
      <c r="J248" s="219">
        <v>0</v>
      </c>
      <c r="K248" s="219">
        <v>463.76</v>
      </c>
      <c r="L248" s="44" t="s">
        <v>1356</v>
      </c>
      <c r="M248" s="44"/>
      <c r="N248" s="41">
        <f>N247+IF(AND(L248="Pago",OR(E248='PC Receitas'!$O$4,E248='PC Receitas'!$O$5,E248='PC Receitas'!$O$6)),K248,IF(AND(L248="Pago",OR(E248='PC Receitas'!$O$7,E248='PC Receitas'!$O$8,E248='PC Receitas'!$O$9,E248='PC Receitas'!$O$10,E248='PC Receitas'!$O$11,E248='PC Receitas'!$O$12,E248='PC Receitas'!$O$13,E248='PC Receitas'!$O$14)),-K248,0))</f>
        <v>-559585.46999999369</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IF(C249&lt;&gt;"",TEXT(C249,"00")&amp;"/06/"&amp;'Configurações Básicas'!$E$5,"")</f>
        <v>29/06/2017</v>
      </c>
      <c r="E249" s="43" t="s">
        <v>1338</v>
      </c>
      <c r="F249" s="143">
        <v>15646</v>
      </c>
      <c r="G249" s="43" t="s">
        <v>1442</v>
      </c>
      <c r="H249" s="43" t="s">
        <v>1397</v>
      </c>
      <c r="I249" s="43"/>
      <c r="J249" s="219">
        <v>0</v>
      </c>
      <c r="K249" s="219">
        <v>2.1</v>
      </c>
      <c r="L249" s="44" t="s">
        <v>1356</v>
      </c>
      <c r="M249" s="44"/>
      <c r="N249" s="41">
        <f>N248+IF(AND(L249="Pago",OR(E249='PC Receitas'!$O$4,E249='PC Receitas'!$O$5,E249='PC Receitas'!$O$6)),K249,IF(AND(L249="Pago",OR(E249='PC Receitas'!$O$7,E249='PC Receitas'!$O$8,E249='PC Receitas'!$O$9,E249='PC Receitas'!$O$10,E249='PC Receitas'!$O$11,E249='PC Receitas'!$O$12,E249='PC Receitas'!$O$13,E249='PC Receitas'!$O$14)),-K249,0))</f>
        <v>-559587.56999999366</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IF(C250&lt;&gt;"",TEXT(C250,"00")&amp;"/06/"&amp;'Configurações Básicas'!$E$5,"")</f>
        <v>29/06/2017</v>
      </c>
      <c r="E250" s="43" t="s">
        <v>1338</v>
      </c>
      <c r="F250" s="143">
        <v>15647</v>
      </c>
      <c r="G250" s="43" t="s">
        <v>1442</v>
      </c>
      <c r="H250" s="43" t="s">
        <v>1397</v>
      </c>
      <c r="I250" s="43"/>
      <c r="J250" s="219">
        <v>0</v>
      </c>
      <c r="K250" s="219">
        <v>2.1</v>
      </c>
      <c r="L250" s="44" t="s">
        <v>1356</v>
      </c>
      <c r="M250" s="44"/>
      <c r="N250" s="41">
        <f>N249+IF(AND(L250="Pago",OR(E250='PC Receitas'!$O$4,E250='PC Receitas'!$O$5,E250='PC Receitas'!$O$6)),K250,IF(AND(L250="Pago",OR(E250='PC Receitas'!$O$7,E250='PC Receitas'!$O$8,E250='PC Receitas'!$O$9,E250='PC Receitas'!$O$10,E250='PC Receitas'!$O$11,E250='PC Receitas'!$O$12,E250='PC Receitas'!$O$13,E250='PC Receitas'!$O$14)),-K250,0))</f>
        <v>-559589.66999999364</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IF(C251&lt;&gt;"",TEXT(C251,"00")&amp;"/06/"&amp;'Configurações Básicas'!$E$5,"")</f>
        <v>29/06/2017</v>
      </c>
      <c r="E251" s="43" t="s">
        <v>1338</v>
      </c>
      <c r="F251" s="143">
        <v>15602</v>
      </c>
      <c r="G251" s="43" t="s">
        <v>1442</v>
      </c>
      <c r="H251" s="43" t="s">
        <v>1397</v>
      </c>
      <c r="I251" s="43"/>
      <c r="J251" s="219">
        <v>0</v>
      </c>
      <c r="K251" s="219">
        <v>2.1</v>
      </c>
      <c r="L251" s="44" t="s">
        <v>1356</v>
      </c>
      <c r="M251" s="44"/>
      <c r="N251" s="41">
        <f>N250+IF(AND(L251="Pago",OR(E251='PC Receitas'!$O$4,E251='PC Receitas'!$O$5,E251='PC Receitas'!$O$6)),K251,IF(AND(L251="Pago",OR(E251='PC Receitas'!$O$7,E251='PC Receitas'!$O$8,E251='PC Receitas'!$O$9,E251='PC Receitas'!$O$10,E251='PC Receitas'!$O$11,E251='PC Receitas'!$O$12,E251='PC Receitas'!$O$13,E251='PC Receitas'!$O$14)),-K251,0))</f>
        <v>-559591.76999999362</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IF(C252&lt;&gt;"",TEXT(C252,"00")&amp;"/06/"&amp;'Configurações Básicas'!$E$5,"")</f>
        <v>29/06/2017</v>
      </c>
      <c r="E252" s="43" t="s">
        <v>1338</v>
      </c>
      <c r="F252" s="143" t="s">
        <v>1898</v>
      </c>
      <c r="G252" s="43" t="s">
        <v>1442</v>
      </c>
      <c r="H252" s="43" t="s">
        <v>1397</v>
      </c>
      <c r="I252" s="43"/>
      <c r="J252" s="219">
        <v>0</v>
      </c>
      <c r="K252" s="219">
        <v>2.1</v>
      </c>
      <c r="L252" s="44" t="s">
        <v>1356</v>
      </c>
      <c r="M252" s="44"/>
      <c r="N252" s="41">
        <f>N251+IF(AND(L252="Pago",OR(E252='PC Receitas'!$O$4,E252='PC Receitas'!$O$5,E252='PC Receitas'!$O$6)),K252,IF(AND(L252="Pago",OR(E252='PC Receitas'!$O$7,E252='PC Receitas'!$O$8,E252='PC Receitas'!$O$9,E252='PC Receitas'!$O$10,E252='PC Receitas'!$O$11,E252='PC Receitas'!$O$12,E252='PC Receitas'!$O$13,E252='PC Receitas'!$O$14)),-K252,0))</f>
        <v>-559593.86999999359</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IF(C253&lt;&gt;"",TEXT(C253,"00")&amp;"/06/"&amp;'Configurações Básicas'!$E$5,"")</f>
        <v>29/06/2017</v>
      </c>
      <c r="E253" s="43" t="s">
        <v>1338</v>
      </c>
      <c r="F253" s="143">
        <v>15655</v>
      </c>
      <c r="G253" s="43" t="s">
        <v>1442</v>
      </c>
      <c r="H253" s="43" t="s">
        <v>1397</v>
      </c>
      <c r="I253" s="43"/>
      <c r="J253" s="219">
        <v>0</v>
      </c>
      <c r="K253" s="219">
        <v>2.1</v>
      </c>
      <c r="L253" s="44" t="s">
        <v>1356</v>
      </c>
      <c r="M253" s="44"/>
      <c r="N253" s="41">
        <f>N252+IF(AND(L253="Pago",OR(E253='PC Receitas'!$O$4,E253='PC Receitas'!$O$5,E253='PC Receitas'!$O$6)),K253,IF(AND(L253="Pago",OR(E253='PC Receitas'!$O$7,E253='PC Receitas'!$O$8,E253='PC Receitas'!$O$9,E253='PC Receitas'!$O$10,E253='PC Receitas'!$O$11,E253='PC Receitas'!$O$12,E253='PC Receitas'!$O$13,E253='PC Receitas'!$O$14)),-K253,0))</f>
        <v>-559595.96999999357</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IF(C254&lt;&gt;"",TEXT(C254,"00")&amp;"/06/"&amp;'Configurações Básicas'!$E$5,"")</f>
        <v>29/06/2017</v>
      </c>
      <c r="E254" s="43" t="s">
        <v>1338</v>
      </c>
      <c r="F254" s="143">
        <v>15653</v>
      </c>
      <c r="G254" s="43" t="s">
        <v>1442</v>
      </c>
      <c r="H254" s="43" t="s">
        <v>1397</v>
      </c>
      <c r="I254" s="43"/>
      <c r="J254" s="219">
        <v>0</v>
      </c>
      <c r="K254" s="219">
        <v>2.1</v>
      </c>
      <c r="L254" s="44" t="s">
        <v>1356</v>
      </c>
      <c r="M254" s="44"/>
      <c r="N254" s="41">
        <f>N253+IF(AND(L254="Pago",OR(E254='PC Receitas'!$O$4,E254='PC Receitas'!$O$5,E254='PC Receitas'!$O$6)),K254,IF(AND(L254="Pago",OR(E254='PC Receitas'!$O$7,E254='PC Receitas'!$O$8,E254='PC Receitas'!$O$9,E254='PC Receitas'!$O$10,E254='PC Receitas'!$O$11,E254='PC Receitas'!$O$12,E254='PC Receitas'!$O$13,E254='PC Receitas'!$O$14)),-K254,0))</f>
        <v>-559598.06999999355</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IF(C255&lt;&gt;"",TEXT(C255,"00")&amp;"/06/"&amp;'Configurações Básicas'!$E$5,"")</f>
        <v>29/06/2017</v>
      </c>
      <c r="E255" s="43" t="s">
        <v>1338</v>
      </c>
      <c r="F255" s="143">
        <v>15654</v>
      </c>
      <c r="G255" s="43" t="s">
        <v>1442</v>
      </c>
      <c r="H255" s="43" t="s">
        <v>1397</v>
      </c>
      <c r="I255" s="43"/>
      <c r="J255" s="219">
        <v>0</v>
      </c>
      <c r="K255" s="219">
        <v>2.1</v>
      </c>
      <c r="L255" s="44" t="s">
        <v>1356</v>
      </c>
      <c r="M255" s="44"/>
      <c r="N255" s="41">
        <f>N254+IF(AND(L255="Pago",OR(E255='PC Receitas'!$O$4,E255='PC Receitas'!$O$5,E255='PC Receitas'!$O$6)),K255,IF(AND(L255="Pago",OR(E255='PC Receitas'!$O$7,E255='PC Receitas'!$O$8,E255='PC Receitas'!$O$9,E255='PC Receitas'!$O$10,E255='PC Receitas'!$O$11,E255='PC Receitas'!$O$12,E255='PC Receitas'!$O$13,E255='PC Receitas'!$O$14)),-K255,0))</f>
        <v>-559600.16999999352</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IF(C256&lt;&gt;"",TEXT(C256,"00")&amp;"/06/"&amp;'Configurações Básicas'!$E$5,"")</f>
        <v>28/06/2017</v>
      </c>
      <c r="E256" s="43" t="s">
        <v>1334</v>
      </c>
      <c r="F256" s="143" t="s">
        <v>1899</v>
      </c>
      <c r="G256" s="43" t="s">
        <v>1461</v>
      </c>
      <c r="H256" s="43" t="s">
        <v>1397</v>
      </c>
      <c r="I256" s="43"/>
      <c r="J256" s="219">
        <v>0</v>
      </c>
      <c r="K256" s="219">
        <v>1556.16</v>
      </c>
      <c r="L256" s="44" t="s">
        <v>1356</v>
      </c>
      <c r="M256" s="44"/>
      <c r="N256" s="41">
        <f>N255+IF(AND(L256="Pago",OR(E256='PC Receitas'!$O$4,E256='PC Receitas'!$O$5,E256='PC Receitas'!$O$6)),K256,IF(AND(L256="Pago",OR(E256='PC Receitas'!$O$7,E256='PC Receitas'!$O$8,E256='PC Receitas'!$O$9,E256='PC Receitas'!$O$10,E256='PC Receitas'!$O$11,E256='PC Receitas'!$O$12,E256='PC Receitas'!$O$13,E256='PC Receitas'!$O$14)),-K256,0))</f>
        <v>-561156.32999999356</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IF(C257&lt;&gt;"",TEXT(C257,"00")&amp;"/06/"&amp;'Configurações Básicas'!$E$5,"")</f>
        <v>30/06/2017</v>
      </c>
      <c r="E257" s="43" t="s">
        <v>1338</v>
      </c>
      <c r="F257" s="143">
        <v>156606261</v>
      </c>
      <c r="G257" s="43" t="s">
        <v>1442</v>
      </c>
      <c r="H257" s="43" t="s">
        <v>1397</v>
      </c>
      <c r="I257" s="43"/>
      <c r="J257" s="219">
        <v>0</v>
      </c>
      <c r="K257" s="219">
        <v>2.1</v>
      </c>
      <c r="L257" s="44" t="s">
        <v>1356</v>
      </c>
      <c r="M257" s="44"/>
      <c r="N257" s="41">
        <f>N256+IF(AND(L257="Pago",OR(E257='PC Receitas'!$O$4,E257='PC Receitas'!$O$5,E257='PC Receitas'!$O$6)),K257,IF(AND(L257="Pago",OR(E257='PC Receitas'!$O$7,E257='PC Receitas'!$O$8,E257='PC Receitas'!$O$9,E257='PC Receitas'!$O$10,E257='PC Receitas'!$O$11,E257='PC Receitas'!$O$12,E257='PC Receitas'!$O$13,E257='PC Receitas'!$O$14)),-K257,0))</f>
        <v>-561158.42999999353</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IF(C258&lt;&gt;"",TEXT(C258,"00")&amp;"/06/"&amp;'Configurações Básicas'!$E$5,"")</f>
        <v>03/06/2017</v>
      </c>
      <c r="E258" s="43" t="s">
        <v>1338</v>
      </c>
      <c r="F258" s="143">
        <v>15669</v>
      </c>
      <c r="G258" s="43" t="s">
        <v>1442</v>
      </c>
      <c r="H258" s="43" t="s">
        <v>1397</v>
      </c>
      <c r="I258" s="43"/>
      <c r="J258" s="219">
        <v>0</v>
      </c>
      <c r="K258" s="219">
        <v>2.1</v>
      </c>
      <c r="L258" s="44" t="s">
        <v>1356</v>
      </c>
      <c r="M258" s="44"/>
      <c r="N258" s="41">
        <f>N257+IF(AND(L258="Pago",OR(E258='PC Receitas'!$O$4,E258='PC Receitas'!$O$5,E258='PC Receitas'!$O$6)),K258,IF(AND(L258="Pago",OR(E258='PC Receitas'!$O$7,E258='PC Receitas'!$O$8,E258='PC Receitas'!$O$9,E258='PC Receitas'!$O$10,E258='PC Receitas'!$O$11,E258='PC Receitas'!$O$12,E258='PC Receitas'!$O$13,E258='PC Receitas'!$O$14)),-K258,0))</f>
        <v>-561160.52999999351</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IF(C259&lt;&gt;"",TEXT(C259,"00")&amp;"/06/"&amp;'Configurações Básicas'!$E$5,"")</f>
        <v>27/06/2017</v>
      </c>
      <c r="E259" s="43" t="s">
        <v>1338</v>
      </c>
      <c r="F259" s="143">
        <v>15633</v>
      </c>
      <c r="G259" s="43" t="s">
        <v>1442</v>
      </c>
      <c r="H259" s="43" t="s">
        <v>1397</v>
      </c>
      <c r="I259" s="43"/>
      <c r="J259" s="219">
        <v>0</v>
      </c>
      <c r="K259" s="219">
        <v>2.1</v>
      </c>
      <c r="L259" s="44" t="s">
        <v>1356</v>
      </c>
      <c r="M259" s="44"/>
      <c r="N259" s="41">
        <f>N258+IF(AND(L259="Pago",OR(E259='PC Receitas'!$O$4,E259='PC Receitas'!$O$5,E259='PC Receitas'!$O$6)),K259,IF(AND(L259="Pago",OR(E259='PC Receitas'!$O$7,E259='PC Receitas'!$O$8,E259='PC Receitas'!$O$9,E259='PC Receitas'!$O$10,E259='PC Receitas'!$O$11,E259='PC Receitas'!$O$12,E259='PC Receitas'!$O$13,E259='PC Receitas'!$O$14)),-K259,0))</f>
        <v>-561162.62999999349</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IF(C260&lt;&gt;"",TEXT(C260,"00")&amp;"/06/"&amp;'Configurações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-561162.62999999349</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IF(C261&lt;&gt;"",TEXT(C261,"00")&amp;"/06/"&amp;'Configurações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-561162.62999999349</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IF(C262&lt;&gt;"",TEXT(C262,"00")&amp;"/06/"&amp;'Configurações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-561162.62999999349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IF(C263&lt;&gt;"",TEXT(C263,"00")&amp;"/06/"&amp;'Configurações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-561162.62999999349</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IF(C264&lt;&gt;"",TEXT(C264,"00")&amp;"/06/"&amp;'Configurações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-561162.62999999349</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IF(C265&lt;&gt;"",TEXT(C265,"00")&amp;"/06/"&amp;'Configurações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-561162.62999999349</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IF(C266&lt;&gt;"",TEXT(C266,"00")&amp;"/06/"&amp;'Configurações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-561162.62999999349</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IF(C267&lt;&gt;"",TEXT(C267,"00")&amp;"/06/"&amp;'Configurações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-561162.62999999349</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IF(C268&lt;&gt;"",TEXT(C268,"00")&amp;"/06/"&amp;'Configurações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-561162.62999999349</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IF(C269&lt;&gt;"",TEXT(C269,"00")&amp;"/06/"&amp;'Configurações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-561162.62999999349</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IF(C270&lt;&gt;"",TEXT(C270,"00")&amp;"/06/"&amp;'Configurações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-561162.62999999349</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IF(C271&lt;&gt;"",TEXT(C271,"00")&amp;"/06/"&amp;'Configurações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-561162.62999999349</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IF(C272&lt;&gt;"",TEXT(C272,"00")&amp;"/06/"&amp;'Configurações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-561162.62999999349</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IF(C273&lt;&gt;"",TEXT(C273,"00")&amp;"/06/"&amp;'Configurações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-561162.62999999349</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IF(C274&lt;&gt;"",TEXT(C274,"00")&amp;"/06/"&amp;'Configurações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-561162.62999999349</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IF(C275&lt;&gt;"",TEXT(C275,"00")&amp;"/06/"&amp;'Configurações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-561162.62999999349</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IF(C276&lt;&gt;"",TEXT(C276,"00")&amp;"/06/"&amp;'Configurações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-561162.62999999349</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IF(C277&lt;&gt;"",TEXT(C277,"00")&amp;"/06/"&amp;'Configurações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-561162.62999999349</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IF(C278&lt;&gt;"",TEXT(C278,"00")&amp;"/06/"&amp;'Configurações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-561162.62999999349</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IF(C279&lt;&gt;"",TEXT(C279,"00")&amp;"/06/"&amp;'Configurações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-561162.62999999349</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IF(C280&lt;&gt;"",TEXT(C280,"00")&amp;"/06/"&amp;'Configurações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-561162.62999999349</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IF(C281&lt;&gt;"",TEXT(C281,"00")&amp;"/06/"&amp;'Configurações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-561162.62999999349</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IF(C282&lt;&gt;"",TEXT(C282,"00")&amp;"/06/"&amp;'Configurações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-561162.62999999349</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IF(C283&lt;&gt;"",TEXT(C283,"00")&amp;"/06/"&amp;'Configurações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-561162.62999999349</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IF(C284&lt;&gt;"",TEXT(C284,"00")&amp;"/06/"&amp;'Configurações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-561162.62999999349</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IF(C285&lt;&gt;"",TEXT(C285,"00")&amp;"/06/"&amp;'Configurações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-561162.62999999349</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IF(C286&lt;&gt;"",TEXT(C286,"00")&amp;"/06/"&amp;'Configurações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-561162.62999999349</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IF(C287&lt;&gt;"",TEXT(C287,"00")&amp;"/06/"&amp;'Configurações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-561162.62999999349</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IF(C288&lt;&gt;"",TEXT(C288,"00")&amp;"/06/"&amp;'Configurações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-561162.62999999349</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IF(C289&lt;&gt;"",TEXT(C289,"00")&amp;"/06/"&amp;'Configurações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-561162.62999999349</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IF(C290&lt;&gt;"",TEXT(C290,"00")&amp;"/06/"&amp;'Configurações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-561162.62999999349</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IF(C291&lt;&gt;"",TEXT(C291,"00")&amp;"/06/"&amp;'Configurações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-561162.62999999349</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IF(C292&lt;&gt;"",TEXT(C292,"00")&amp;"/06/"&amp;'Configurações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-561162.62999999349</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IF(C293&lt;&gt;"",TEXT(C293,"00")&amp;"/06/"&amp;'Configurações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-561162.62999999349</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IF(C294&lt;&gt;"",TEXT(C294,"00")&amp;"/06/"&amp;'Configurações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-561162.62999999349</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IF(C295&lt;&gt;"",TEXT(C295,"00")&amp;"/06/"&amp;'Configurações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-561162.62999999349</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IF(C296&lt;&gt;"",TEXT(C296,"00")&amp;"/06/"&amp;'Configurações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-561162.62999999349</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IF(C297&lt;&gt;"",TEXT(C297,"00")&amp;"/06/"&amp;'Configurações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-561162.62999999349</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IF(C298&lt;&gt;"",TEXT(C298,"00")&amp;"/06/"&amp;'Configurações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-561162.62999999349</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IF(C299&lt;&gt;"",TEXT(C299,"00")&amp;"/06/"&amp;'Configurações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-561162.62999999349</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IF(C300&lt;&gt;"",TEXT(C300,"00")&amp;"/06/"&amp;'Configurações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-561162.62999999349</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IF(C301&lt;&gt;"",TEXT(C301,"00")&amp;"/06/"&amp;'Configurações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-561162.62999999349</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IF(C302&lt;&gt;"",TEXT(C302,"00")&amp;"/06/"&amp;'Configurações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-561162.62999999349</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IF(C303&lt;&gt;"",TEXT(C303,"00")&amp;"/06/"&amp;'Configurações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-561162.62999999349</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IF(C304&lt;&gt;"",TEXT(C304,"00")&amp;"/06/"&amp;'Configurações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-561162.62999999349</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IF(C305&lt;&gt;"",TEXT(C305,"00")&amp;"/06/"&amp;'Configurações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-561162.62999999349</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IF(C306&lt;&gt;"",TEXT(C306,"00")&amp;"/06/"&amp;'Configurações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-561162.62999999349</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IF(C307&lt;&gt;"",TEXT(C307,"00")&amp;"/06/"&amp;'Configurações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-561162.62999999349</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IF(C308&lt;&gt;"",TEXT(C308,"00")&amp;"/06/"&amp;'Configurações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-561162.62999999349</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IF(C309&lt;&gt;"",TEXT(C309,"00")&amp;"/06/"&amp;'Configurações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-561162.62999999349</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IF(C310&lt;&gt;"",TEXT(C310,"00")&amp;"/06/"&amp;'Configurações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-561162.62999999349</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IF(C311&lt;&gt;"",TEXT(C311,"00")&amp;"/06/"&amp;'Configurações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-561162.62999999349</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IF(C312&lt;&gt;"",TEXT(C312,"00")&amp;"/06/"&amp;'Configurações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-561162.62999999349</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IF(C313&lt;&gt;"",TEXT(C313,"00")&amp;"/06/"&amp;'Configurações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-561162.62999999349</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IF(C314&lt;&gt;"",TEXT(C314,"00")&amp;"/06/"&amp;'Configurações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-561162.62999999349</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IF(C315&lt;&gt;"",TEXT(C315,"00")&amp;"/06/"&amp;'Configurações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-561162.62999999349</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IF(C316&lt;&gt;"",TEXT(C316,"00")&amp;"/06/"&amp;'Configurações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-561162.62999999349</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IF(C317&lt;&gt;"",TEXT(C317,"00")&amp;"/06/"&amp;'Configurações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-561162.62999999349</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IF(C318&lt;&gt;"",TEXT(C318,"00")&amp;"/06/"&amp;'Configurações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-561162.62999999349</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IF(C319&lt;&gt;"",TEXT(C319,"00")&amp;"/06/"&amp;'Configurações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-561162.62999999349</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IF(C320&lt;&gt;"",TEXT(C320,"00")&amp;"/06/"&amp;'Configurações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-561162.62999999349</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IF(C321&lt;&gt;"",TEXT(C321,"00")&amp;"/06/"&amp;'Configurações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-561162.62999999349</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IF(C322&lt;&gt;"",TEXT(C322,"00")&amp;"/06/"&amp;'Configurações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-561162.62999999349</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IF(C323&lt;&gt;"",TEXT(C323,"00")&amp;"/06/"&amp;'Configurações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-561162.62999999349</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IF(C324&lt;&gt;"",TEXT(C324,"00")&amp;"/06/"&amp;'Configurações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-561162.62999999349</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IF(C325&lt;&gt;"",TEXT(C325,"00")&amp;"/06/"&amp;'Configurações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-561162.62999999349</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IF(C326&lt;&gt;"",TEXT(C326,"00")&amp;"/06/"&amp;'Configurações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-561162.62999999349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IF(C327&lt;&gt;"",TEXT(C327,"00")&amp;"/06/"&amp;'Configurações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-561162.62999999349</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IF(C328&lt;&gt;"",TEXT(C328,"00")&amp;"/06/"&amp;'Configurações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-561162.62999999349</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IF(C329&lt;&gt;"",TEXT(C329,"00")&amp;"/06/"&amp;'Configurações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-561162.62999999349</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IF(C330&lt;&gt;"",TEXT(C330,"00")&amp;"/06/"&amp;'Configurações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-561162.62999999349</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IF(C331&lt;&gt;"",TEXT(C331,"00")&amp;"/06/"&amp;'Configurações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-561162.62999999349</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IF(C332&lt;&gt;"",TEXT(C332,"00")&amp;"/06/"&amp;'Configurações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-561162.62999999349</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IF(C333&lt;&gt;"",TEXT(C333,"00")&amp;"/06/"&amp;'Configurações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-561162.62999999349</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IF(C334&lt;&gt;"",TEXT(C334,"00")&amp;"/06/"&amp;'Configurações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-561162.62999999349</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IF(C335&lt;&gt;"",TEXT(C335,"00")&amp;"/06/"&amp;'Configurações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-561162.62999999349</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IF(C336&lt;&gt;"",TEXT(C336,"00")&amp;"/06/"&amp;'Configurações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-561162.62999999349</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IF(C337&lt;&gt;"",TEXT(C337,"00")&amp;"/06/"&amp;'Configurações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-561162.62999999349</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IF(C338&lt;&gt;"",TEXT(C338,"00")&amp;"/06/"&amp;'Configurações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-561162.62999999349</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IF(C339&lt;&gt;"",TEXT(C339,"00")&amp;"/06/"&amp;'Configurações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-561162.62999999349</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IF(C340&lt;&gt;"",TEXT(C340,"00")&amp;"/06/"&amp;'Configurações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-561162.62999999349</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IF(C341&lt;&gt;"",TEXT(C341,"00")&amp;"/06/"&amp;'Configurações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-561162.62999999349</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IF(C342&lt;&gt;"",TEXT(C342,"00")&amp;"/06/"&amp;'Configurações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-561162.62999999349</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IF(C343&lt;&gt;"",TEXT(C343,"00")&amp;"/06/"&amp;'Configurações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-561162.62999999349</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IF(C344&lt;&gt;"",TEXT(C344,"00")&amp;"/06/"&amp;'Configurações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-561162.62999999349</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IF(C345&lt;&gt;"",TEXT(C345,"00")&amp;"/06/"&amp;'Configurações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-561162.62999999349</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IF(C346&lt;&gt;"",TEXT(C346,"00")&amp;"/06/"&amp;'Configurações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-561162.62999999349</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IF(C347&lt;&gt;"",TEXT(C347,"00")&amp;"/06/"&amp;'Configurações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-561162.62999999349</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IF(C348&lt;&gt;"",TEXT(C348,"00")&amp;"/06/"&amp;'Configurações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-561162.62999999349</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IF(C349&lt;&gt;"",TEXT(C349,"00")&amp;"/06/"&amp;'Configurações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-561162.62999999349</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IF(C350&lt;&gt;"",TEXT(C350,"00")&amp;"/06/"&amp;'Configurações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-561162.62999999349</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IF(C351&lt;&gt;"",TEXT(C351,"00")&amp;"/06/"&amp;'Configurações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-561162.62999999349</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IF(C352&lt;&gt;"",TEXT(C352,"00")&amp;"/06/"&amp;'Configurações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-561162.62999999349</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IF(C353&lt;&gt;"",TEXT(C353,"00")&amp;"/06/"&amp;'Configurações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-561162.62999999349</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IF(C354&lt;&gt;"",TEXT(C354,"00")&amp;"/06/"&amp;'Configurações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-561162.62999999349</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IF(C355&lt;&gt;"",TEXT(C355,"00")&amp;"/06/"&amp;'Configurações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-561162.62999999349</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IF(C356&lt;&gt;"",TEXT(C356,"00")&amp;"/06/"&amp;'Configurações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-561162.62999999349</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IF(C357&lt;&gt;"",TEXT(C357,"00")&amp;"/06/"&amp;'Configurações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-561162.62999999349</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IF(C358&lt;&gt;"",TEXT(C358,"00")&amp;"/06/"&amp;'Configurações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-561162.62999999349</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IF(C359&lt;&gt;"",TEXT(C359,"00")&amp;"/06/"&amp;'Configurações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-561162.62999999349</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IF(C360&lt;&gt;"",TEXT(C360,"00")&amp;"/06/"&amp;'Configurações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-561162.62999999349</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IF(C361&lt;&gt;"",TEXT(C361,"00")&amp;"/06/"&amp;'Configurações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-561162.62999999349</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IF(C362&lt;&gt;"",TEXT(C362,"00")&amp;"/06/"&amp;'Configurações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-561162.62999999349</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IF(C363&lt;&gt;"",TEXT(C363,"00")&amp;"/06/"&amp;'Configurações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-561162.62999999349</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IF(C364&lt;&gt;"",TEXT(C364,"00")&amp;"/06/"&amp;'Configurações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-561162.62999999349</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IF(C365&lt;&gt;"",TEXT(C365,"00")&amp;"/06/"&amp;'Configurações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-561162.62999999349</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IF(C366&lt;&gt;"",TEXT(C366,"00")&amp;"/06/"&amp;'Configurações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-561162.62999999349</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IF(C367&lt;&gt;"",TEXT(C367,"00")&amp;"/06/"&amp;'Configurações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-561162.62999999349</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IF(C368&lt;&gt;"",TEXT(C368,"00")&amp;"/06/"&amp;'Configurações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-561162.62999999349</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IF(C369&lt;&gt;"",TEXT(C369,"00")&amp;"/06/"&amp;'Configurações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-561162.62999999349</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IF(C370&lt;&gt;"",TEXT(C370,"00")&amp;"/06/"&amp;'Configurações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-561162.62999999349</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IF(C371&lt;&gt;"",TEXT(C371,"00")&amp;"/06/"&amp;'Configurações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-561162.62999999349</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IF(C372&lt;&gt;"",TEXT(C372,"00")&amp;"/06/"&amp;'Configurações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-561162.62999999349</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IF(C373&lt;&gt;"",TEXT(C373,"00")&amp;"/06/"&amp;'Configurações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-561162.62999999349</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IF(C374&lt;&gt;"",TEXT(C374,"00")&amp;"/06/"&amp;'Configurações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-561162.62999999349</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IF(C375&lt;&gt;"",TEXT(C375,"00")&amp;"/06/"&amp;'Configurações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-561162.62999999349</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IF(C376&lt;&gt;"",TEXT(C376,"00")&amp;"/06/"&amp;'Configurações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-561162.62999999349</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IF(C377&lt;&gt;"",TEXT(C377,"00")&amp;"/06/"&amp;'Configurações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-561162.62999999349</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IF(C378&lt;&gt;"",TEXT(C378,"00")&amp;"/06/"&amp;'Configurações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-561162.62999999349</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IF(C379&lt;&gt;"",TEXT(C379,"00")&amp;"/06/"&amp;'Configurações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-561162.62999999349</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IF(C380&lt;&gt;"",TEXT(C380,"00")&amp;"/06/"&amp;'Configurações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-561162.62999999349</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IF(C381&lt;&gt;"",TEXT(C381,"00")&amp;"/06/"&amp;'Configurações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-561162.62999999349</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IF(C382&lt;&gt;"",TEXT(C382,"00")&amp;"/06/"&amp;'Configurações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-561162.62999999349</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IF(C383&lt;&gt;"",TEXT(C383,"00")&amp;"/06/"&amp;'Configurações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-561162.62999999349</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IF(C384&lt;&gt;"",TEXT(C384,"00")&amp;"/06/"&amp;'Configurações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-561162.62999999349</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IF(C385&lt;&gt;"",TEXT(C385,"00")&amp;"/06/"&amp;'Configurações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-561162.62999999349</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IF(C386&lt;&gt;"",TEXT(C386,"00")&amp;"/06/"&amp;'Configurações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-561162.62999999349</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IF(C387&lt;&gt;"",TEXT(C387,"00")&amp;"/06/"&amp;'Configurações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-561162.62999999349</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IF(C388&lt;&gt;"",TEXT(C388,"00")&amp;"/06/"&amp;'Configurações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-561162.62999999349</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IF(C389&lt;&gt;"",TEXT(C389,"00")&amp;"/06/"&amp;'Configurações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-561162.62999999349</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IF(C390&lt;&gt;"",TEXT(C390,"00")&amp;"/06/"&amp;'Configurações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-561162.62999999349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IF(C391&lt;&gt;"",TEXT(C391,"00")&amp;"/06/"&amp;'Configurações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-561162.62999999349</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IF(C392&lt;&gt;"",TEXT(C392,"00")&amp;"/06/"&amp;'Configurações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-561162.62999999349</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IF(C393&lt;&gt;"",TEXT(C393,"00")&amp;"/06/"&amp;'Configurações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-561162.62999999349</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IF(C394&lt;&gt;"",TEXT(C394,"00")&amp;"/06/"&amp;'Configurações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-561162.62999999349</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IF(C395&lt;&gt;"",TEXT(C395,"00")&amp;"/06/"&amp;'Configurações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-561162.62999999349</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IF(C396&lt;&gt;"",TEXT(C396,"00")&amp;"/06/"&amp;'Configurações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-561162.62999999349</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IF(C397&lt;&gt;"",TEXT(C397,"00")&amp;"/06/"&amp;'Configurações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-561162.62999999349</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IF(C398&lt;&gt;"",TEXT(C398,"00")&amp;"/06/"&amp;'Configurações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-561162.62999999349</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IF(C399&lt;&gt;"",TEXT(C399,"00")&amp;"/06/"&amp;'Configurações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-561162.62999999349</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IF(C400&lt;&gt;"",TEXT(C400,"00")&amp;"/06/"&amp;'Configurações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-561162.62999999349</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IF(C401&lt;&gt;"",TEXT(C401,"00")&amp;"/06/"&amp;'Configurações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-561162.62999999349</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IF(C402&lt;&gt;"",TEXT(C402,"00")&amp;"/06/"&amp;'Configurações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-561162.62999999349</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IF(C403&lt;&gt;"",TEXT(C403,"00")&amp;"/06/"&amp;'Configurações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-561162.62999999349</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IF(C404&lt;&gt;"",TEXT(C404,"00")&amp;"/06/"&amp;'Configurações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-561162.62999999349</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IF(C405&lt;&gt;"",TEXT(C405,"00")&amp;"/06/"&amp;'Configurações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-561162.62999999349</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IF(C406&lt;&gt;"",TEXT(C406,"00")&amp;"/06/"&amp;'Configurações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-561162.62999999349</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IF(C407&lt;&gt;"",TEXT(C407,"00")&amp;"/06/"&amp;'Configurações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-561162.62999999349</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IF(C408&lt;&gt;"",TEXT(C408,"00")&amp;"/06/"&amp;'Configurações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-561162.62999999349</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IF(C409&lt;&gt;"",TEXT(C409,"00")&amp;"/06/"&amp;'Configurações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-561162.62999999349</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IF(C410&lt;&gt;"",TEXT(C410,"00")&amp;"/06/"&amp;'Configurações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-561162.62999999349</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IF(C411&lt;&gt;"",TEXT(C411,"00")&amp;"/06/"&amp;'Configurações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-561162.62999999349</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IF(C412&lt;&gt;"",TEXT(C412,"00")&amp;"/06/"&amp;'Configurações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-561162.62999999349</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IF(C413&lt;&gt;"",TEXT(C413,"00")&amp;"/06/"&amp;'Configurações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-561162.62999999349</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IF(C414&lt;&gt;"",TEXT(C414,"00")&amp;"/06/"&amp;'Configurações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-561162.62999999349</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IF(C415&lt;&gt;"",TEXT(C415,"00")&amp;"/06/"&amp;'Configurações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-561162.62999999349</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IF(C416&lt;&gt;"",TEXT(C416,"00")&amp;"/06/"&amp;'Configurações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-561162.62999999349</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IF(C417&lt;&gt;"",TEXT(C417,"00")&amp;"/06/"&amp;'Configurações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-561162.62999999349</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IF(C418&lt;&gt;"",TEXT(C418,"00")&amp;"/06/"&amp;'Configurações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-561162.62999999349</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IF(C419&lt;&gt;"",TEXT(C419,"00")&amp;"/06/"&amp;'Configurações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-561162.62999999349</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IF(C420&lt;&gt;"",TEXT(C420,"00")&amp;"/06/"&amp;'Configurações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-561162.62999999349</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IF(C421&lt;&gt;"",TEXT(C421,"00")&amp;"/06/"&amp;'Configurações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-561162.62999999349</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IF(C422&lt;&gt;"",TEXT(C422,"00")&amp;"/06/"&amp;'Configurações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-561162.62999999349</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IF(C423&lt;&gt;"",TEXT(C423,"00")&amp;"/06/"&amp;'Configurações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-561162.62999999349</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IF(C424&lt;&gt;"",TEXT(C424,"00")&amp;"/06/"&amp;'Configurações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-561162.62999999349</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IF(C425&lt;&gt;"",TEXT(C425,"00")&amp;"/06/"&amp;'Configurações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-561162.62999999349</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IF(C426&lt;&gt;"",TEXT(C426,"00")&amp;"/06/"&amp;'Configurações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-561162.62999999349</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IF(C427&lt;&gt;"",TEXT(C427,"00")&amp;"/06/"&amp;'Configurações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-561162.62999999349</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IF(C428&lt;&gt;"",TEXT(C428,"00")&amp;"/06/"&amp;'Configurações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-561162.62999999349</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IF(C429&lt;&gt;"",TEXT(C429,"00")&amp;"/06/"&amp;'Configurações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-561162.62999999349</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IF(C430&lt;&gt;"",TEXT(C430,"00")&amp;"/06/"&amp;'Configurações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-561162.62999999349</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IF(C431&lt;&gt;"",TEXT(C431,"00")&amp;"/06/"&amp;'Configurações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-561162.62999999349</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IF(C432&lt;&gt;"",TEXT(C432,"00")&amp;"/06/"&amp;'Configurações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-561162.62999999349</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IF(C433&lt;&gt;"",TEXT(C433,"00")&amp;"/06/"&amp;'Configurações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-561162.62999999349</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IF(C434&lt;&gt;"",TEXT(C434,"00")&amp;"/06/"&amp;'Configurações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-561162.62999999349</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IF(C435&lt;&gt;"",TEXT(C435,"00")&amp;"/06/"&amp;'Configurações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-561162.62999999349</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IF(C436&lt;&gt;"",TEXT(C436,"00")&amp;"/06/"&amp;'Configurações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-561162.62999999349</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IF(C437&lt;&gt;"",TEXT(C437,"00")&amp;"/06/"&amp;'Configurações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-561162.62999999349</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IF(C438&lt;&gt;"",TEXT(C438,"00")&amp;"/06/"&amp;'Configurações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-561162.62999999349</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IF(C439&lt;&gt;"",TEXT(C439,"00")&amp;"/06/"&amp;'Configurações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-561162.62999999349</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IF(C440&lt;&gt;"",TEXT(C440,"00")&amp;"/06/"&amp;'Configurações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-561162.62999999349</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IF(C441&lt;&gt;"",TEXT(C441,"00")&amp;"/06/"&amp;'Configurações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-561162.62999999349</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IF(C442&lt;&gt;"",TEXT(C442,"00")&amp;"/06/"&amp;'Configurações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-561162.62999999349</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IF(C443&lt;&gt;"",TEXT(C443,"00")&amp;"/06/"&amp;'Configurações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-561162.62999999349</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IF(C444&lt;&gt;"",TEXT(C444,"00")&amp;"/06/"&amp;'Configurações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-561162.62999999349</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IF(C445&lt;&gt;"",TEXT(C445,"00")&amp;"/06/"&amp;'Configurações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-561162.62999999349</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IF(C446&lt;&gt;"",TEXT(C446,"00")&amp;"/06/"&amp;'Configurações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-561162.62999999349</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IF(C447&lt;&gt;"",TEXT(C447,"00")&amp;"/06/"&amp;'Configurações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-561162.62999999349</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IF(C448&lt;&gt;"",TEXT(C448,"00")&amp;"/06/"&amp;'Configurações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-561162.62999999349</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IF(C449&lt;&gt;"",TEXT(C449,"00")&amp;"/06/"&amp;'Configurações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-561162.62999999349</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IF(C450&lt;&gt;"",TEXT(C450,"00")&amp;"/06/"&amp;'Configurações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-561162.62999999349</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IF(C451&lt;&gt;"",TEXT(C451,"00")&amp;"/06/"&amp;'Configurações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-561162.62999999349</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IF(C452&lt;&gt;"",TEXT(C452,"00")&amp;"/06/"&amp;'Configurações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-561162.62999999349</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IF(C453&lt;&gt;"",TEXT(C453,"00")&amp;"/06/"&amp;'Configurações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-561162.62999999349</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IF(C454&lt;&gt;"",TEXT(C454,"00")&amp;"/06/"&amp;'Configurações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-561162.62999999349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IF(C455&lt;&gt;"",TEXT(C455,"00")&amp;"/06/"&amp;'Configurações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-561162.62999999349</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IF(C456&lt;&gt;"",TEXT(C456,"00")&amp;"/06/"&amp;'Configurações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-561162.62999999349</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IF(C457&lt;&gt;"",TEXT(C457,"00")&amp;"/06/"&amp;'Configurações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-561162.62999999349</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IF(C458&lt;&gt;"",TEXT(C458,"00")&amp;"/06/"&amp;'Configurações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-561162.62999999349</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IF(C459&lt;&gt;"",TEXT(C459,"00")&amp;"/06/"&amp;'Configurações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-561162.62999999349</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IF(C460&lt;&gt;"",TEXT(C460,"00")&amp;"/06/"&amp;'Configurações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-561162.62999999349</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IF(C461&lt;&gt;"",TEXT(C461,"00")&amp;"/06/"&amp;'Configurações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-561162.62999999349</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IF(C462&lt;&gt;"",TEXT(C462,"00")&amp;"/06/"&amp;'Configurações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-561162.62999999349</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IF(C463&lt;&gt;"",TEXT(C463,"00")&amp;"/06/"&amp;'Configurações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-561162.62999999349</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IF(C464&lt;&gt;"",TEXT(C464,"00")&amp;"/06/"&amp;'Configurações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-561162.62999999349</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IF(C465&lt;&gt;"",TEXT(C465,"00")&amp;"/06/"&amp;'Configurações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-561162.62999999349</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IF(C466&lt;&gt;"",TEXT(C466,"00")&amp;"/06/"&amp;'Configurações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-561162.62999999349</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IF(C467&lt;&gt;"",TEXT(C467,"00")&amp;"/06/"&amp;'Configurações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-561162.62999999349</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IF(C468&lt;&gt;"",TEXT(C468,"00")&amp;"/06/"&amp;'Configurações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-561162.62999999349</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IF(C469&lt;&gt;"",TEXT(C469,"00")&amp;"/06/"&amp;'Configurações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-561162.62999999349</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IF(C470&lt;&gt;"",TEXT(C470,"00")&amp;"/06/"&amp;'Configurações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-561162.62999999349</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IF(C471&lt;&gt;"",TEXT(C471,"00")&amp;"/06/"&amp;'Configurações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-561162.62999999349</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IF(C472&lt;&gt;"",TEXT(C472,"00")&amp;"/06/"&amp;'Configurações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-561162.62999999349</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IF(C473&lt;&gt;"",TEXT(C473,"00")&amp;"/06/"&amp;'Configurações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-561162.62999999349</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IF(C474&lt;&gt;"",TEXT(C474,"00")&amp;"/06/"&amp;'Configurações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-561162.62999999349</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IF(C475&lt;&gt;"",TEXT(C475,"00")&amp;"/06/"&amp;'Configurações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-561162.62999999349</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IF(C476&lt;&gt;"",TEXT(C476,"00")&amp;"/06/"&amp;'Configurações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-561162.62999999349</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IF(C477&lt;&gt;"",TEXT(C477,"00")&amp;"/06/"&amp;'Configurações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-561162.62999999349</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IF(C478&lt;&gt;"",TEXT(C478,"00")&amp;"/06/"&amp;'Configurações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-561162.62999999349</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IF(C479&lt;&gt;"",TEXT(C479,"00")&amp;"/06/"&amp;'Configurações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-561162.62999999349</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IF(C480&lt;&gt;"",TEXT(C480,"00")&amp;"/06/"&amp;'Configurações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-561162.62999999349</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IF(C481&lt;&gt;"",TEXT(C481,"00")&amp;"/06/"&amp;'Configurações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-561162.62999999349</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IF(C482&lt;&gt;"",TEXT(C482,"00")&amp;"/06/"&amp;'Configurações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-561162.62999999349</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IF(C483&lt;&gt;"",TEXT(C483,"00")&amp;"/06/"&amp;'Configurações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-561162.62999999349</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IF(C484&lt;&gt;"",TEXT(C484,"00")&amp;"/06/"&amp;'Configurações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-561162.62999999349</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IF(C485&lt;&gt;"",TEXT(C485,"00")&amp;"/06/"&amp;'Configurações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-561162.62999999349</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IF(C486&lt;&gt;"",TEXT(C486,"00")&amp;"/06/"&amp;'Configurações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-561162.62999999349</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IF(C487&lt;&gt;"",TEXT(C487,"00")&amp;"/06/"&amp;'Configurações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-561162.62999999349</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IF(C488&lt;&gt;"",TEXT(C488,"00")&amp;"/06/"&amp;'Configurações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-561162.62999999349</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IF(C489&lt;&gt;"",TEXT(C489,"00")&amp;"/06/"&amp;'Configurações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-561162.62999999349</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IF(C490&lt;&gt;"",TEXT(C490,"00")&amp;"/06/"&amp;'Configurações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-561162.62999999349</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IF(C491&lt;&gt;"",TEXT(C491,"00")&amp;"/06/"&amp;'Configurações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-561162.62999999349</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IF(C492&lt;&gt;"",TEXT(C492,"00")&amp;"/06/"&amp;'Configurações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-561162.62999999349</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IF(C493&lt;&gt;"",TEXT(C493,"00")&amp;"/06/"&amp;'Configurações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-561162.62999999349</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IF(C494&lt;&gt;"",TEXT(C494,"00")&amp;"/06/"&amp;'Configurações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-561162.62999999349</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IF(C495&lt;&gt;"",TEXT(C495,"00")&amp;"/06/"&amp;'Configurações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-561162.62999999349</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IF(C496&lt;&gt;"",TEXT(C496,"00")&amp;"/06/"&amp;'Configurações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-561162.62999999349</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IF(C497&lt;&gt;"",TEXT(C497,"00")&amp;"/06/"&amp;'Configurações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-561162.62999999349</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IF(C498&lt;&gt;"",TEXT(C498,"00")&amp;"/06/"&amp;'Configurações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-561162.62999999349</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IF(C499&lt;&gt;"",TEXT(C499,"00")&amp;"/06/"&amp;'Configurações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-561162.62999999349</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IF(C500&lt;&gt;"",TEXT(C500,"00")&amp;"/06/"&amp;'Configurações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-561162.62999999349</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IF(C501&lt;&gt;"",TEXT(C501,"00")&amp;"/06/"&amp;'Configurações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-561162.62999999349</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IF(C502&lt;&gt;"",TEXT(C502,"00")&amp;"/06/"&amp;'Configurações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-561162.62999999349</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IF(C503&lt;&gt;"",TEXT(C503,"00")&amp;"/06/"&amp;'Configurações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-561162.62999999349</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IF(C504&lt;&gt;"",TEXT(C504,"00")&amp;"/06/"&amp;'Configurações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-561162.62999999349</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IF(C505&lt;&gt;"",TEXT(C505,"00")&amp;"/06/"&amp;'Configurações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-561162.62999999349</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IF(C506&lt;&gt;"",TEXT(C506,"00")&amp;"/06/"&amp;'Configurações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-561162.62999999349</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IF(C507&lt;&gt;"",TEXT(C507,"00")&amp;"/06/"&amp;'Configurações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-561162.62999999349</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IF(C508&lt;&gt;"",TEXT(C508,"00")&amp;"/06/"&amp;'Configurações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-561162.62999999349</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IF(C509&lt;&gt;"",TEXT(C509,"00")&amp;"/06/"&amp;'Configurações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-561162.62999999349</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IF(C510&lt;&gt;"",TEXT(C510,"00")&amp;"/06/"&amp;'Configurações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-561162.62999999349</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IF(C511&lt;&gt;"",TEXT(C511,"00")&amp;"/06/"&amp;'Configurações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-561162.62999999349</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IF(C512&lt;&gt;"",TEXT(C512,"00")&amp;"/06/"&amp;'Configurações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-561162.62999999349</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IF(C513&lt;&gt;"",TEXT(C513,"00")&amp;"/06/"&amp;'Configurações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-561162.62999999349</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IF(C514&lt;&gt;"",TEXT(C514,"00")&amp;"/06/"&amp;'Configurações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-561162.62999999349</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IF(C515&lt;&gt;"",TEXT(C515,"00")&amp;"/06/"&amp;'Configurações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-561162.62999999349</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IF(C516&lt;&gt;"",TEXT(C516,"00")&amp;"/06/"&amp;'Configurações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-561162.62999999349</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IF(C517&lt;&gt;"",TEXT(C517,"00")&amp;"/06/"&amp;'Configurações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-561162.62999999349</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IF(C518&lt;&gt;"",TEXT(C518,"00")&amp;"/06/"&amp;'Configurações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-561162.62999999349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IF(C519&lt;&gt;"",TEXT(C519,"00")&amp;"/06/"&amp;'Configurações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-561162.62999999349</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IF(C520&lt;&gt;"",TEXT(C520,"00")&amp;"/06/"&amp;'Configurações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-561162.62999999349</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IF(C521&lt;&gt;"",TEXT(C521,"00")&amp;"/06/"&amp;'Configurações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-561162.62999999349</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IF(C522&lt;&gt;"",TEXT(C522,"00")&amp;"/06/"&amp;'Configurações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-561162.62999999349</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IF(C523&lt;&gt;"",TEXT(C523,"00")&amp;"/06/"&amp;'Configurações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-561162.62999999349</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IF(C524&lt;&gt;"",TEXT(C524,"00")&amp;"/06/"&amp;'Configurações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-561162.62999999349</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IF(C525&lt;&gt;"",TEXT(C525,"00")&amp;"/06/"&amp;'Configurações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-561162.62999999349</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IF(C526&lt;&gt;"",TEXT(C526,"00")&amp;"/06/"&amp;'Configurações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-561162.62999999349</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IF(C527&lt;&gt;"",TEXT(C527,"00")&amp;"/06/"&amp;'Configurações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-561162.62999999349</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IF(C528&lt;&gt;"",TEXT(C528,"00")&amp;"/06/"&amp;'Configurações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-561162.62999999349</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IF(C529&lt;&gt;"",TEXT(C529,"00")&amp;"/06/"&amp;'Configurações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-561162.62999999349</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IF(C530&lt;&gt;"",TEXT(C530,"00")&amp;"/06/"&amp;'Configurações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-561162.62999999349</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IF(C531&lt;&gt;"",TEXT(C531,"00")&amp;"/06/"&amp;'Configurações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-561162.62999999349</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IF(C532&lt;&gt;"",TEXT(C532,"00")&amp;"/06/"&amp;'Configurações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-561162.62999999349</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IF(C533&lt;&gt;"",TEXT(C533,"00")&amp;"/06/"&amp;'Configurações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-561162.62999999349</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IF(C534&lt;&gt;"",TEXT(C534,"00")&amp;"/06/"&amp;'Configurações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-561162.62999999349</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IF(C535&lt;&gt;"",TEXT(C535,"00")&amp;"/06/"&amp;'Configurações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-561162.62999999349</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IF(C536&lt;&gt;"",TEXT(C536,"00")&amp;"/06/"&amp;'Configurações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-561162.62999999349</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IF(C537&lt;&gt;"",TEXT(C537,"00")&amp;"/06/"&amp;'Configurações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-561162.62999999349</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IF(C538&lt;&gt;"",TEXT(C538,"00")&amp;"/06/"&amp;'Configurações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-561162.62999999349</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IF(C539&lt;&gt;"",TEXT(C539,"00")&amp;"/06/"&amp;'Configurações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-561162.62999999349</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IF(C540&lt;&gt;"",TEXT(C540,"00")&amp;"/06/"&amp;'Configurações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-561162.62999999349</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IF(C541&lt;&gt;"",TEXT(C541,"00")&amp;"/06/"&amp;'Configurações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-561162.62999999349</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IF(C542&lt;&gt;"",TEXT(C542,"00")&amp;"/06/"&amp;'Configurações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-561162.62999999349</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IF(C543&lt;&gt;"",TEXT(C543,"00")&amp;"/06/"&amp;'Configurações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-561162.62999999349</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IF(C544&lt;&gt;"",TEXT(C544,"00")&amp;"/06/"&amp;'Configurações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-561162.62999999349</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IF(C545&lt;&gt;"",TEXT(C545,"00")&amp;"/06/"&amp;'Configurações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-561162.62999999349</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IF(C546&lt;&gt;"",TEXT(C546,"00")&amp;"/06/"&amp;'Configurações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-561162.62999999349</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IF(C547&lt;&gt;"",TEXT(C547,"00")&amp;"/06/"&amp;'Configurações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-561162.62999999349</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IF(C548&lt;&gt;"",TEXT(C548,"00")&amp;"/06/"&amp;'Configurações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-561162.62999999349</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IF(C549&lt;&gt;"",TEXT(C549,"00")&amp;"/06/"&amp;'Configurações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-561162.62999999349</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IF(C550&lt;&gt;"",TEXT(C550,"00")&amp;"/06/"&amp;'Configurações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-561162.62999999349</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IF(C551&lt;&gt;"",TEXT(C551,"00")&amp;"/06/"&amp;'Configurações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-561162.62999999349</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IF(C552&lt;&gt;"",TEXT(C552,"00")&amp;"/06/"&amp;'Configurações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-561162.62999999349</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IF(C553&lt;&gt;"",TEXT(C553,"00")&amp;"/06/"&amp;'Configurações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-561162.62999999349</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IF(C554&lt;&gt;"",TEXT(C554,"00")&amp;"/06/"&amp;'Configurações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-561162.62999999349</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IF(C555&lt;&gt;"",TEXT(C555,"00")&amp;"/06/"&amp;'Configurações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-561162.62999999349</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IF(C556&lt;&gt;"",TEXT(C556,"00")&amp;"/06/"&amp;'Configurações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-561162.62999999349</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IF(C557&lt;&gt;"",TEXT(C557,"00")&amp;"/06/"&amp;'Configurações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-561162.62999999349</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IF(C558&lt;&gt;"",TEXT(C558,"00")&amp;"/06/"&amp;'Configurações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-561162.62999999349</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IF(C559&lt;&gt;"",TEXT(C559,"00")&amp;"/06/"&amp;'Configurações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-561162.62999999349</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IF(C560&lt;&gt;"",TEXT(C560,"00")&amp;"/06/"&amp;'Configurações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-561162.62999999349</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IF(C561&lt;&gt;"",TEXT(C561,"00")&amp;"/06/"&amp;'Configurações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-561162.62999999349</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IF(C562&lt;&gt;"",TEXT(C562,"00")&amp;"/06/"&amp;'Configurações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-561162.62999999349</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IF(C563&lt;&gt;"",TEXT(C563,"00")&amp;"/06/"&amp;'Configurações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-561162.62999999349</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IF(C564&lt;&gt;"",TEXT(C564,"00")&amp;"/06/"&amp;'Configurações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-561162.62999999349</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IF(C565&lt;&gt;"",TEXT(C565,"00")&amp;"/06/"&amp;'Configurações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-561162.62999999349</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IF(C566&lt;&gt;"",TEXT(C566,"00")&amp;"/06/"&amp;'Configurações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-561162.62999999349</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IF(C567&lt;&gt;"",TEXT(C567,"00")&amp;"/06/"&amp;'Configurações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-561162.62999999349</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IF(C568&lt;&gt;"",TEXT(C568,"00")&amp;"/06/"&amp;'Configurações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-561162.62999999349</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IF(C569&lt;&gt;"",TEXT(C569,"00")&amp;"/06/"&amp;'Configurações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-561162.62999999349</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IF(C570&lt;&gt;"",TEXT(C570,"00")&amp;"/06/"&amp;'Configurações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-561162.62999999349</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IF(C571&lt;&gt;"",TEXT(C571,"00")&amp;"/06/"&amp;'Configurações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-561162.62999999349</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IF(C572&lt;&gt;"",TEXT(C572,"00")&amp;"/06/"&amp;'Configurações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-561162.62999999349</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IF(C573&lt;&gt;"",TEXT(C573,"00")&amp;"/06/"&amp;'Configurações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-561162.62999999349</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IF(C574&lt;&gt;"",TEXT(C574,"00")&amp;"/06/"&amp;'Configurações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-561162.62999999349</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IF(C575&lt;&gt;"",TEXT(C575,"00")&amp;"/06/"&amp;'Configurações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-561162.62999999349</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IF(C576&lt;&gt;"",TEXT(C576,"00")&amp;"/06/"&amp;'Configurações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-561162.62999999349</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IF(C577&lt;&gt;"",TEXT(C577,"00")&amp;"/06/"&amp;'Configurações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-561162.62999999349</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IF(C578&lt;&gt;"",TEXT(C578,"00")&amp;"/06/"&amp;'Configurações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-561162.62999999349</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IF(C579&lt;&gt;"",TEXT(C579,"00")&amp;"/06/"&amp;'Configurações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-561162.62999999349</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IF(C580&lt;&gt;"",TEXT(C580,"00")&amp;"/06/"&amp;'Configurações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-561162.62999999349</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IF(C581&lt;&gt;"",TEXT(C581,"00")&amp;"/06/"&amp;'Configurações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-561162.62999999349</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IF(C582&lt;&gt;"",TEXT(C582,"00")&amp;"/06/"&amp;'Configurações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-561162.62999999349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IF(C583&lt;&gt;"",TEXT(C583,"00")&amp;"/06/"&amp;'Configurações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-561162.62999999349</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IF(C584&lt;&gt;"",TEXT(C584,"00")&amp;"/06/"&amp;'Configurações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-561162.62999999349</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IF(C585&lt;&gt;"",TEXT(C585,"00")&amp;"/06/"&amp;'Configurações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-561162.62999999349</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IF(C586&lt;&gt;"",TEXT(C586,"00")&amp;"/06/"&amp;'Configurações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-561162.62999999349</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IF(C587&lt;&gt;"",TEXT(C587,"00")&amp;"/06/"&amp;'Configurações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-561162.62999999349</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IF(C588&lt;&gt;"",TEXT(C588,"00")&amp;"/06/"&amp;'Configurações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-561162.62999999349</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IF(C589&lt;&gt;"",TEXT(C589,"00")&amp;"/06/"&amp;'Configurações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-561162.62999999349</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IF(C590&lt;&gt;"",TEXT(C590,"00")&amp;"/06/"&amp;'Configurações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-561162.62999999349</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IF(C591&lt;&gt;"",TEXT(C591,"00")&amp;"/06/"&amp;'Configurações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-561162.62999999349</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IF(C592&lt;&gt;"",TEXT(C592,"00")&amp;"/06/"&amp;'Configurações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-561162.62999999349</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IF(C593&lt;&gt;"",TEXT(C593,"00")&amp;"/06/"&amp;'Configurações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-561162.62999999349</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IF(C594&lt;&gt;"",TEXT(C594,"00")&amp;"/06/"&amp;'Configurações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-561162.62999999349</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IF(C595&lt;&gt;"",TEXT(C595,"00")&amp;"/06/"&amp;'Configurações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-561162.62999999349</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IF(C596&lt;&gt;"",TEXT(C596,"00")&amp;"/06/"&amp;'Configurações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-561162.62999999349</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IF(C597&lt;&gt;"",TEXT(C597,"00")&amp;"/06/"&amp;'Configurações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-561162.62999999349</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IF(C598&lt;&gt;"",TEXT(C598,"00")&amp;"/06/"&amp;'Configurações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-561162.62999999349</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IF(C599&lt;&gt;"",TEXT(C599,"00")&amp;"/06/"&amp;'Configurações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-561162.62999999349</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IF(C600&lt;&gt;"",TEXT(C600,"00")&amp;"/06/"&amp;'Configurações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-561162.62999999349</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IF(C601&lt;&gt;"",TEXT(C601,"00")&amp;"/06/"&amp;'Configurações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-561162.62999999349</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IF(C602&lt;&gt;"",TEXT(C602,"00")&amp;"/06/"&amp;'Configurações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-561162.62999999349</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IF(C603&lt;&gt;"",TEXT(C603,"00")&amp;"/06/"&amp;'Configurações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-561162.62999999349</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IF(C604&lt;&gt;"",TEXT(C604,"00")&amp;"/06/"&amp;'Configurações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-561162.62999999349</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IF(C605&lt;&gt;"",TEXT(C605,"00")&amp;"/06/"&amp;'Configurações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-561162.62999999349</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64" priority="169" operator="lessThan">
      <formula>0</formula>
    </cfRule>
    <cfRule type="cellIs" dxfId="363" priority="170" operator="greaterThan">
      <formula>0</formula>
    </cfRule>
  </conditionalFormatting>
  <conditionalFormatting sqref="Q5:Q6">
    <cfRule type="cellIs" dxfId="362" priority="162" operator="lessThan">
      <formula>0</formula>
    </cfRule>
    <cfRule type="cellIs" dxfId="361" priority="163" operator="greaterThan">
      <formula>0</formula>
    </cfRule>
    <cfRule type="cellIs" dxfId="360" priority="164" operator="greaterThan">
      <formula>0</formula>
    </cfRule>
  </conditionalFormatting>
  <conditionalFormatting sqref="Q11:Q12">
    <cfRule type="cellIs" dxfId="359" priority="142" operator="greaterThan">
      <formula>0</formula>
    </cfRule>
    <cfRule type="cellIs" dxfId="358" priority="143" operator="lessThan">
      <formula>0</formula>
    </cfRule>
  </conditionalFormatting>
  <conditionalFormatting sqref="Q7:Q8">
    <cfRule type="cellIs" dxfId="357" priority="77" operator="greaterThan">
      <formula>0</formula>
    </cfRule>
  </conditionalFormatting>
  <conditionalFormatting sqref="Q9:Q10">
    <cfRule type="cellIs" dxfId="356" priority="76" operator="greaterThan">
      <formula>0</formula>
    </cfRule>
  </conditionalFormatting>
  <conditionalFormatting sqref="M100:M605">
    <cfRule type="containsText" dxfId="355" priority="62" operator="containsText" text="Não Pago">
      <formula>NOT(ISERROR(SEARCH("Não Pago",M100)))</formula>
    </cfRule>
    <cfRule type="containsText" dxfId="354" priority="63" operator="containsText" text="Pago">
      <formula>NOT(ISERROR(SEARCH("Pago",M100)))</formula>
    </cfRule>
  </conditionalFormatting>
  <conditionalFormatting sqref="M22:M99">
    <cfRule type="containsText" dxfId="353" priority="60" operator="containsText" text="Não Pago">
      <formula>NOT(ISERROR(SEARCH("Não Pago",M22)))</formula>
    </cfRule>
    <cfRule type="containsText" dxfId="352" priority="61" operator="containsText" text="Pago">
      <formula>NOT(ISERROR(SEARCH("Pago",M22)))</formula>
    </cfRule>
  </conditionalFormatting>
  <conditionalFormatting sqref="L122:L605">
    <cfRule type="containsText" dxfId="351" priority="52" operator="containsText" text="Não Pago">
      <formula>NOT(ISERROR(SEARCH("Não Pago",L122)))</formula>
    </cfRule>
    <cfRule type="containsText" dxfId="350" priority="53" operator="containsText" text="Pago">
      <formula>NOT(ISERROR(SEARCH("Pago",L122)))</formula>
    </cfRule>
  </conditionalFormatting>
  <conditionalFormatting sqref="M7:M20">
    <cfRule type="containsText" dxfId="349" priority="56" operator="containsText" text="Não Pago">
      <formula>NOT(ISERROR(SEARCH("Não Pago",M7)))</formula>
    </cfRule>
    <cfRule type="containsText" dxfId="348" priority="57" operator="containsText" text="Pago">
      <formula>NOT(ISERROR(SEARCH("Pago",M7)))</formula>
    </cfRule>
  </conditionalFormatting>
  <conditionalFormatting sqref="M21">
    <cfRule type="containsText" dxfId="347" priority="54" operator="containsText" text="Não Pago">
      <formula>NOT(ISERROR(SEARCH("Não Pago",M21)))</formula>
    </cfRule>
    <cfRule type="containsText" dxfId="346" priority="55" operator="containsText" text="Pago">
      <formula>NOT(ISERROR(SEARCH("Pago",M21)))</formula>
    </cfRule>
  </conditionalFormatting>
  <conditionalFormatting sqref="L21:L121">
    <cfRule type="containsText" dxfId="345" priority="50" operator="containsText" text="Não Pago">
      <formula>NOT(ISERROR(SEARCH("Não Pago",L21)))</formula>
    </cfRule>
    <cfRule type="containsText" dxfId="344" priority="51" operator="containsText" text="Pago">
      <formula>NOT(ISERROR(SEARCH("Pago",L21)))</formula>
    </cfRule>
  </conditionalFormatting>
  <conditionalFormatting sqref="L7:L19">
    <cfRule type="containsText" dxfId="343" priority="48" operator="containsText" text="Não Pago">
      <formula>NOT(ISERROR(SEARCH("Não Pago",L7)))</formula>
    </cfRule>
    <cfRule type="containsText" dxfId="342" priority="49" operator="containsText" text="Pago">
      <formula>NOT(ISERROR(SEARCH("Pago",L7)))</formula>
    </cfRule>
  </conditionalFormatting>
  <conditionalFormatting sqref="L20">
    <cfRule type="containsText" dxfId="341" priority="46" operator="containsText" text="Não Pago">
      <formula>NOT(ISERROR(SEARCH("Não Pago",L20)))</formula>
    </cfRule>
    <cfRule type="containsText" dxfId="340" priority="47" operator="containsText" text="Pago">
      <formula>NOT(ISERROR(SEARCH("Pago",L20)))</formula>
    </cfRule>
  </conditionalFormatting>
  <conditionalFormatting sqref="L7:L187">
    <cfRule type="cellIs" dxfId="339" priority="45" operator="equal">
      <formula>"Realizado"</formula>
    </cfRule>
  </conditionalFormatting>
  <conditionalFormatting sqref="L22">
    <cfRule type="containsText" dxfId="338" priority="43" operator="containsText" text="Não Pago">
      <formula>NOT(ISERROR(SEARCH("Não Pago",L22)))</formula>
    </cfRule>
    <cfRule type="containsText" dxfId="337" priority="44" operator="containsText" text="Pago">
      <formula>NOT(ISERROR(SEARCH("Pago",L22)))</formula>
    </cfRule>
  </conditionalFormatting>
  <conditionalFormatting sqref="L27">
    <cfRule type="containsText" dxfId="336" priority="41" operator="containsText" text="Não Pago">
      <formula>NOT(ISERROR(SEARCH("Não Pago",L27)))</formula>
    </cfRule>
    <cfRule type="containsText" dxfId="335" priority="42" operator="containsText" text="Pago">
      <formula>NOT(ISERROR(SEARCH("Pago",L27)))</formula>
    </cfRule>
  </conditionalFormatting>
  <conditionalFormatting sqref="L34">
    <cfRule type="containsText" dxfId="334" priority="39" operator="containsText" text="Não Pago">
      <formula>NOT(ISERROR(SEARCH("Não Pago",L34)))</formula>
    </cfRule>
    <cfRule type="containsText" dxfId="333" priority="40" operator="containsText" text="Pago">
      <formula>NOT(ISERROR(SEARCH("Pago",L34)))</formula>
    </cfRule>
  </conditionalFormatting>
  <conditionalFormatting sqref="L5">
    <cfRule type="containsText" dxfId="332" priority="34" operator="containsText" text="Não Pago">
      <formula>NOT(ISERROR(SEARCH("Não Pago",L5)))</formula>
    </cfRule>
    <cfRule type="containsText" dxfId="331" priority="35" operator="containsText" text="Pago">
      <formula>NOT(ISERROR(SEARCH("Pago",L5)))</formula>
    </cfRule>
  </conditionalFormatting>
  <conditionalFormatting sqref="L5">
    <cfRule type="cellIs" dxfId="330" priority="33" operator="equal">
      <formula>"Realizado"</formula>
    </cfRule>
  </conditionalFormatting>
  <conditionalFormatting sqref="L6">
    <cfRule type="containsText" dxfId="329" priority="22" operator="containsText" text="Não Pago">
      <formula>NOT(ISERROR(SEARCH("Não Pago",L6)))</formula>
    </cfRule>
    <cfRule type="containsText" dxfId="328" priority="23" operator="containsText" text="Pago">
      <formula>NOT(ISERROR(SEARCH("Pago",L6)))</formula>
    </cfRule>
  </conditionalFormatting>
  <conditionalFormatting sqref="L6">
    <cfRule type="cellIs" dxfId="327" priority="21" operator="equal">
      <formula>"Realizado"</formula>
    </cfRule>
  </conditionalFormatting>
  <conditionalFormatting sqref="N5:N605">
    <cfRule type="cellIs" dxfId="326" priority="17" operator="greaterThan">
      <formula>0</formula>
    </cfRule>
    <cfRule type="cellIs" dxfId="325" priority="18" operator="lessThan">
      <formula>0</formula>
    </cfRule>
  </conditionalFormatting>
  <conditionalFormatting sqref="E21:E586 E603:E605">
    <cfRule type="containsText" dxfId="324" priority="12" operator="containsText" text="Despesa">
      <formula>NOT(ISERROR(SEARCH("Despesa",E21)))</formula>
    </cfRule>
    <cfRule type="containsText" dxfId="323" priority="13" operator="containsText" text="Receita">
      <formula>NOT(ISERROR(SEARCH("Receita",E21)))</formula>
    </cfRule>
  </conditionalFormatting>
  <conditionalFormatting sqref="E21:E586 E603:E605">
    <cfRule type="expression" dxfId="322" priority="14" stopIfTrue="1">
      <formula>NOT(ISERROR(SEARCH("Investimentos",E21)))</formula>
    </cfRule>
  </conditionalFormatting>
  <conditionalFormatting sqref="E5:E605">
    <cfRule type="containsText" dxfId="321" priority="1" operator="containsText" text="INVESTIMENTOS">
      <formula>NOT(ISERROR(SEARCH("INVESTIMENTOS",E5)))</formula>
    </cfRule>
    <cfRule type="containsText" dxfId="320" priority="2" operator="containsText" text="DESPESAS DE MARKETING">
      <formula>NOT(ISERROR(SEARCH("DESPESAS DE MARKETING",E5)))</formula>
    </cfRule>
    <cfRule type="containsText" dxfId="319" priority="3" operator="containsText" text="DESPESAS NÃO OPERACIONAIS">
      <formula>NOT(ISERROR(SEARCH("DESPESAS NÃO OPERACIONAIS",E5)))</formula>
    </cfRule>
    <cfRule type="containsText" dxfId="318" priority="4" operator="containsText" text="DESPESAS COM RH">
      <formula>NOT(ISERROR(SEARCH("DESPESAS COM RH",E5)))</formula>
    </cfRule>
    <cfRule type="containsText" dxfId="317" priority="5" operator="containsText" text="DESPESAS COM SERVIÇOS">
      <formula>NOT(ISERROR(SEARCH("DESPESAS COM SERVIÇOS",E5)))</formula>
    </cfRule>
    <cfRule type="containsText" dxfId="316" priority="6" operator="containsText" text="DESPESAS COM PRODUTOS">
      <formula>NOT(ISERROR(SEARCH("DESPESAS COM PRODUTOS",E5)))</formula>
    </cfRule>
    <cfRule type="containsText" dxfId="315" priority="7" operator="containsText" text="IMPOSTOS">
      <formula>NOT(ISERROR(SEARCH("IMPOSTOS",E5)))</formula>
    </cfRule>
    <cfRule type="containsText" dxfId="314" priority="10" operator="containsText" text="Despesa">
      <formula>NOT(ISERROR(SEARCH("Despesa",E5)))</formula>
    </cfRule>
    <cfRule type="containsText" dxfId="313" priority="11" operator="containsText" text="Receita">
      <formula>NOT(ISERROR(SEARCH("Receita",E5)))</formula>
    </cfRule>
  </conditionalFormatting>
  <conditionalFormatting sqref="E5:E605">
    <cfRule type="expression" dxfId="312" priority="15" stopIfTrue="1">
      <formula>NOT(ISERROR(SEARCH("Investimentos",E5)))</formula>
    </cfRule>
  </conditionalFormatting>
  <conditionalFormatting sqref="E20 E602">
    <cfRule type="containsText" dxfId="311" priority="8" operator="containsText" text="Despesa">
      <formula>NOT(ISERROR(SEARCH("Despesa",E20)))</formula>
    </cfRule>
    <cfRule type="containsText" dxfId="310" priority="9" operator="containsText" text="Receita">
      <formula>NOT(ISERROR(SEARCH("Receita",E20)))</formula>
    </cfRule>
  </conditionalFormatting>
  <conditionalFormatting sqref="E20 E602">
    <cfRule type="expression" dxfId="309" priority="16" stopIfTrue="1">
      <formula>NOT(ISERROR(SEARCH("Investimentos",E20)))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sheetView>
  </sheetViews>
  <sheetFormatPr defaultColWidth="0" defaultRowHeight="15" zeroHeight="1" x14ac:dyDescent="0.25"/>
  <cols>
    <col min="1" max="1" width="27.42578125" style="163" customWidth="1"/>
    <col min="2" max="2" width="2.140625" style="5" customWidth="1"/>
    <col min="3" max="3" width="7.710937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286</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IF(C5&lt;&gt;"",TEXT(C5,"00")&amp;"/07/"&amp;'Configurações Básicas'!$E$5,"")</f>
        <v>01/07/2017</v>
      </c>
      <c r="E5" s="43" t="s">
        <v>1338</v>
      </c>
      <c r="F5" s="212" t="s">
        <v>1809</v>
      </c>
      <c r="G5" s="43" t="s">
        <v>1437</v>
      </c>
      <c r="H5" s="43" t="s">
        <v>1397</v>
      </c>
      <c r="I5" s="43"/>
      <c r="J5" s="219">
        <v>0</v>
      </c>
      <c r="K5" s="219">
        <v>116.75</v>
      </c>
      <c r="L5" s="44" t="s">
        <v>1356</v>
      </c>
      <c r="M5" s="137" t="s">
        <v>1373</v>
      </c>
      <c r="N5" s="41">
        <f>Q5+IF(AND(L5="Pago",OR(E5='PC Receitas'!O4,E5='PC Receitas'!O5,E5='PC Receitas'!O6)),K5,IF(AND(L5="Pago",OR(E5='PC Receitas'!O7,E5='PC Receitas'!O8,E5='PC Receitas'!O9,E5='PC Receitas'!O10,E5='PC Receitas'!O11,E5='PC Receitas'!O12,E5='PC Receitas'!O13,E5='PC Receitas'!O14)),-K5,0))</f>
        <v>-561279.37999999349</v>
      </c>
      <c r="P5" s="242" t="s">
        <v>231</v>
      </c>
      <c r="Q5" s="243">
        <f>Jun!Q13</f>
        <v>-561162.62999999349</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IF(C6&lt;&gt;"",TEXT(C6,"00")&amp;"/07/"&amp;'Configurações Básicas'!$E$5,"")</f>
        <v>01/07/2017</v>
      </c>
      <c r="E6" s="43" t="s">
        <v>150</v>
      </c>
      <c r="F6" s="212" t="s">
        <v>1810</v>
      </c>
      <c r="G6" s="43" t="s">
        <v>1443</v>
      </c>
      <c r="H6" s="43" t="s">
        <v>1398</v>
      </c>
      <c r="I6" s="43"/>
      <c r="J6" s="219">
        <v>0</v>
      </c>
      <c r="K6" s="219">
        <v>38</v>
      </c>
      <c r="L6" s="44" t="s">
        <v>1356</v>
      </c>
      <c r="M6" s="137"/>
      <c r="N6" s="41">
        <f>N5+IF(AND(L6="Pago",OR(E6='PC Receitas'!$O$4,E6='PC Receitas'!$O$5,E6='PC Receitas'!$O$6)),K6,IF(AND(L6="Pago",OR(E6='PC Receitas'!$O$7,E6='PC Receitas'!$O$8,E6='PC Receitas'!$O$9,E6='PC Receitas'!$O$10,E6='PC Receitas'!$O$11,E6='PC Receitas'!$O$12,E6='PC Receitas'!$O$13,E6='PC Receitas'!$O$14)),-K6,0))</f>
        <v>-561317.37999999349</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Despesas_com_RH</v>
      </c>
    </row>
    <row r="7" spans="1:24" ht="19.5" customHeight="1" thickTop="1" thickBot="1" x14ac:dyDescent="0.3">
      <c r="A7" s="164"/>
      <c r="C7" s="43">
        <v>11</v>
      </c>
      <c r="D7" s="43" t="str">
        <f>IF(C7&lt;&gt;"",TEXT(C7,"00")&amp;"/07/"&amp;'Configurações Básicas'!$E$5,"")</f>
        <v>11/07/2017</v>
      </c>
      <c r="E7" s="43" t="s">
        <v>1337</v>
      </c>
      <c r="F7" s="212">
        <v>2660</v>
      </c>
      <c r="G7" s="43" t="s">
        <v>1447</v>
      </c>
      <c r="H7" s="43" t="s">
        <v>1397</v>
      </c>
      <c r="I7" s="43"/>
      <c r="J7" s="219">
        <v>0</v>
      </c>
      <c r="K7" s="219">
        <v>11530</v>
      </c>
      <c r="L7" s="126" t="s">
        <v>1356</v>
      </c>
      <c r="M7" s="126"/>
      <c r="N7" s="41">
        <f>N6+IF(AND(L7="Pago",OR(E7='PC Receitas'!$O$4,E7='PC Receitas'!$O$5,E7='PC Receitas'!$O$6)),K7,IF(AND(L7="Pago",OR(E7='PC Receitas'!$O$7,E7='PC Receitas'!$O$8,E7='PC Receitas'!$O$9,E7='PC Receitas'!$O$10,E7='PC Receitas'!$O$11,E7='PC Receitas'!$O$12,E7='PC Receitas'!$O$13,E7='PC Receitas'!$O$14)),-K7,0))</f>
        <v>-572847.37999999349</v>
      </c>
      <c r="P7" s="232" t="s">
        <v>25</v>
      </c>
      <c r="Q7" s="235">
        <f>SUMIFS($J$5:$J$605,$E$5:$E$605,'PC Receitas'!O4,$L$5:$L$605,"Pago")+SUMIFS($J$5:$J$605,$E$5:$E$605,'PC Receitas'!O5,$L$5:$L$605,"Pago")+SUMIFS($J$5:$J$605,$E$5:$E$605,'PC Receitas'!O6,$L$5:$L$605,"Pago")</f>
        <v>0</v>
      </c>
      <c r="R7" s="17"/>
      <c r="S7" s="112" t="str">
        <f t="shared" si="0"/>
        <v/>
      </c>
      <c r="T7" s="109" t="str">
        <f t="shared" si="1"/>
        <v>Despesa</v>
      </c>
      <c r="U7" s="109" t="str">
        <f t="shared" si="2"/>
        <v/>
      </c>
      <c r="V7" s="109" t="str">
        <f t="shared" si="3"/>
        <v>Despesa</v>
      </c>
      <c r="W7" s="113" t="str">
        <f>VLOOKUP(E7,'PC Receitas'!$O$4:$P$14,2,FALSE)</f>
        <v>Despesas_com_Produtos</v>
      </c>
    </row>
    <row r="8" spans="1:24" ht="19.5" customHeight="1" thickTop="1" thickBot="1" x14ac:dyDescent="0.3">
      <c r="A8" s="164"/>
      <c r="C8" s="43">
        <v>1</v>
      </c>
      <c r="D8" s="43" t="str">
        <f>IF(C8&lt;&gt;"",TEXT(C8,"00")&amp;"/07/"&amp;'Configurações Básicas'!$E$5,"")</f>
        <v>01/07/2017</v>
      </c>
      <c r="E8" s="43" t="s">
        <v>1338</v>
      </c>
      <c r="F8" s="212" t="s">
        <v>1811</v>
      </c>
      <c r="G8" s="43" t="s">
        <v>1442</v>
      </c>
      <c r="H8" s="43" t="s">
        <v>1397</v>
      </c>
      <c r="I8" s="43"/>
      <c r="J8" s="219">
        <v>0</v>
      </c>
      <c r="K8" s="219">
        <v>2.1</v>
      </c>
      <c r="L8" s="126" t="s">
        <v>1356</v>
      </c>
      <c r="M8" s="126"/>
      <c r="N8" s="41">
        <f>N7+IF(AND(L8="Pago",OR(E8='PC Receitas'!$O$4,E8='PC Receitas'!$O$5,E8='PC Receitas'!$O$6)),K8,IF(AND(L8="Pago",OR(E8='PC Receitas'!$O$7,E8='PC Receitas'!$O$8,E8='PC Receitas'!$O$9,E8='PC Receitas'!$O$10,E8='PC Receitas'!$O$11,E8='PC Receitas'!$O$12,E8='PC Receitas'!$O$13,E8='PC Receitas'!$O$14)),-K8,0))</f>
        <v>-572849.47999999346</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3</v>
      </c>
      <c r="D9" s="43" t="str">
        <f>IF(C9&lt;&gt;"",TEXT(C9,"00")&amp;"/06/"&amp;'Configurações Básicas'!$E$5,"")</f>
        <v>03/06/2017</v>
      </c>
      <c r="E9" s="43" t="s">
        <v>1338</v>
      </c>
      <c r="F9" s="212">
        <v>15457</v>
      </c>
      <c r="G9" s="23" t="s">
        <v>1442</v>
      </c>
      <c r="H9" s="23" t="s">
        <v>1397</v>
      </c>
      <c r="I9" s="23"/>
      <c r="J9" s="219">
        <v>0</v>
      </c>
      <c r="K9" s="219">
        <v>2.1</v>
      </c>
      <c r="L9" s="126" t="s">
        <v>1356</v>
      </c>
      <c r="M9" s="126"/>
      <c r="N9" s="41">
        <f>N8+IF(AND(L9="Pago",OR(E9='PC Receitas'!$O$4,E9='PC Receitas'!$O$5,E9='PC Receitas'!$O$6)),K9,IF(AND(L9="Pago",OR(E9='PC Receitas'!$O$7,E9='PC Receitas'!$O$8,E9='PC Receitas'!$O$9,E9='PC Receitas'!$O$10,E9='PC Receitas'!$O$11,E9='PC Receitas'!$O$12,E9='PC Receitas'!$O$13,E9='PC Receitas'!$O$14)),-K9,0))</f>
        <v>-572851.57999999344</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130674.83999999998</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IF(C10&lt;&gt;"",TEXT(C10,"00")&amp;"/07/"&amp;'Configurações Básicas'!$E$5,"")</f>
        <v>01/07/2017</v>
      </c>
      <c r="E10" s="43" t="s">
        <v>1338</v>
      </c>
      <c r="F10" s="212" t="s">
        <v>1812</v>
      </c>
      <c r="G10" s="23" t="s">
        <v>1442</v>
      </c>
      <c r="H10" s="23" t="s">
        <v>1397</v>
      </c>
      <c r="I10" s="23"/>
      <c r="J10" s="219">
        <v>0</v>
      </c>
      <c r="K10" s="219">
        <v>2.1</v>
      </c>
      <c r="L10" s="126" t="s">
        <v>1356</v>
      </c>
      <c r="M10" s="126"/>
      <c r="N10" s="41">
        <f>N9+IF(AND(L10="Pago",OR(E10='PC Receitas'!$O$4,E10='PC Receitas'!$O$5,E10='PC Receitas'!$O$6)),K10,IF(AND(L10="Pago",OR(E10='PC Receitas'!$O$7,E10='PC Receitas'!$O$8,E10='PC Receitas'!$O$9,E10='PC Receitas'!$O$10,E10='PC Receitas'!$O$11,E10='PC Receitas'!$O$12,E10='PC Receitas'!$O$13,E10='PC Receitas'!$O$14)),-K10,0))</f>
        <v>-572853.67999999342</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IF(C11&lt;&gt;"",TEXT(C11,"00")&amp;"/07/"&amp;'Configurações Básicas'!$E$5,"")</f>
        <v>01/07/2017</v>
      </c>
      <c r="E11" s="43" t="s">
        <v>1338</v>
      </c>
      <c r="F11" s="212">
        <v>15452</v>
      </c>
      <c r="G11" s="23" t="s">
        <v>1442</v>
      </c>
      <c r="H11" s="23" t="s">
        <v>1397</v>
      </c>
      <c r="I11" s="23"/>
      <c r="J11" s="219">
        <v>0</v>
      </c>
      <c r="K11" s="219">
        <v>2.1</v>
      </c>
      <c r="L11" s="126" t="s">
        <v>1356</v>
      </c>
      <c r="M11" s="126"/>
      <c r="N11" s="41">
        <f>N10+IF(AND(L11="Pago",OR(E11='PC Receitas'!$O$4,E11='PC Receitas'!$O$5,E11='PC Receitas'!$O$6)),K11,IF(AND(L11="Pago",OR(E11='PC Receitas'!$O$7,E11='PC Receitas'!$O$8,E11='PC Receitas'!$O$9,E11='PC Receitas'!$O$10,E11='PC Receitas'!$O$11,E11='PC Receitas'!$O$12,E11='PC Receitas'!$O$13,E11='PC Receitas'!$O$14)),-K11,0))</f>
        <v>-572855.77999999339</v>
      </c>
      <c r="P11" s="232" t="s">
        <v>28</v>
      </c>
      <c r="Q11" s="233">
        <f>Q7-Q9</f>
        <v>-130674.83999999998</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IF(C12&lt;&gt;"",TEXT(C12,"00")&amp;"/07/"&amp;'Configurações Básicas'!$E$5,"")</f>
        <v>01/07/2017</v>
      </c>
      <c r="E12" s="43" t="s">
        <v>1338</v>
      </c>
      <c r="F12" s="212">
        <v>15460</v>
      </c>
      <c r="G12" s="43" t="s">
        <v>1442</v>
      </c>
      <c r="H12" s="43" t="s">
        <v>1397</v>
      </c>
      <c r="I12" s="43"/>
      <c r="J12" s="219">
        <v>0</v>
      </c>
      <c r="K12" s="219">
        <v>2.1</v>
      </c>
      <c r="L12" s="44" t="s">
        <v>1356</v>
      </c>
      <c r="M12" s="126"/>
      <c r="N12" s="41">
        <f>N11+IF(AND(L12="Pago",OR(E12='PC Receitas'!$O$4,E12='PC Receitas'!$O$5,E12='PC Receitas'!$O$6)),K12,IF(AND(L12="Pago",OR(E12='PC Receitas'!$O$7,E12='PC Receitas'!$O$8,E12='PC Receitas'!$O$9,E12='PC Receitas'!$O$10,E12='PC Receitas'!$O$11,E12='PC Receitas'!$O$12,E12='PC Receitas'!$O$13,E12='PC Receitas'!$O$14)),-K12,0))</f>
        <v>-572857.87999999337</v>
      </c>
      <c r="P12" s="232"/>
      <c r="Q12" s="234"/>
      <c r="R12" s="17"/>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5</v>
      </c>
      <c r="D13" s="43" t="str">
        <f>IF(C13&lt;&gt;"",TEXT(C13,"00")&amp;"/07/"&amp;'Configurações Básicas'!$E$5,"")</f>
        <v>05/07/2017</v>
      </c>
      <c r="E13" s="43" t="s">
        <v>150</v>
      </c>
      <c r="F13" s="212" t="s">
        <v>1813</v>
      </c>
      <c r="G13" s="43" t="s">
        <v>1443</v>
      </c>
      <c r="H13" s="43" t="s">
        <v>1398</v>
      </c>
      <c r="I13" s="43"/>
      <c r="J13" s="219">
        <v>0</v>
      </c>
      <c r="K13" s="219">
        <v>1895.15</v>
      </c>
      <c r="L13" s="126" t="s">
        <v>1356</v>
      </c>
      <c r="M13" s="126"/>
      <c r="N13" s="41">
        <f>N12+IF(AND(L13="Pago",OR(E13='PC Receitas'!$O$4,E13='PC Receitas'!$O$5,E13='PC Receitas'!$O$6)),K13,IF(AND(L13="Pago",OR(E13='PC Receitas'!$O$7,E13='PC Receitas'!$O$8,E13='PC Receitas'!$O$9,E13='PC Receitas'!$O$10,E13='PC Receitas'!$O$11,E13='PC Receitas'!$O$12,E13='PC Receitas'!$O$13,E13='PC Receitas'!$O$14)),-K13,0))</f>
        <v>-574753.02999999339</v>
      </c>
      <c r="P13" s="232" t="s">
        <v>64</v>
      </c>
      <c r="Q13" s="233">
        <f>N605</f>
        <v>-691837.46999998973</v>
      </c>
      <c r="R13" s="17"/>
      <c r="S13" s="112" t="str">
        <f t="shared" si="0"/>
        <v>Despesa</v>
      </c>
      <c r="T13" s="109" t="str">
        <f t="shared" si="1"/>
        <v/>
      </c>
      <c r="U13" s="109" t="str">
        <f t="shared" si="2"/>
        <v/>
      </c>
      <c r="V13" s="109" t="str">
        <f t="shared" si="3"/>
        <v>Despesa</v>
      </c>
      <c r="W13" s="113" t="str">
        <f>VLOOKUP(E13,'PC Receitas'!$O$4:$P$14,2,FALSE)</f>
        <v>Despesas_com_RH</v>
      </c>
    </row>
    <row r="14" spans="1:24" ht="19.5" customHeight="1" thickTop="1" thickBot="1" x14ac:dyDescent="0.3">
      <c r="A14" s="164"/>
      <c r="C14" s="43">
        <v>5</v>
      </c>
      <c r="D14" s="43" t="str">
        <f>IF(C14&lt;&gt;"",TEXT(C14,"00")&amp;"/07/"&amp;'Configurações Básicas'!$E$5,"")</f>
        <v>05/07/2017</v>
      </c>
      <c r="E14" s="43" t="s">
        <v>150</v>
      </c>
      <c r="F14" s="212" t="s">
        <v>1814</v>
      </c>
      <c r="G14" s="43" t="s">
        <v>1443</v>
      </c>
      <c r="H14" s="43" t="s">
        <v>1398</v>
      </c>
      <c r="I14" s="43"/>
      <c r="J14" s="219">
        <v>0</v>
      </c>
      <c r="K14" s="219">
        <v>1812.05</v>
      </c>
      <c r="L14" s="126" t="s">
        <v>1356</v>
      </c>
      <c r="M14" s="126"/>
      <c r="N14" s="41">
        <f>N13+IF(AND(L14="Pago",OR(E14='PC Receitas'!$O$4,E14='PC Receitas'!$O$5,E14='PC Receitas'!$O$6)),K14,IF(AND(L14="Pago",OR(E14='PC Receitas'!$O$7,E14='PC Receitas'!$O$8,E14='PC Receitas'!$O$9,E14='PC Receitas'!$O$10,E14='PC Receitas'!$O$11,E14='PC Receitas'!$O$12,E14='PC Receitas'!$O$13,E14='PC Receitas'!$O$14)),-K14,0))</f>
        <v>-576565.07999999344</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IF(C15&lt;&gt;"",TEXT(C15,"00")&amp;"/07/"&amp;'Configurações Básicas'!$E$5,"")</f>
        <v>01/07/2017</v>
      </c>
      <c r="E15" s="43" t="s">
        <v>1338</v>
      </c>
      <c r="F15" s="212" t="s">
        <v>1815</v>
      </c>
      <c r="G15" s="43" t="s">
        <v>1529</v>
      </c>
      <c r="H15" s="43" t="s">
        <v>1397</v>
      </c>
      <c r="I15" s="43"/>
      <c r="J15" s="219">
        <v>0</v>
      </c>
      <c r="K15" s="219">
        <v>1803.47</v>
      </c>
      <c r="L15" s="126" t="s">
        <v>1356</v>
      </c>
      <c r="M15" s="126"/>
      <c r="N15" s="41">
        <f>N14+IF(AND(L15="Pago",OR(E15='PC Receitas'!$O$4,E15='PC Receitas'!$O$5,E15='PC Receitas'!$O$6)),K15,IF(AND(L15="Pago",OR(E15='PC Receitas'!$O$7,E15='PC Receitas'!$O$8,E15='PC Receitas'!$O$9,E15='PC Receitas'!$O$10,E15='PC Receitas'!$O$11,E15='PC Receitas'!$O$12,E15='PC Receitas'!$O$13,E15='PC Receitas'!$O$14)),-K15,0))</f>
        <v>-578368.54999999341</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5</v>
      </c>
      <c r="D16" s="43" t="str">
        <f>IF(C16&lt;&gt;"",TEXT(C16,"00")&amp;"/07/"&amp;'Configurações Básicas'!$E$5,"")</f>
        <v>05/07/2017</v>
      </c>
      <c r="E16" s="43" t="s">
        <v>150</v>
      </c>
      <c r="F16" s="212" t="s">
        <v>1816</v>
      </c>
      <c r="G16" s="43" t="s">
        <v>1443</v>
      </c>
      <c r="H16" s="43" t="s">
        <v>1398</v>
      </c>
      <c r="I16" s="43"/>
      <c r="J16" s="219">
        <v>0</v>
      </c>
      <c r="K16" s="219">
        <v>1922.05</v>
      </c>
      <c r="L16" s="44" t="s">
        <v>1356</v>
      </c>
      <c r="M16" s="126"/>
      <c r="N16" s="41">
        <f>N15+IF(AND(L16="Pago",OR(E16='PC Receitas'!$O$4,E16='PC Receitas'!$O$5,E16='PC Receitas'!$O$6)),K16,IF(AND(L16="Pago",OR(E16='PC Receitas'!$O$7,E16='PC Receitas'!$O$8,E16='PC Receitas'!$O$9,E16='PC Receitas'!$O$10,E16='PC Receitas'!$O$11,E16='PC Receitas'!$O$12,E16='PC Receitas'!$O$13,E16='PC Receitas'!$O$14)),-K16,0))</f>
        <v>-580290.59999999346</v>
      </c>
      <c r="P16" s="109" t="str">
        <f>'PC Receitas'!O4</f>
        <v>RECEITAS COM PRODUTO</v>
      </c>
      <c r="S16" s="112" t="str">
        <f t="shared" si="0"/>
        <v>Despesa</v>
      </c>
      <c r="T16" s="109" t="str">
        <f t="shared" si="1"/>
        <v/>
      </c>
      <c r="U16" s="109" t="str">
        <f t="shared" si="2"/>
        <v/>
      </c>
      <c r="V16" s="109" t="str">
        <f t="shared" si="3"/>
        <v>Despesa</v>
      </c>
      <c r="W16" s="113" t="str">
        <f>VLOOKUP(E16,'PC Receitas'!$O$4:$P$14,2,FALSE)</f>
        <v>Despesas_com_RH</v>
      </c>
    </row>
    <row r="17" spans="1:23" ht="19.5" customHeight="1" thickTop="1" thickBot="1" x14ac:dyDescent="0.3">
      <c r="A17" s="164"/>
      <c r="C17" s="43">
        <v>5</v>
      </c>
      <c r="D17" s="43" t="str">
        <f>IF(C17&lt;&gt;"",TEXT(C17,"00")&amp;"/07/"&amp;'Configurações Básicas'!$E$5,"")</f>
        <v>05/07/2017</v>
      </c>
      <c r="E17" s="43" t="s">
        <v>150</v>
      </c>
      <c r="F17" s="212" t="s">
        <v>1817</v>
      </c>
      <c r="G17" s="43" t="s">
        <v>1443</v>
      </c>
      <c r="H17" s="43" t="s">
        <v>1398</v>
      </c>
      <c r="I17" s="43"/>
      <c r="J17" s="219">
        <v>0</v>
      </c>
      <c r="K17" s="219">
        <v>917.85</v>
      </c>
      <c r="L17" s="126" t="s">
        <v>1356</v>
      </c>
      <c r="M17" s="126"/>
      <c r="N17" s="41">
        <f>N16+IF(AND(L17="Pago",OR(E17='PC Receitas'!$O$4,E17='PC Receitas'!$O$5,E17='PC Receitas'!$O$6)),K17,IF(AND(L17="Pago",OR(E17='PC Receitas'!$O$7,E17='PC Receitas'!$O$8,E17='PC Receitas'!$O$9,E17='PC Receitas'!$O$10,E17='PC Receitas'!$O$11,E17='PC Receitas'!$O$12,E17='PC Receitas'!$O$13,E17='PC Receitas'!$O$14)),-K17,0))</f>
        <v>-581208.44999999343</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v>2</v>
      </c>
      <c r="D18" s="43" t="str">
        <f>IF(C18&lt;&gt;"",TEXT(C18,"00")&amp;"/07/"&amp;'Configurações Básicas'!$E$5,"")</f>
        <v>02/07/2017</v>
      </c>
      <c r="E18" s="43" t="s">
        <v>1338</v>
      </c>
      <c r="F18" s="212" t="s">
        <v>1818</v>
      </c>
      <c r="G18" s="43" t="s">
        <v>1438</v>
      </c>
      <c r="H18" s="43" t="s">
        <v>1397</v>
      </c>
      <c r="I18" s="43"/>
      <c r="J18" s="219">
        <v>0</v>
      </c>
      <c r="K18" s="219">
        <v>320.83</v>
      </c>
      <c r="L18" s="126" t="s">
        <v>1356</v>
      </c>
      <c r="M18" s="126"/>
      <c r="N18" s="41">
        <f>N17+IF(AND(L18="Pago",OR(E18='PC Receitas'!$O$4,E18='PC Receitas'!$O$5,E18='PC Receitas'!$O$6)),K18,IF(AND(L18="Pago",OR(E18='PC Receitas'!$O$7,E18='PC Receitas'!$O$8,E18='PC Receitas'!$O$9,E18='PC Receitas'!$O$10,E18='PC Receitas'!$O$11,E18='PC Receitas'!$O$12,E18='PC Receitas'!$O$13,E18='PC Receitas'!$O$14)),-K18,0))</f>
        <v>-581529.27999999339</v>
      </c>
      <c r="P18" s="109" t="str">
        <f>'PC Receitas'!O6</f>
        <v>RECEITAS NÃO OPERACIONAIS</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5</v>
      </c>
      <c r="D19" s="43" t="str">
        <f>IF(C19&lt;&gt;"",TEXT(C19,"00")&amp;"/07/"&amp;'Configurações Básicas'!$E$5,"")</f>
        <v>05/07/2017</v>
      </c>
      <c r="E19" s="43" t="s">
        <v>150</v>
      </c>
      <c r="F19" s="212" t="s">
        <v>1819</v>
      </c>
      <c r="G19" s="43" t="s">
        <v>1443</v>
      </c>
      <c r="H19" s="43" t="s">
        <v>1398</v>
      </c>
      <c r="I19" s="43"/>
      <c r="J19" s="219">
        <v>0</v>
      </c>
      <c r="K19" s="219">
        <v>993.15</v>
      </c>
      <c r="L19" s="126" t="s">
        <v>1356</v>
      </c>
      <c r="M19" s="126"/>
      <c r="N19" s="41">
        <f>N18+IF(AND(L19="Pago",OR(E19='PC Receitas'!$O$4,E19='PC Receitas'!$O$5,E19='PC Receitas'!$O$6)),K19,IF(AND(L19="Pago",OR(E19='PC Receitas'!$O$7,E19='PC Receitas'!$O$8,E19='PC Receitas'!$O$9,E19='PC Receitas'!$O$10,E19='PC Receitas'!$O$11,E19='PC Receitas'!$O$12,E19='PC Receitas'!$O$13,E19='PC Receitas'!$O$14)),-K19,0))</f>
        <v>-582522.42999999342</v>
      </c>
      <c r="P19" s="109" t="str">
        <f>'PC Receitas'!O7</f>
        <v>DESPESAS COM PRODUTOS</v>
      </c>
      <c r="S19" s="112" t="str">
        <f t="shared" si="0"/>
        <v>Despesa</v>
      </c>
      <c r="T19" s="109" t="str">
        <f t="shared" si="1"/>
        <v/>
      </c>
      <c r="U19" s="109" t="str">
        <f t="shared" si="2"/>
        <v/>
      </c>
      <c r="V19" s="109" t="str">
        <f t="shared" si="3"/>
        <v>Despesa</v>
      </c>
      <c r="W19" s="113" t="str">
        <f>VLOOKUP(E19,'PC Receitas'!$O$4:$P$14,2,FALSE)</f>
        <v>Despesas_com_RH</v>
      </c>
    </row>
    <row r="20" spans="1:23" ht="19.5" customHeight="1" thickTop="1" thickBot="1" x14ac:dyDescent="0.3">
      <c r="A20" s="164"/>
      <c r="C20" s="43">
        <v>3</v>
      </c>
      <c r="D20" s="43" t="str">
        <f>IF(C20&lt;&gt;"",TEXT(C20,"00")&amp;"/07/"&amp;'Configurações Básicas'!$E$5,"")</f>
        <v>03/07/2017</v>
      </c>
      <c r="E20" s="43" t="s">
        <v>150</v>
      </c>
      <c r="F20" s="212" t="s">
        <v>1820</v>
      </c>
      <c r="G20" s="43" t="s">
        <v>1443</v>
      </c>
      <c r="H20" s="43" t="s">
        <v>1398</v>
      </c>
      <c r="I20" s="43"/>
      <c r="J20" s="219">
        <v>0</v>
      </c>
      <c r="K20" s="219">
        <v>1038.4000000000001</v>
      </c>
      <c r="L20" s="126" t="s">
        <v>1356</v>
      </c>
      <c r="M20" s="126"/>
      <c r="N20" s="41">
        <f>N19+IF(AND(L20="Pago",OR(E20='PC Receitas'!$O$4,E20='PC Receitas'!$O$5,E20='PC Receitas'!$O$6)),K20,IF(AND(L20="Pago",OR(E20='PC Receitas'!$O$7,E20='PC Receitas'!$O$8,E20='PC Receitas'!$O$9,E20='PC Receitas'!$O$10,E20='PC Receitas'!$O$11,E20='PC Receitas'!$O$12,E20='PC Receitas'!$O$13,E20='PC Receitas'!$O$14)),-K20,0))</f>
        <v>-583560.82999999344</v>
      </c>
      <c r="P20" s="109" t="str">
        <f>'PC Receitas'!O8</f>
        <v>DESPESAS COM SERVIÇOS</v>
      </c>
      <c r="S20" s="112" t="str">
        <f t="shared" si="0"/>
        <v>Despesa</v>
      </c>
      <c r="T20" s="109" t="str">
        <f t="shared" si="1"/>
        <v/>
      </c>
      <c r="U20" s="109" t="str">
        <f t="shared" si="2"/>
        <v/>
      </c>
      <c r="V20" s="109" t="str">
        <f t="shared" si="3"/>
        <v>Despesa</v>
      </c>
      <c r="W20" s="113" t="str">
        <f>VLOOKUP(E20,'PC Receitas'!$O$4:$P$14,2,FALSE)</f>
        <v>Despesas_com_RH</v>
      </c>
    </row>
    <row r="21" spans="1:23" ht="19.5" customHeight="1" thickTop="1" thickBot="1" x14ac:dyDescent="0.3">
      <c r="A21" s="164"/>
      <c r="C21" s="43">
        <v>3</v>
      </c>
      <c r="D21" s="43" t="str">
        <f>IF(C21&lt;&gt;"",TEXT(C21,"00")&amp;"/07/"&amp;'Configurações Básicas'!$E$5,"")</f>
        <v>03/07/2017</v>
      </c>
      <c r="E21" s="43" t="s">
        <v>150</v>
      </c>
      <c r="F21" s="212" t="s">
        <v>1821</v>
      </c>
      <c r="G21" s="43" t="s">
        <v>1443</v>
      </c>
      <c r="H21" s="43" t="s">
        <v>1398</v>
      </c>
      <c r="I21" s="43"/>
      <c r="J21" s="219">
        <v>0</v>
      </c>
      <c r="K21" s="219">
        <v>1014.95</v>
      </c>
      <c r="L21" s="126" t="s">
        <v>1356</v>
      </c>
      <c r="M21" s="126"/>
      <c r="N21" s="41">
        <f>N20+IF(AND(L21="Pago",OR(E21='PC Receitas'!$O$4,E21='PC Receitas'!$O$5,E21='PC Receitas'!$O$6)),K21,IF(AND(L21="Pago",OR(E21='PC Receitas'!$O$7,E21='PC Receitas'!$O$8,E21='PC Receitas'!$O$9,E21='PC Receitas'!$O$10,E21='PC Receitas'!$O$11,E21='PC Receitas'!$O$12,E21='PC Receitas'!$O$13,E21='PC Receitas'!$O$14)),-K21,0))</f>
        <v>-584575.77999999339</v>
      </c>
      <c r="P21" s="109" t="str">
        <f>'PC Receitas'!O9</f>
        <v>DESPESAS NÃO OPERACIONAIS</v>
      </c>
      <c r="S21" s="112" t="str">
        <f t="shared" si="0"/>
        <v>Despesa</v>
      </c>
      <c r="T21" s="109" t="str">
        <f t="shared" si="1"/>
        <v/>
      </c>
      <c r="U21" s="109" t="str">
        <f t="shared" si="2"/>
        <v/>
      </c>
      <c r="V21" s="109" t="str">
        <f t="shared" si="3"/>
        <v>Despesa</v>
      </c>
      <c r="W21" s="113" t="str">
        <f>VLOOKUP(E21,'PC Receitas'!$O$4:$P$14,2,FALSE)</f>
        <v>Despesas_com_RH</v>
      </c>
    </row>
    <row r="22" spans="1:23" ht="19.5" customHeight="1" thickTop="1" thickBot="1" x14ac:dyDescent="0.3">
      <c r="A22" s="164"/>
      <c r="C22" s="43">
        <v>2</v>
      </c>
      <c r="D22" s="43" t="str">
        <f>IF(C22&lt;&gt;"",TEXT(C22,"00")&amp;"/07/"&amp;'Configurações Básicas'!$E$5,"")</f>
        <v>02/07/2017</v>
      </c>
      <c r="E22" s="43" t="s">
        <v>1334</v>
      </c>
      <c r="F22" s="212" t="s">
        <v>1822</v>
      </c>
      <c r="G22" s="23" t="s">
        <v>1469</v>
      </c>
      <c r="H22" s="23" t="s">
        <v>1397</v>
      </c>
      <c r="I22" s="23"/>
      <c r="J22" s="219">
        <v>0</v>
      </c>
      <c r="K22" s="219">
        <v>1161.9000000000001</v>
      </c>
      <c r="L22" s="44" t="s">
        <v>1356</v>
      </c>
      <c r="M22" s="126"/>
      <c r="N22" s="41">
        <f>N21+IF(AND(L22="Pago",OR(E22='PC Receitas'!$O$4,E22='PC Receitas'!$O$5,E22='PC Receitas'!$O$6)),K22,IF(AND(L22="Pago",OR(E22='PC Receitas'!$O$7,E22='PC Receitas'!$O$8,E22='PC Receitas'!$O$9,E22='PC Receitas'!$O$10,E22='PC Receitas'!$O$11,E22='PC Receitas'!$O$12,E22='PC Receitas'!$O$13,E22='PC Receitas'!$O$14)),-K22,0))</f>
        <v>-585737.67999999342</v>
      </c>
      <c r="P22" s="109" t="str">
        <f>'PC Receitas'!O10</f>
        <v>DESPESAS COM RH</v>
      </c>
      <c r="S22" s="112" t="str">
        <f t="shared" si="0"/>
        <v>Despesa</v>
      </c>
      <c r="T22" s="109" t="str">
        <f t="shared" si="1"/>
        <v/>
      </c>
      <c r="U22" s="109" t="str">
        <f t="shared" si="2"/>
        <v/>
      </c>
      <c r="V22" s="109" t="str">
        <f t="shared" si="3"/>
        <v>Despesa</v>
      </c>
      <c r="W22" s="113" t="str">
        <f>VLOOKUP(E22,'PC Receitas'!$O$4:$P$14,2,FALSE)</f>
        <v>Impostos</v>
      </c>
    </row>
    <row r="23" spans="1:23" ht="19.5" customHeight="1" thickTop="1" thickBot="1" x14ac:dyDescent="0.3">
      <c r="A23" s="164"/>
      <c r="C23" s="43">
        <v>5</v>
      </c>
      <c r="D23" s="43" t="str">
        <f>IF(C23&lt;&gt;"",TEXT(C23,"00")&amp;"/07/"&amp;'Configurações Básicas'!$E$5,"")</f>
        <v>05/07/2017</v>
      </c>
      <c r="E23" s="43" t="s">
        <v>150</v>
      </c>
      <c r="F23" s="212" t="s">
        <v>1823</v>
      </c>
      <c r="G23" s="43" t="s">
        <v>1443</v>
      </c>
      <c r="H23" s="43" t="s">
        <v>1398</v>
      </c>
      <c r="I23" s="43"/>
      <c r="J23" s="219">
        <v>0</v>
      </c>
      <c r="K23" s="219">
        <v>1138</v>
      </c>
      <c r="L23" s="126" t="s">
        <v>1356</v>
      </c>
      <c r="M23" s="126"/>
      <c r="N23" s="41">
        <f>N22+IF(AND(L23="Pago",OR(E23='PC Receitas'!$O$4,E23='PC Receitas'!$O$5,E23='PC Receitas'!$O$6)),K23,IF(AND(L23="Pago",OR(E23='PC Receitas'!$O$7,E23='PC Receitas'!$O$8,E23='PC Receitas'!$O$9,E23='PC Receitas'!$O$10,E23='PC Receitas'!$O$11,E23='PC Receitas'!$O$12,E23='PC Receitas'!$O$13,E23='PC Receitas'!$O$14)),-K23,0))</f>
        <v>-586875.67999999342</v>
      </c>
      <c r="P23" s="109" t="str">
        <f>'PC Receitas'!O11</f>
        <v>DESPESAS OPERACIONAIS</v>
      </c>
      <c r="S23" s="112" t="str">
        <f t="shared" si="0"/>
        <v>Despesa</v>
      </c>
      <c r="T23" s="109" t="str">
        <f t="shared" si="1"/>
        <v/>
      </c>
      <c r="U23" s="109" t="str">
        <f t="shared" si="2"/>
        <v/>
      </c>
      <c r="V23" s="109" t="str">
        <f t="shared" si="3"/>
        <v>Despesa</v>
      </c>
      <c r="W23" s="113" t="str">
        <f>VLOOKUP(E23,'PC Receitas'!$O$4:$P$14,2,FALSE)</f>
        <v>Despesas_com_RH</v>
      </c>
    </row>
    <row r="24" spans="1:23" ht="19.5" customHeight="1" thickTop="1" thickBot="1" x14ac:dyDescent="0.3">
      <c r="A24" s="164"/>
      <c r="C24" s="43">
        <v>2</v>
      </c>
      <c r="D24" s="43" t="str">
        <f>IF(C24&lt;&gt;"",TEXT(C24,"00")&amp;"/07/"&amp;'Configurações Básicas'!$E$5,"")</f>
        <v>02/07/2017</v>
      </c>
      <c r="E24" s="43" t="s">
        <v>1334</v>
      </c>
      <c r="F24" s="212" t="s">
        <v>1824</v>
      </c>
      <c r="G24" s="43" t="s">
        <v>1469</v>
      </c>
      <c r="H24" s="43" t="s">
        <v>1397</v>
      </c>
      <c r="I24" s="43"/>
      <c r="J24" s="219">
        <v>0</v>
      </c>
      <c r="K24" s="219">
        <v>702.43</v>
      </c>
      <c r="L24" s="126" t="s">
        <v>1356</v>
      </c>
      <c r="M24" s="126"/>
      <c r="N24" s="41">
        <f>N23+IF(AND(L24="Pago",OR(E24='PC Receitas'!$O$4,E24='PC Receitas'!$O$5,E24='PC Receitas'!$O$6)),K24,IF(AND(L24="Pago",OR(E24='PC Receitas'!$O$7,E24='PC Receitas'!$O$8,E24='PC Receitas'!$O$9,E24='PC Receitas'!$O$10,E24='PC Receitas'!$O$11,E24='PC Receitas'!$O$12,E24='PC Receitas'!$O$13,E24='PC Receitas'!$O$14)),-K24,0))</f>
        <v>-587578.10999999347</v>
      </c>
      <c r="P24" s="109" t="str">
        <f>'PC Receitas'!O12</f>
        <v>DESPESAS DE MARKETING</v>
      </c>
      <c r="S24" s="112" t="str">
        <f t="shared" si="0"/>
        <v>Despesa</v>
      </c>
      <c r="T24" s="109" t="str">
        <f t="shared" si="1"/>
        <v/>
      </c>
      <c r="U24" s="109" t="str">
        <f t="shared" si="2"/>
        <v/>
      </c>
      <c r="V24" s="109" t="str">
        <f t="shared" si="3"/>
        <v>Despesa</v>
      </c>
      <c r="W24" s="113" t="str">
        <f>VLOOKUP(E24,'PC Receitas'!$O$4:$P$14,2,FALSE)</f>
        <v>Impostos</v>
      </c>
    </row>
    <row r="25" spans="1:23" ht="19.5" customHeight="1" thickTop="1" thickBot="1" x14ac:dyDescent="0.3">
      <c r="A25" s="164"/>
      <c r="C25" s="43">
        <v>2</v>
      </c>
      <c r="D25" s="43" t="str">
        <f>IF(C25&lt;&gt;"",TEXT(C25,"00")&amp;"/07/"&amp;'Configurações Básicas'!$E$5,"")</f>
        <v>02/07/2017</v>
      </c>
      <c r="E25" s="43" t="s">
        <v>1338</v>
      </c>
      <c r="F25" s="212">
        <v>154656466</v>
      </c>
      <c r="G25" s="23" t="s">
        <v>1442</v>
      </c>
      <c r="H25" s="23" t="s">
        <v>1397</v>
      </c>
      <c r="I25" s="23"/>
      <c r="J25" s="219">
        <v>0</v>
      </c>
      <c r="K25" s="219">
        <v>2.1</v>
      </c>
      <c r="L25" s="126" t="s">
        <v>1356</v>
      </c>
      <c r="M25" s="126"/>
      <c r="N25" s="41">
        <f>N24+IF(AND(L25="Pago",OR(E25='PC Receitas'!$O$4,E25='PC Receitas'!$O$5,E25='PC Receitas'!$O$6)),K25,IF(AND(L25="Pago",OR(E25='PC Receitas'!$O$7,E25='PC Receitas'!$O$8,E25='PC Receitas'!$O$9,E25='PC Receitas'!$O$10,E25='PC Receitas'!$O$11,E25='PC Receitas'!$O$12,E25='PC Receitas'!$O$13,E25='PC Receitas'!$O$14)),-K25,0))</f>
        <v>-587580.20999999344</v>
      </c>
      <c r="P25" s="109" t="str">
        <f>'PC Receitas'!O13</f>
        <v>IMPOSTOS</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2</v>
      </c>
      <c r="D26" s="43" t="str">
        <f>IF(C26&lt;&gt;"",TEXT(C26,"00")&amp;"/07/"&amp;'Configurações Básicas'!$E$5,"")</f>
        <v>02/07/2017</v>
      </c>
      <c r="E26" s="43" t="s">
        <v>1338</v>
      </c>
      <c r="F26" s="212">
        <v>15468</v>
      </c>
      <c r="G26" s="23" t="s">
        <v>1442</v>
      </c>
      <c r="H26" s="23" t="s">
        <v>1397</v>
      </c>
      <c r="I26" s="23"/>
      <c r="J26" s="219">
        <v>0</v>
      </c>
      <c r="K26" s="219">
        <v>2.1</v>
      </c>
      <c r="L26" s="126" t="s">
        <v>1356</v>
      </c>
      <c r="M26" s="126"/>
      <c r="N26" s="41">
        <f>N25+IF(AND(L26="Pago",OR(E26='PC Receitas'!$O$4,E26='PC Receitas'!$O$5,E26='PC Receitas'!$O$6)),K26,IF(AND(L26="Pago",OR(E26='PC Receitas'!$O$7,E26='PC Receitas'!$O$8,E26='PC Receitas'!$O$9,E26='PC Receitas'!$O$10,E26='PC Receitas'!$O$11,E26='PC Receitas'!$O$12,E26='PC Receitas'!$O$13,E26='PC Receitas'!$O$14)),-K26,0))</f>
        <v>-587582.30999999342</v>
      </c>
      <c r="P26" s="109" t="str">
        <f>'PC Receitas'!O14</f>
        <v>INVESTIMENTOS</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2</v>
      </c>
      <c r="D27" s="43" t="str">
        <f>IF(C27&lt;&gt;"",TEXT(C27,"00")&amp;"/07/"&amp;'Configurações Básicas'!$E$5,"")</f>
        <v>02/07/2017</v>
      </c>
      <c r="E27" s="43" t="s">
        <v>1338</v>
      </c>
      <c r="F27" s="212">
        <v>15469</v>
      </c>
      <c r="G27" s="23" t="s">
        <v>1442</v>
      </c>
      <c r="H27" s="23" t="s">
        <v>1397</v>
      </c>
      <c r="I27" s="23"/>
      <c r="J27" s="219">
        <v>0</v>
      </c>
      <c r="K27" s="219">
        <v>2.1</v>
      </c>
      <c r="L27" s="44" t="s">
        <v>1356</v>
      </c>
      <c r="M27" s="126"/>
      <c r="N27" s="41">
        <f>N26+IF(AND(L27="Pago",OR(E27='PC Receitas'!$O$4,E27='PC Receitas'!$O$5,E27='PC Receitas'!$O$6)),K27,IF(AND(L27="Pago",OR(E27='PC Receitas'!$O$7,E27='PC Receitas'!$O$8,E27='PC Receitas'!$O$9,E27='PC Receitas'!$O$10,E27='PC Receitas'!$O$11,E27='PC Receitas'!$O$12,E27='PC Receitas'!$O$13,E27='PC Receitas'!$O$14)),-K27,0))</f>
        <v>-587584.4099999934</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3</v>
      </c>
      <c r="D28" s="43" t="str">
        <f>IF(C28&lt;&gt;"",TEXT(C28,"00")&amp;"/07/"&amp;'Configurações Básicas'!$E$5,"")</f>
        <v>03/07/2017</v>
      </c>
      <c r="E28" s="43" t="s">
        <v>1338</v>
      </c>
      <c r="F28" s="212">
        <v>15459</v>
      </c>
      <c r="G28" s="43" t="s">
        <v>1442</v>
      </c>
      <c r="H28" s="43" t="s">
        <v>1397</v>
      </c>
      <c r="I28" s="43"/>
      <c r="J28" s="219">
        <v>0</v>
      </c>
      <c r="K28" s="219">
        <v>2.1</v>
      </c>
      <c r="L28" s="126" t="s">
        <v>1356</v>
      </c>
      <c r="M28" s="126"/>
      <c r="N28" s="41">
        <f>N27+IF(AND(L28="Pago",OR(E28='PC Receitas'!$O$4,E28='PC Receitas'!$O$5,E28='PC Receitas'!$O$6)),K28,IF(AND(L28="Pago",OR(E28='PC Receitas'!$O$7,E28='PC Receitas'!$O$8,E28='PC Receitas'!$O$9,E28='PC Receitas'!$O$10,E28='PC Receitas'!$O$11,E28='PC Receitas'!$O$12,E28='PC Receitas'!$O$13,E28='PC Receitas'!$O$14)),-K28,0))</f>
        <v>-587586.50999999337</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2</v>
      </c>
      <c r="D29" s="43" t="str">
        <f>IF(C29&lt;&gt;"",TEXT(C29,"00")&amp;"/07/"&amp;'Configurações Básicas'!$E$5,"")</f>
        <v>02/07/2017</v>
      </c>
      <c r="E29" s="43" t="s">
        <v>1338</v>
      </c>
      <c r="F29" s="212" t="s">
        <v>1825</v>
      </c>
      <c r="G29" s="43" t="s">
        <v>1442</v>
      </c>
      <c r="H29" s="43" t="s">
        <v>1397</v>
      </c>
      <c r="I29" s="43"/>
      <c r="J29" s="219">
        <v>0</v>
      </c>
      <c r="K29" s="219">
        <v>2.1</v>
      </c>
      <c r="L29" s="126" t="s">
        <v>1356</v>
      </c>
      <c r="M29" s="126"/>
      <c r="N29" s="41">
        <f>N28+IF(AND(L29="Pago",OR(E29='PC Receitas'!$O$4,E29='PC Receitas'!$O$5,E29='PC Receitas'!$O$6)),K29,IF(AND(L29="Pago",OR(E29='PC Receitas'!$O$7,E29='PC Receitas'!$O$8,E29='PC Receitas'!$O$9,E29='PC Receitas'!$O$10,E29='PC Receitas'!$O$11,E29='PC Receitas'!$O$12,E29='PC Receitas'!$O$13,E29='PC Receitas'!$O$14)),-K29,0))</f>
        <v>-587588.60999999335</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5</v>
      </c>
      <c r="D30" s="43" t="str">
        <f>IF(C30&lt;&gt;"",TEXT(C30,"00")&amp;"/07/"&amp;'Configurações Básicas'!$E$5,"")</f>
        <v>05/07/2017</v>
      </c>
      <c r="E30" s="43" t="s">
        <v>150</v>
      </c>
      <c r="F30" s="212" t="s">
        <v>1826</v>
      </c>
      <c r="G30" s="43" t="s">
        <v>1443</v>
      </c>
      <c r="H30" s="43" t="s">
        <v>1398</v>
      </c>
      <c r="I30" s="43"/>
      <c r="J30" s="219">
        <v>0</v>
      </c>
      <c r="K30" s="219">
        <v>2152.35</v>
      </c>
      <c r="L30" s="126" t="s">
        <v>1356</v>
      </c>
      <c r="M30" s="126"/>
      <c r="N30" s="41">
        <f>N29+IF(AND(L30="Pago",OR(E30='PC Receitas'!$O$4,E30='PC Receitas'!$O$5,E30='PC Receitas'!$O$6)),K30,IF(AND(L30="Pago",OR(E30='PC Receitas'!$O$7,E30='PC Receitas'!$O$8,E30='PC Receitas'!$O$9,E30='PC Receitas'!$O$10,E30='PC Receitas'!$O$11,E30='PC Receitas'!$O$12,E30='PC Receitas'!$O$13,E30='PC Receitas'!$O$14)),-K30,0))</f>
        <v>-589740.95999999333</v>
      </c>
      <c r="S30" s="112" t="str">
        <f t="shared" si="0"/>
        <v>Despesa</v>
      </c>
      <c r="T30" s="109" t="str">
        <f t="shared" si="1"/>
        <v/>
      </c>
      <c r="U30" s="109" t="str">
        <f t="shared" si="2"/>
        <v/>
      </c>
      <c r="V30" s="109" t="str">
        <f t="shared" si="3"/>
        <v>Despesa</v>
      </c>
      <c r="W30" s="113" t="str">
        <f>VLOOKUP(E30,'PC Receitas'!$O$4:$P$14,2,FALSE)</f>
        <v>Despesas_com_RH</v>
      </c>
    </row>
    <row r="31" spans="1:23" ht="19.5" customHeight="1" thickTop="1" thickBot="1" x14ac:dyDescent="0.3">
      <c r="A31" s="164"/>
      <c r="C31" s="43">
        <v>2</v>
      </c>
      <c r="D31" s="43" t="str">
        <f>IF(C31&lt;&gt;"",TEXT(C31,"00")&amp;"/07/"&amp;'Configurações Básicas'!$E$5,"")</f>
        <v>02/07/2017</v>
      </c>
      <c r="E31" s="43" t="s">
        <v>1338</v>
      </c>
      <c r="F31" s="212" t="s">
        <v>1827</v>
      </c>
      <c r="G31" s="43" t="s">
        <v>1438</v>
      </c>
      <c r="H31" s="43" t="s">
        <v>1397</v>
      </c>
      <c r="I31" s="43"/>
      <c r="J31" s="219">
        <v>0</v>
      </c>
      <c r="K31" s="219">
        <v>197.85</v>
      </c>
      <c r="L31" s="126" t="s">
        <v>1356</v>
      </c>
      <c r="M31" s="126"/>
      <c r="N31" s="41">
        <f>N30+IF(AND(L31="Pago",OR(E31='PC Receitas'!$O$4,E31='PC Receitas'!$O$5,E31='PC Receitas'!$O$6)),K31,IF(AND(L31="Pago",OR(E31='PC Receitas'!$O$7,E31='PC Receitas'!$O$8,E31='PC Receitas'!$O$9,E31='PC Receitas'!$O$10,E31='PC Receitas'!$O$11,E31='PC Receitas'!$O$12,E31='PC Receitas'!$O$13,E31='PC Receitas'!$O$14)),-K31,0))</f>
        <v>-589938.8099999933</v>
      </c>
      <c r="S31" s="112" t="str">
        <f t="shared" si="0"/>
        <v>Despesa</v>
      </c>
      <c r="T31" s="109" t="str">
        <f t="shared" si="1"/>
        <v/>
      </c>
      <c r="U31" s="109" t="str">
        <f t="shared" si="2"/>
        <v/>
      </c>
      <c r="V31" s="109" t="str">
        <f t="shared" si="3"/>
        <v>Despesa</v>
      </c>
      <c r="W31" s="113" t="str">
        <f>VLOOKUP(E31,'PC Receitas'!$O$4:$P$14,2,FALSE)</f>
        <v>Despesas_Operacionais</v>
      </c>
    </row>
    <row r="32" spans="1:23" ht="19.5" customHeight="1" thickTop="1" thickBot="1" x14ac:dyDescent="0.3">
      <c r="A32" s="164"/>
      <c r="C32" s="43">
        <v>5</v>
      </c>
      <c r="D32" s="43" t="str">
        <f>IF(C32&lt;&gt;"",TEXT(C32,"00")&amp;"/07/"&amp;'Configurações Básicas'!$E$5,"")</f>
        <v>05/07/2017</v>
      </c>
      <c r="E32" s="43" t="s">
        <v>1338</v>
      </c>
      <c r="F32" s="212">
        <v>398418</v>
      </c>
      <c r="G32" s="43" t="s">
        <v>1508</v>
      </c>
      <c r="H32" s="43" t="s">
        <v>1398</v>
      </c>
      <c r="I32" s="43"/>
      <c r="J32" s="219">
        <v>0</v>
      </c>
      <c r="K32" s="219">
        <v>132</v>
      </c>
      <c r="L32" s="126" t="s">
        <v>1356</v>
      </c>
      <c r="M32" s="126"/>
      <c r="N32" s="41">
        <f>N31+IF(AND(L32="Pago",OR(E32='PC Receitas'!$O$4,E32='PC Receitas'!$O$5,E32='PC Receitas'!$O$6)),K32,IF(AND(L32="Pago",OR(E32='PC Receitas'!$O$7,E32='PC Receitas'!$O$8,E32='PC Receitas'!$O$9,E32='PC Receitas'!$O$10,E32='PC Receitas'!$O$11,E32='PC Receitas'!$O$12,E32='PC Receitas'!$O$13,E32='PC Receitas'!$O$14)),-K32,0))</f>
        <v>-590070.8099999933</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IF(C33&lt;&gt;"",TEXT(C33,"00")&amp;"/07/"&amp;'Configurações Básicas'!$E$5,"")</f>
        <v>05/07/2017</v>
      </c>
      <c r="E33" s="43" t="s">
        <v>1338</v>
      </c>
      <c r="F33" s="212">
        <v>18449</v>
      </c>
      <c r="G33" s="23" t="s">
        <v>1525</v>
      </c>
      <c r="H33" s="23" t="s">
        <v>1397</v>
      </c>
      <c r="I33" s="23"/>
      <c r="J33" s="219">
        <v>0</v>
      </c>
      <c r="K33" s="219">
        <v>1704</v>
      </c>
      <c r="L33" s="126" t="s">
        <v>1356</v>
      </c>
      <c r="M33" s="126"/>
      <c r="N33" s="41">
        <f>N32+IF(AND(L33="Pago",OR(E33='PC Receitas'!$O$4,E33='PC Receitas'!$O$5,E33='PC Receitas'!$O$6)),K33,IF(AND(L33="Pago",OR(E33='PC Receitas'!$O$7,E33='PC Receitas'!$O$8,E33='PC Receitas'!$O$9,E33='PC Receitas'!$O$10,E33='PC Receitas'!$O$11,E33='PC Receitas'!$O$12,E33='PC Receitas'!$O$13,E33='PC Receitas'!$O$14)),-K33,0))</f>
        <v>-591774.8099999933</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IF(C34&lt;&gt;"",TEXT(C34,"00")&amp;"/07/"&amp;'Configurações Básicas'!$E$5,"")</f>
        <v>05/07/2017</v>
      </c>
      <c r="E34" s="43" t="s">
        <v>1338</v>
      </c>
      <c r="F34" s="212" t="s">
        <v>1828</v>
      </c>
      <c r="G34" s="23" t="s">
        <v>1473</v>
      </c>
      <c r="H34" s="23" t="s">
        <v>1397</v>
      </c>
      <c r="I34" s="23"/>
      <c r="J34" s="219">
        <v>0</v>
      </c>
      <c r="K34" s="219">
        <v>212.8</v>
      </c>
      <c r="L34" s="44" t="s">
        <v>1356</v>
      </c>
      <c r="M34" s="126"/>
      <c r="N34" s="41">
        <f>N33+IF(AND(L34="Pago",OR(E34='PC Receitas'!$O$4,E34='PC Receitas'!$O$5,E34='PC Receitas'!$O$6)),K34,IF(AND(L34="Pago",OR(E34='PC Receitas'!$O$7,E34='PC Receitas'!$O$8,E34='PC Receitas'!$O$9,E34='PC Receitas'!$O$10,E34='PC Receitas'!$O$11,E34='PC Receitas'!$O$12,E34='PC Receitas'!$O$13,E34='PC Receitas'!$O$14)),-K34,0))</f>
        <v>-591987.60999999335</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IF(C35&lt;&gt;"",TEXT(C35,"00")&amp;"/07/"&amp;'Configurações Básicas'!$E$5,"")</f>
        <v>05/07/2017</v>
      </c>
      <c r="E35" s="43" t="s">
        <v>1338</v>
      </c>
      <c r="F35" s="212" t="s">
        <v>1829</v>
      </c>
      <c r="G35" s="23" t="s">
        <v>1442</v>
      </c>
      <c r="H35" s="23" t="s">
        <v>1397</v>
      </c>
      <c r="I35" s="23"/>
      <c r="J35" s="219">
        <v>0</v>
      </c>
      <c r="K35" s="219">
        <v>2.1</v>
      </c>
      <c r="L35" s="126" t="s">
        <v>1356</v>
      </c>
      <c r="M35" s="126"/>
      <c r="N35" s="41">
        <f>N34+IF(AND(L35="Pago",OR(E35='PC Receitas'!$O$4,E35='PC Receitas'!$O$5,E35='PC Receitas'!$O$6)),K35,IF(AND(L35="Pago",OR(E35='PC Receitas'!$O$7,E35='PC Receitas'!$O$8,E35='PC Receitas'!$O$9,E35='PC Receitas'!$O$10,E35='PC Receitas'!$O$11,E35='PC Receitas'!$O$12,E35='PC Receitas'!$O$13,E35='PC Receitas'!$O$14)),-K35,0))</f>
        <v>-591989.70999999333</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IF(C36&lt;&gt;"",TEXT(C36,"00")&amp;"/07/"&amp;'Configurações Básicas'!$E$5,"")</f>
        <v>05/07/2017</v>
      </c>
      <c r="E36" s="43" t="s">
        <v>1338</v>
      </c>
      <c r="F36" s="212" t="s">
        <v>1830</v>
      </c>
      <c r="G36" s="43" t="s">
        <v>1442</v>
      </c>
      <c r="H36" s="43" t="s">
        <v>1397</v>
      </c>
      <c r="I36" s="43"/>
      <c r="J36" s="219">
        <v>0</v>
      </c>
      <c r="K36" s="219">
        <v>2.1</v>
      </c>
      <c r="L36" s="126" t="s">
        <v>1356</v>
      </c>
      <c r="M36" s="126"/>
      <c r="N36" s="41">
        <f>N35+IF(AND(L36="Pago",OR(E36='PC Receitas'!$O$4,E36='PC Receitas'!$O$5,E36='PC Receitas'!$O$6)),K36,IF(AND(L36="Pago",OR(E36='PC Receitas'!$O$7,E36='PC Receitas'!$O$8,E36='PC Receitas'!$O$9,E36='PC Receitas'!$O$10,E36='PC Receitas'!$O$11,E36='PC Receitas'!$O$12,E36='PC Receitas'!$O$13,E36='PC Receitas'!$O$14)),-K36,0))</f>
        <v>-591991.8099999933</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3</v>
      </c>
      <c r="D37" s="43" t="str">
        <f>IF(C37&lt;&gt;"",TEXT(C37,"00")&amp;"/07/"&amp;'Configurações Básicas'!$E$5,"")</f>
        <v>03/07/2017</v>
      </c>
      <c r="E37" s="43" t="s">
        <v>1338</v>
      </c>
      <c r="F37" s="212">
        <v>15456</v>
      </c>
      <c r="G37" s="43" t="s">
        <v>1442</v>
      </c>
      <c r="H37" s="43" t="s">
        <v>1397</v>
      </c>
      <c r="I37" s="43"/>
      <c r="J37" s="219">
        <v>0</v>
      </c>
      <c r="K37" s="219">
        <v>2.1</v>
      </c>
      <c r="L37" s="126" t="s">
        <v>1356</v>
      </c>
      <c r="M37" s="126"/>
      <c r="N37" s="41">
        <f>N36+IF(AND(L37="Pago",OR(E37='PC Receitas'!$O$4,E37='PC Receitas'!$O$5,E37='PC Receitas'!$O$6)),K37,IF(AND(L37="Pago",OR(E37='PC Receitas'!$O$7,E37='PC Receitas'!$O$8,E37='PC Receitas'!$O$9,E37='PC Receitas'!$O$10,E37='PC Receitas'!$O$11,E37='PC Receitas'!$O$12,E37='PC Receitas'!$O$13,E37='PC Receitas'!$O$14)),-K37,0))</f>
        <v>-591993.90999999328</v>
      </c>
      <c r="S37" s="112" t="str">
        <f t="shared" si="0"/>
        <v>Despesa</v>
      </c>
      <c r="T37" s="109" t="str">
        <f t="shared" si="1"/>
        <v/>
      </c>
      <c r="U37" s="109" t="str">
        <f t="shared" si="2"/>
        <v/>
      </c>
      <c r="V37" s="109" t="str">
        <f t="shared" si="3"/>
        <v>Despesa</v>
      </c>
      <c r="W37" s="113" t="str">
        <f>VLOOKUP(E37,'PC Receitas'!$O$4:$P$14,2,FALSE)</f>
        <v>Despesas_Operacionais</v>
      </c>
    </row>
    <row r="38" spans="1:23" ht="19.5" customHeight="1" thickTop="1" thickBot="1" x14ac:dyDescent="0.3">
      <c r="A38" s="164"/>
      <c r="C38" s="43">
        <v>4</v>
      </c>
      <c r="D38" s="43" t="str">
        <f>IF(C38&lt;&gt;"",TEXT(C38,"00")&amp;"/07/"&amp;'Configurações Básicas'!$E$5,"")</f>
        <v>04/07/2017</v>
      </c>
      <c r="E38" s="43" t="s">
        <v>1338</v>
      </c>
      <c r="F38" s="212" t="s">
        <v>1831</v>
      </c>
      <c r="G38" s="43" t="s">
        <v>1442</v>
      </c>
      <c r="H38" s="43" t="s">
        <v>1397</v>
      </c>
      <c r="I38" s="43"/>
      <c r="J38" s="219">
        <v>0</v>
      </c>
      <c r="K38" s="219">
        <v>2.1</v>
      </c>
      <c r="L38" s="126" t="s">
        <v>1356</v>
      </c>
      <c r="M38" s="126"/>
      <c r="N38" s="41">
        <f>N37+IF(AND(L38="Pago",OR(E38='PC Receitas'!$O$4,E38='PC Receitas'!$O$5,E38='PC Receitas'!$O$6)),K38,IF(AND(L38="Pago",OR(E38='PC Receitas'!$O$7,E38='PC Receitas'!$O$8,E38='PC Receitas'!$O$9,E38='PC Receitas'!$O$10,E38='PC Receitas'!$O$11,E38='PC Receitas'!$O$12,E38='PC Receitas'!$O$13,E38='PC Receitas'!$O$14)),-K38,0))</f>
        <v>-591996.00999999326</v>
      </c>
      <c r="S38" s="112" t="str">
        <f t="shared" si="0"/>
        <v>Despesa</v>
      </c>
      <c r="T38" s="109" t="str">
        <f t="shared" si="1"/>
        <v/>
      </c>
      <c r="U38" s="109" t="str">
        <f t="shared" si="2"/>
        <v/>
      </c>
      <c r="V38" s="109" t="str">
        <f t="shared" si="3"/>
        <v>Despesa</v>
      </c>
      <c r="W38" s="113" t="str">
        <f>VLOOKUP(E38,'PC Receitas'!$O$4:$P$14,2,FALSE)</f>
        <v>Despesas_Operacionais</v>
      </c>
    </row>
    <row r="39" spans="1:23" ht="19.5" customHeight="1" thickTop="1" thickBot="1" x14ac:dyDescent="0.3">
      <c r="A39" s="164"/>
      <c r="C39" s="43">
        <v>5</v>
      </c>
      <c r="D39" s="43" t="str">
        <f>IF(C39&lt;&gt;"",TEXT(C39,"00")&amp;"/07/"&amp;'Configurações Básicas'!$E$5,"")</f>
        <v>05/07/2017</v>
      </c>
      <c r="E39" s="43" t="s">
        <v>1338</v>
      </c>
      <c r="F39" s="212" t="s">
        <v>1832</v>
      </c>
      <c r="G39" s="43" t="s">
        <v>1442</v>
      </c>
      <c r="H39" s="43" t="s">
        <v>1397</v>
      </c>
      <c r="I39" s="43"/>
      <c r="J39" s="219">
        <v>0</v>
      </c>
      <c r="K39" s="219">
        <v>2.1</v>
      </c>
      <c r="L39" s="126" t="s">
        <v>1356</v>
      </c>
      <c r="M39" s="126"/>
      <c r="N39" s="41">
        <f>N38+IF(AND(L39="Pago",OR(E39='PC Receitas'!$O$4,E39='PC Receitas'!$O$5,E39='PC Receitas'!$O$6)),K39,IF(AND(L39="Pago",OR(E39='PC Receitas'!$O$7,E39='PC Receitas'!$O$8,E39='PC Receitas'!$O$9,E39='PC Receitas'!$O$10,E39='PC Receitas'!$O$11,E39='PC Receitas'!$O$12,E39='PC Receitas'!$O$13,E39='PC Receitas'!$O$14)),-K39,0))</f>
        <v>-591998.10999999323</v>
      </c>
      <c r="S39" s="112" t="str">
        <f t="shared" si="0"/>
        <v>Despesa</v>
      </c>
      <c r="T39" s="109" t="str">
        <f t="shared" si="1"/>
        <v/>
      </c>
      <c r="U39" s="109" t="str">
        <f t="shared" si="2"/>
        <v/>
      </c>
      <c r="V39" s="109" t="str">
        <f t="shared" si="3"/>
        <v>Despesa</v>
      </c>
      <c r="W39" s="113" t="str">
        <f>VLOOKUP(E39,'PC Receitas'!$O$4:$P$14,2,FALSE)</f>
        <v>Despesas_Operacionais</v>
      </c>
    </row>
    <row r="40" spans="1:23" ht="19.5" customHeight="1" thickTop="1" thickBot="1" x14ac:dyDescent="0.3">
      <c r="A40" s="164"/>
      <c r="C40" s="43">
        <v>5</v>
      </c>
      <c r="D40" s="43" t="str">
        <f>IF(C40&lt;&gt;"",TEXT(C40,"00")&amp;"/07/"&amp;'Configurações Básicas'!$E$5,"")</f>
        <v>05/07/2017</v>
      </c>
      <c r="E40" s="43" t="s">
        <v>1338</v>
      </c>
      <c r="F40" s="212">
        <v>15471</v>
      </c>
      <c r="G40" s="43" t="s">
        <v>1442</v>
      </c>
      <c r="H40" s="43" t="s">
        <v>1397</v>
      </c>
      <c r="I40" s="43"/>
      <c r="J40" s="219">
        <v>0</v>
      </c>
      <c r="K40" s="219">
        <v>2.1</v>
      </c>
      <c r="L40" s="126" t="s">
        <v>1356</v>
      </c>
      <c r="M40" s="126"/>
      <c r="N40" s="41">
        <f>N39+IF(AND(L40="Pago",OR(E40='PC Receitas'!$O$4,E40='PC Receitas'!$O$5,E40='PC Receitas'!$O$6)),K40,IF(AND(L40="Pago",OR(E40='PC Receitas'!$O$7,E40='PC Receitas'!$O$8,E40='PC Receitas'!$O$9,E40='PC Receitas'!$O$10,E40='PC Receitas'!$O$11,E40='PC Receitas'!$O$12,E40='PC Receitas'!$O$13,E40='PC Receitas'!$O$14)),-K40,0))</f>
        <v>-592000.20999999321</v>
      </c>
      <c r="S40" s="112" t="str">
        <f t="shared" si="0"/>
        <v>Despesa</v>
      </c>
      <c r="T40" s="109" t="str">
        <f t="shared" si="1"/>
        <v/>
      </c>
      <c r="U40" s="109" t="str">
        <f t="shared" si="2"/>
        <v/>
      </c>
      <c r="V40" s="109" t="str">
        <f t="shared" si="3"/>
        <v>Despesa</v>
      </c>
      <c r="W40" s="113" t="str">
        <f>VLOOKUP(E40,'PC Receitas'!$O$4:$P$14,2,FALSE)</f>
        <v>Despesas_Operacionais</v>
      </c>
    </row>
    <row r="41" spans="1:23" ht="19.5" customHeight="1" thickTop="1" thickBot="1" x14ac:dyDescent="0.3">
      <c r="A41" s="164"/>
      <c r="C41" s="43">
        <v>5</v>
      </c>
      <c r="D41" s="43" t="str">
        <f>IF(C41&lt;&gt;"",TEXT(C41,"00")&amp;"/07/"&amp;'Configurações Básicas'!$E$5,"")</f>
        <v>05/07/2017</v>
      </c>
      <c r="E41" s="43" t="s">
        <v>1338</v>
      </c>
      <c r="F41" s="212">
        <v>15472</v>
      </c>
      <c r="G41" s="23" t="s">
        <v>1442</v>
      </c>
      <c r="H41" s="23" t="s">
        <v>1397</v>
      </c>
      <c r="I41" s="23"/>
      <c r="J41" s="219">
        <v>0</v>
      </c>
      <c r="K41" s="219">
        <v>2.1</v>
      </c>
      <c r="L41" s="126" t="s">
        <v>1356</v>
      </c>
      <c r="M41" s="126"/>
      <c r="N41" s="41">
        <f>N40+IF(AND(L41="Pago",OR(E41='PC Receitas'!$O$4,E41='PC Receitas'!$O$5,E41='PC Receitas'!$O$6)),K41,IF(AND(L41="Pago",OR(E41='PC Receitas'!$O$7,E41='PC Receitas'!$O$8,E41='PC Receitas'!$O$9,E41='PC Receitas'!$O$10,E41='PC Receitas'!$O$11,E41='PC Receitas'!$O$12,E41='PC Receitas'!$O$13,E41='PC Receitas'!$O$14)),-K41,0))</f>
        <v>-592002.30999999319</v>
      </c>
      <c r="S41" s="112" t="str">
        <f t="shared" si="0"/>
        <v>Despesa</v>
      </c>
      <c r="T41" s="109" t="str">
        <f t="shared" si="1"/>
        <v/>
      </c>
      <c r="U41" s="109" t="str">
        <f t="shared" si="2"/>
        <v/>
      </c>
      <c r="V41" s="109" t="str">
        <f t="shared" si="3"/>
        <v>Despesa</v>
      </c>
      <c r="W41" s="113" t="str">
        <f>VLOOKUP(E41,'PC Receitas'!$O$4:$P$14,2,FALSE)</f>
        <v>Despesas_Operacionais</v>
      </c>
    </row>
    <row r="42" spans="1:23" ht="19.5" customHeight="1" thickTop="1" thickBot="1" x14ac:dyDescent="0.3">
      <c r="A42" s="164"/>
      <c r="C42" s="43">
        <v>3</v>
      </c>
      <c r="D42" s="43" t="str">
        <f>IF(C42&lt;&gt;"",TEXT(C42,"00")&amp;"/07/"&amp;'Configurações Básicas'!$E$5,"")</f>
        <v>03/07/2017</v>
      </c>
      <c r="E42" s="43" t="s">
        <v>1338</v>
      </c>
      <c r="F42" s="212">
        <v>15462</v>
      </c>
      <c r="G42" s="43" t="s">
        <v>1442</v>
      </c>
      <c r="H42" s="43" t="s">
        <v>1397</v>
      </c>
      <c r="I42" s="43"/>
      <c r="J42" s="219">
        <v>0</v>
      </c>
      <c r="K42" s="219">
        <v>2.1</v>
      </c>
      <c r="L42" s="126" t="s">
        <v>1356</v>
      </c>
      <c r="M42" s="126"/>
      <c r="N42" s="41">
        <f>N41+IF(AND(L42="Pago",OR(E42='PC Receitas'!$O$4,E42='PC Receitas'!$O$5,E42='PC Receitas'!$O$6)),K42,IF(AND(L42="Pago",OR(E42='PC Receitas'!$O$7,E42='PC Receitas'!$O$8,E42='PC Receitas'!$O$9,E42='PC Receitas'!$O$10,E42='PC Receitas'!$O$11,E42='PC Receitas'!$O$12,E42='PC Receitas'!$O$13,E42='PC Receitas'!$O$14)),-K42,0))</f>
        <v>-592004.40999999316</v>
      </c>
      <c r="S42" s="112" t="str">
        <f t="shared" si="0"/>
        <v>Despesa</v>
      </c>
      <c r="T42" s="109" t="str">
        <f t="shared" si="1"/>
        <v/>
      </c>
      <c r="U42" s="109" t="str">
        <f t="shared" si="2"/>
        <v/>
      </c>
      <c r="V42" s="109" t="str">
        <f t="shared" si="3"/>
        <v>Despesa</v>
      </c>
      <c r="W42" s="113" t="str">
        <f>VLOOKUP(E42,'PC Receitas'!$O$4:$P$14,2,FALSE)</f>
        <v>Despesas_Operacionais</v>
      </c>
    </row>
    <row r="43" spans="1:23" ht="19.5" customHeight="1" thickTop="1" thickBot="1" x14ac:dyDescent="0.3">
      <c r="A43" s="164"/>
      <c r="C43" s="43">
        <v>7</v>
      </c>
      <c r="D43" s="43" t="str">
        <f>IF(C43&lt;&gt;"",TEXT(C43,"00")&amp;"/07/"&amp;'Configurações Básicas'!$E$5,"")</f>
        <v>07/07/2017</v>
      </c>
      <c r="E43" s="43" t="s">
        <v>1338</v>
      </c>
      <c r="F43" s="212">
        <v>15497</v>
      </c>
      <c r="G43" s="43" t="s">
        <v>1442</v>
      </c>
      <c r="H43" s="43" t="s">
        <v>1397</v>
      </c>
      <c r="I43" s="43"/>
      <c r="J43" s="219">
        <v>0</v>
      </c>
      <c r="K43" s="219">
        <v>2.1</v>
      </c>
      <c r="L43" s="126" t="s">
        <v>1356</v>
      </c>
      <c r="M43" s="126"/>
      <c r="N43" s="41">
        <f>N42+IF(AND(L43="Pago",OR(E43='PC Receitas'!$O$4,E43='PC Receitas'!$O$5,E43='PC Receitas'!$O$6)),K43,IF(AND(L43="Pago",OR(E43='PC Receitas'!$O$7,E43='PC Receitas'!$O$8,E43='PC Receitas'!$O$9,E43='PC Receitas'!$O$10,E43='PC Receitas'!$O$11,E43='PC Receitas'!$O$12,E43='PC Receitas'!$O$13,E43='PC Receitas'!$O$14)),-K43,0))</f>
        <v>-592006.50999999314</v>
      </c>
      <c r="S43" s="112" t="str">
        <f t="shared" si="0"/>
        <v>Despesa</v>
      </c>
      <c r="T43" s="109" t="str">
        <f t="shared" si="1"/>
        <v/>
      </c>
      <c r="U43" s="109" t="str">
        <f t="shared" si="2"/>
        <v/>
      </c>
      <c r="V43" s="109" t="str">
        <f t="shared" si="3"/>
        <v>Despesa</v>
      </c>
      <c r="W43" s="113" t="str">
        <f>VLOOKUP(E43,'PC Receitas'!$O$4:$P$14,2,FALSE)</f>
        <v>Despesas_Operacionais</v>
      </c>
    </row>
    <row r="44" spans="1:23" ht="19.5" customHeight="1" thickTop="1" thickBot="1" x14ac:dyDescent="0.3">
      <c r="A44" s="164"/>
      <c r="C44" s="43">
        <v>3</v>
      </c>
      <c r="D44" s="43" t="str">
        <f>IF(C44&lt;&gt;"",TEXT(C44,"00")&amp;"/07/"&amp;'Configurações Básicas'!$E$5,"")</f>
        <v>03/07/2017</v>
      </c>
      <c r="E44" s="43" t="s">
        <v>1338</v>
      </c>
      <c r="F44" s="212" t="s">
        <v>1833</v>
      </c>
      <c r="G44" s="43" t="s">
        <v>1448</v>
      </c>
      <c r="H44" s="43" t="s">
        <v>1399</v>
      </c>
      <c r="I44" s="43"/>
      <c r="J44" s="219">
        <v>0</v>
      </c>
      <c r="K44" s="219">
        <v>30</v>
      </c>
      <c r="L44" s="126" t="s">
        <v>1356</v>
      </c>
      <c r="M44" s="126"/>
      <c r="N44" s="41">
        <f>N43+IF(AND(L44="Pago",OR(E44='PC Receitas'!$O$4,E44='PC Receitas'!$O$5,E44='PC Receitas'!$O$6)),K44,IF(AND(L44="Pago",OR(E44='PC Receitas'!$O$7,E44='PC Receitas'!$O$8,E44='PC Receitas'!$O$9,E44='PC Receitas'!$O$10,E44='PC Receitas'!$O$11,E44='PC Receitas'!$O$12,E44='PC Receitas'!$O$13,E44='PC Receitas'!$O$14)),-K44,0))</f>
        <v>-592036.50999999314</v>
      </c>
      <c r="S44" s="112" t="str">
        <f t="shared" si="0"/>
        <v>Despesa</v>
      </c>
      <c r="T44" s="109" t="str">
        <f t="shared" si="1"/>
        <v/>
      </c>
      <c r="U44" s="109" t="str">
        <f t="shared" si="2"/>
        <v/>
      </c>
      <c r="V44" s="109" t="str">
        <f t="shared" si="3"/>
        <v>Despesa</v>
      </c>
      <c r="W44" s="113" t="str">
        <f>VLOOKUP(E44,'PC Receitas'!$O$4:$P$14,2,FALSE)</f>
        <v>Despesas_Operacionais</v>
      </c>
    </row>
    <row r="45" spans="1:23" ht="19.5" customHeight="1" thickTop="1" thickBot="1" x14ac:dyDescent="0.3">
      <c r="A45" s="164"/>
      <c r="C45" s="43">
        <v>6</v>
      </c>
      <c r="D45" s="43" t="str">
        <f>IF(C45&lt;&gt;"",TEXT(C45,"00")&amp;"/07/"&amp;'Configurações Básicas'!$E$5,"")</f>
        <v>06/07/2017</v>
      </c>
      <c r="E45" s="43" t="s">
        <v>150</v>
      </c>
      <c r="F45" s="212" t="s">
        <v>1834</v>
      </c>
      <c r="G45" s="43" t="s">
        <v>1443</v>
      </c>
      <c r="H45" s="43" t="s">
        <v>1398</v>
      </c>
      <c r="I45" s="43"/>
      <c r="J45" s="219">
        <v>0</v>
      </c>
      <c r="K45" s="219">
        <v>31</v>
      </c>
      <c r="L45" s="126" t="s">
        <v>1356</v>
      </c>
      <c r="M45" s="126"/>
      <c r="N45" s="41">
        <f>N44+IF(AND(L45="Pago",OR(E45='PC Receitas'!$O$4,E45='PC Receitas'!$O$5,E45='PC Receitas'!$O$6)),K45,IF(AND(L45="Pago",OR(E45='PC Receitas'!$O$7,E45='PC Receitas'!$O$8,E45='PC Receitas'!$O$9,E45='PC Receitas'!$O$10,E45='PC Receitas'!$O$11,E45='PC Receitas'!$O$12,E45='PC Receitas'!$O$13,E45='PC Receitas'!$O$14)),-K45,0))</f>
        <v>-592067.50999999314</v>
      </c>
      <c r="S45" s="112" t="str">
        <f t="shared" si="0"/>
        <v>Despesa</v>
      </c>
      <c r="T45" s="109" t="str">
        <f t="shared" si="1"/>
        <v/>
      </c>
      <c r="U45" s="109" t="str">
        <f t="shared" si="2"/>
        <v/>
      </c>
      <c r="V45" s="109" t="str">
        <f t="shared" si="3"/>
        <v>Despesa</v>
      </c>
      <c r="W45" s="113" t="str">
        <f>VLOOKUP(E45,'PC Receitas'!$O$4:$P$14,2,FALSE)</f>
        <v>Despesas_com_RH</v>
      </c>
    </row>
    <row r="46" spans="1:23" ht="19.5" customHeight="1" thickTop="1" thickBot="1" x14ac:dyDescent="0.3">
      <c r="A46" s="164"/>
      <c r="C46" s="43">
        <v>7</v>
      </c>
      <c r="D46" s="43" t="str">
        <f>IF(C46&lt;&gt;"",TEXT(C46,"00")&amp;"/07/"&amp;'Configurações Básicas'!$E$5,"")</f>
        <v>07/07/2017</v>
      </c>
      <c r="E46" s="43" t="s">
        <v>150</v>
      </c>
      <c r="F46" s="212" t="s">
        <v>1835</v>
      </c>
      <c r="G46" s="43" t="s">
        <v>1351</v>
      </c>
      <c r="H46" s="43" t="s">
        <v>1397</v>
      </c>
      <c r="I46" s="43"/>
      <c r="J46" s="219">
        <v>0</v>
      </c>
      <c r="K46" s="219">
        <v>1072.49</v>
      </c>
      <c r="L46" s="126" t="s">
        <v>1356</v>
      </c>
      <c r="M46" s="126"/>
      <c r="N46" s="41">
        <f>N45+IF(AND(L46="Pago",OR(E46='PC Receitas'!$O$4,E46='PC Receitas'!$O$5,E46='PC Receitas'!$O$6)),K46,IF(AND(L46="Pago",OR(E46='PC Receitas'!$O$7,E46='PC Receitas'!$O$8,E46='PC Receitas'!$O$9,E46='PC Receitas'!$O$10,E46='PC Receitas'!$O$11,E46='PC Receitas'!$O$12,E46='PC Receitas'!$O$13,E46='PC Receitas'!$O$14)),-K46,0))</f>
        <v>-593139.99999999313</v>
      </c>
      <c r="S46" s="112" t="str">
        <f t="shared" si="0"/>
        <v>Despesa</v>
      </c>
      <c r="T46" s="109" t="str">
        <f t="shared" si="1"/>
        <v/>
      </c>
      <c r="U46" s="109" t="str">
        <f t="shared" si="2"/>
        <v/>
      </c>
      <c r="V46" s="109" t="str">
        <f t="shared" si="3"/>
        <v>Despesa</v>
      </c>
      <c r="W46" s="113" t="str">
        <f>VLOOKUP(E46,'PC Receitas'!$O$4:$P$14,2,FALSE)</f>
        <v>Despesas_com_RH</v>
      </c>
    </row>
    <row r="47" spans="1:23" ht="19.5" customHeight="1" thickTop="1" thickBot="1" x14ac:dyDescent="0.3">
      <c r="A47" s="164"/>
      <c r="C47" s="43">
        <v>9</v>
      </c>
      <c r="D47" s="43" t="str">
        <f>IF(C47&lt;&gt;"",TEXT(C47,"00")&amp;"/07/"&amp;'Configurações Básicas'!$E$5,"")</f>
        <v>09/07/2017</v>
      </c>
      <c r="E47" s="43" t="s">
        <v>1337</v>
      </c>
      <c r="F47" s="212">
        <v>816</v>
      </c>
      <c r="G47" s="23" t="s">
        <v>1447</v>
      </c>
      <c r="H47" s="23" t="s">
        <v>1397</v>
      </c>
      <c r="I47" s="23"/>
      <c r="J47" s="219">
        <v>0</v>
      </c>
      <c r="K47" s="219">
        <v>8566.35</v>
      </c>
      <c r="L47" s="126" t="s">
        <v>1356</v>
      </c>
      <c r="M47" s="126"/>
      <c r="N47" s="41">
        <f>N46+IF(AND(L47="Pago",OR(E47='PC Receitas'!$O$4,E47='PC Receitas'!$O$5,E47='PC Receitas'!$O$6)),K47,IF(AND(L47="Pago",OR(E47='PC Receitas'!$O$7,E47='PC Receitas'!$O$8,E47='PC Receitas'!$O$9,E47='PC Receitas'!$O$10,E47='PC Receitas'!$O$11,E47='PC Receitas'!$O$12,E47='PC Receitas'!$O$13,E47='PC Receitas'!$O$14)),-K47,0))</f>
        <v>-601706.34999999311</v>
      </c>
      <c r="S47" s="112" t="str">
        <f t="shared" si="0"/>
        <v/>
      </c>
      <c r="T47" s="109" t="str">
        <f t="shared" si="1"/>
        <v>Despesa</v>
      </c>
      <c r="U47" s="109" t="str">
        <f t="shared" si="2"/>
        <v/>
      </c>
      <c r="V47" s="109" t="str">
        <f t="shared" si="3"/>
        <v>Despesa</v>
      </c>
      <c r="W47" s="113" t="str">
        <f>VLOOKUP(E47,'PC Receitas'!$O$4:$P$14,2,FALSE)</f>
        <v>Despesas_com_Produtos</v>
      </c>
    </row>
    <row r="48" spans="1:23" ht="19.5" customHeight="1" thickTop="1" thickBot="1" x14ac:dyDescent="0.3">
      <c r="A48" s="164"/>
      <c r="C48" s="43">
        <v>8</v>
      </c>
      <c r="D48" s="43" t="str">
        <f>IF(C48&lt;&gt;"",TEXT(C48,"00")&amp;"/07/"&amp;'Configurações Básicas'!$E$5,"")</f>
        <v>08/07/2017</v>
      </c>
      <c r="E48" s="43" t="s">
        <v>1337</v>
      </c>
      <c r="F48" s="212" t="s">
        <v>1836</v>
      </c>
      <c r="G48" s="43" t="s">
        <v>1447</v>
      </c>
      <c r="H48" s="43" t="s">
        <v>1397</v>
      </c>
      <c r="I48" s="43"/>
      <c r="J48" s="219">
        <v>0</v>
      </c>
      <c r="K48" s="219">
        <v>541.65</v>
      </c>
      <c r="L48" s="126" t="s">
        <v>1356</v>
      </c>
      <c r="M48" s="126"/>
      <c r="N48" s="41">
        <f>N47+IF(AND(L48="Pago",OR(E48='PC Receitas'!$O$4,E48='PC Receitas'!$O$5,E48='PC Receitas'!$O$6)),K48,IF(AND(L48="Pago",OR(E48='PC Receitas'!$O$7,E48='PC Receitas'!$O$8,E48='PC Receitas'!$O$9,E48='PC Receitas'!$O$10,E48='PC Receitas'!$O$11,E48='PC Receitas'!$O$12,E48='PC Receitas'!$O$13,E48='PC Receitas'!$O$14)),-K48,0))</f>
        <v>-602247.99999999313</v>
      </c>
      <c r="S48" s="112" t="str">
        <f t="shared" si="0"/>
        <v/>
      </c>
      <c r="T48" s="109" t="str">
        <f t="shared" si="1"/>
        <v>Despesa</v>
      </c>
      <c r="U48" s="109" t="str">
        <f t="shared" si="2"/>
        <v/>
      </c>
      <c r="V48" s="109" t="str">
        <f t="shared" si="3"/>
        <v>Despesa</v>
      </c>
      <c r="W48" s="113" t="str">
        <f>VLOOKUP(E48,'PC Receitas'!$O$4:$P$14,2,FALSE)</f>
        <v>Despesas_com_Produtos</v>
      </c>
    </row>
    <row r="49" spans="1:23" ht="19.5" customHeight="1" thickTop="1" thickBot="1" x14ac:dyDescent="0.3">
      <c r="A49" s="164"/>
      <c r="C49" s="43">
        <v>6</v>
      </c>
      <c r="D49" s="43" t="str">
        <f>IF(C49&lt;&gt;"",TEXT(C49,"00")&amp;"/07/"&amp;'Configurações Básicas'!$E$5,"")</f>
        <v>06/07/2017</v>
      </c>
      <c r="E49" s="43" t="s">
        <v>1338</v>
      </c>
      <c r="F49" s="212" t="s">
        <v>1837</v>
      </c>
      <c r="G49" s="43" t="s">
        <v>1442</v>
      </c>
      <c r="H49" s="43" t="s">
        <v>1397</v>
      </c>
      <c r="I49" s="43"/>
      <c r="J49" s="219">
        <v>0</v>
      </c>
      <c r="K49" s="219">
        <v>2.1</v>
      </c>
      <c r="L49" s="126" t="s">
        <v>1356</v>
      </c>
      <c r="M49" s="126"/>
      <c r="N49" s="41">
        <f>N48+IF(AND(L49="Pago",OR(E49='PC Receitas'!$O$4,E49='PC Receitas'!$O$5,E49='PC Receitas'!$O$6)),K49,IF(AND(L49="Pago",OR(E49='PC Receitas'!$O$7,E49='PC Receitas'!$O$8,E49='PC Receitas'!$O$9,E49='PC Receitas'!$O$10,E49='PC Receitas'!$O$11,E49='PC Receitas'!$O$12,E49='PC Receitas'!$O$13,E49='PC Receitas'!$O$14)),-K49,0))</f>
        <v>-602250.09999999311</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6</v>
      </c>
      <c r="D50" s="43" t="str">
        <f>IF(C50&lt;&gt;"",TEXT(C50,"00")&amp;"/07/"&amp;'Configurações Básicas'!$E$5,"")</f>
        <v>06/07/2017</v>
      </c>
      <c r="E50" s="43" t="s">
        <v>1338</v>
      </c>
      <c r="F50" s="212">
        <v>15485</v>
      </c>
      <c r="G50" s="43" t="s">
        <v>1442</v>
      </c>
      <c r="H50" s="43" t="s">
        <v>1397</v>
      </c>
      <c r="I50" s="43"/>
      <c r="J50" s="219">
        <v>0</v>
      </c>
      <c r="K50" s="219">
        <v>2.1</v>
      </c>
      <c r="L50" s="126" t="s">
        <v>1356</v>
      </c>
      <c r="M50" s="126"/>
      <c r="N50" s="41">
        <f>N49+IF(AND(L50="Pago",OR(E50='PC Receitas'!$O$4,E50='PC Receitas'!$O$5,E50='PC Receitas'!$O$6)),K50,IF(AND(L50="Pago",OR(E50='PC Receitas'!$O$7,E50='PC Receitas'!$O$8,E50='PC Receitas'!$O$9,E50='PC Receitas'!$O$10,E50='PC Receitas'!$O$11,E50='PC Receitas'!$O$12,E50='PC Receitas'!$O$13,E50='PC Receitas'!$O$14)),-K50,0))</f>
        <v>-602252.19999999308</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6</v>
      </c>
      <c r="D51" s="43" t="str">
        <f>IF(C51&lt;&gt;"",TEXT(C51,"00")&amp;"/07/"&amp;'Configurações Básicas'!$E$5,"")</f>
        <v>06/07/2017</v>
      </c>
      <c r="E51" s="43" t="s">
        <v>1338</v>
      </c>
      <c r="F51" s="212" t="s">
        <v>1838</v>
      </c>
      <c r="G51" s="43" t="s">
        <v>1442</v>
      </c>
      <c r="H51" s="43" t="s">
        <v>1397</v>
      </c>
      <c r="I51" s="43"/>
      <c r="J51" s="219">
        <v>0</v>
      </c>
      <c r="K51" s="219">
        <v>2.1</v>
      </c>
      <c r="L51" s="126" t="s">
        <v>1356</v>
      </c>
      <c r="M51" s="126"/>
      <c r="N51" s="41">
        <f>N50+IF(AND(L51="Pago",OR(E51='PC Receitas'!$O$4,E51='PC Receitas'!$O$5,E51='PC Receitas'!$O$6)),K51,IF(AND(L51="Pago",OR(E51='PC Receitas'!$O$7,E51='PC Receitas'!$O$8,E51='PC Receitas'!$O$9,E51='PC Receitas'!$O$10,E51='PC Receitas'!$O$11,E51='PC Receitas'!$O$12,E51='PC Receitas'!$O$13,E51='PC Receitas'!$O$14)),-K51,0))</f>
        <v>-602254.29999999306</v>
      </c>
      <c r="S51" s="112" t="str">
        <f t="shared" si="0"/>
        <v>Despesa</v>
      </c>
      <c r="T51" s="109" t="str">
        <f t="shared" si="1"/>
        <v/>
      </c>
      <c r="U51" s="109" t="str">
        <f t="shared" si="2"/>
        <v/>
      </c>
      <c r="V51" s="109" t="str">
        <f t="shared" si="3"/>
        <v>Despesa</v>
      </c>
      <c r="W51" s="113" t="str">
        <f>VLOOKUP(E51,'PC Receitas'!$O$4:$P$14,2,FALSE)</f>
        <v>Despesas_Operacionais</v>
      </c>
    </row>
    <row r="52" spans="1:23" ht="19.5" customHeight="1" thickTop="1" thickBot="1" x14ac:dyDescent="0.3">
      <c r="A52" s="164"/>
      <c r="C52" s="43">
        <v>6</v>
      </c>
      <c r="D52" s="43" t="str">
        <f>IF(C52&lt;&gt;"",TEXT(C52,"00")&amp;"/07/"&amp;'Configurações Básicas'!$E$5,"")</f>
        <v>06/07/2017</v>
      </c>
      <c r="E52" s="43" t="s">
        <v>1338</v>
      </c>
      <c r="F52" s="212">
        <v>15425</v>
      </c>
      <c r="G52" s="43" t="s">
        <v>1442</v>
      </c>
      <c r="H52" s="43" t="s">
        <v>1397</v>
      </c>
      <c r="I52" s="43"/>
      <c r="J52" s="219">
        <v>0</v>
      </c>
      <c r="K52" s="219">
        <v>2.1</v>
      </c>
      <c r="L52" s="126" t="s">
        <v>1356</v>
      </c>
      <c r="M52" s="126"/>
      <c r="N52" s="41">
        <f>N51+IF(AND(L52="Pago",OR(E52='PC Receitas'!$O$4,E52='PC Receitas'!$O$5,E52='PC Receitas'!$O$6)),K52,IF(AND(L52="Pago",OR(E52='PC Receitas'!$O$7,E52='PC Receitas'!$O$8,E52='PC Receitas'!$O$9,E52='PC Receitas'!$O$10,E52='PC Receitas'!$O$11,E52='PC Receitas'!$O$12,E52='PC Receitas'!$O$13,E52='PC Receitas'!$O$14)),-K52,0))</f>
        <v>-602256.39999999304</v>
      </c>
      <c r="S52" s="112" t="str">
        <f t="shared" si="0"/>
        <v>Despesa</v>
      </c>
      <c r="T52" s="109" t="str">
        <f t="shared" si="1"/>
        <v/>
      </c>
      <c r="U52" s="109" t="str">
        <f t="shared" si="2"/>
        <v/>
      </c>
      <c r="V52" s="109" t="str">
        <f t="shared" si="3"/>
        <v>Despesa</v>
      </c>
      <c r="W52" s="113" t="str">
        <f>VLOOKUP(E52,'PC Receitas'!$O$4:$P$14,2,FALSE)</f>
        <v>Despesas_Operacionais</v>
      </c>
    </row>
    <row r="53" spans="1:23" ht="19.5" customHeight="1" thickTop="1" thickBot="1" x14ac:dyDescent="0.3">
      <c r="A53" s="164"/>
      <c r="C53" s="43">
        <v>6</v>
      </c>
      <c r="D53" s="43" t="str">
        <f>IF(C53&lt;&gt;"",TEXT(C53,"00")&amp;"/07/"&amp;'Configurações Básicas'!$E$5,"")</f>
        <v>06/07/2017</v>
      </c>
      <c r="E53" s="43" t="s">
        <v>1338</v>
      </c>
      <c r="F53" s="212">
        <v>15483</v>
      </c>
      <c r="G53" s="23" t="s">
        <v>1442</v>
      </c>
      <c r="H53" s="23" t="s">
        <v>1397</v>
      </c>
      <c r="I53" s="23"/>
      <c r="J53" s="219">
        <v>0</v>
      </c>
      <c r="K53" s="219">
        <v>2.1</v>
      </c>
      <c r="L53" s="126" t="s">
        <v>1356</v>
      </c>
      <c r="M53" s="126"/>
      <c r="N53" s="41">
        <f>N52+IF(AND(L53="Pago",OR(E53='PC Receitas'!$O$4,E53='PC Receitas'!$O$5,E53='PC Receitas'!$O$6)),K53,IF(AND(L53="Pago",OR(E53='PC Receitas'!$O$7,E53='PC Receitas'!$O$8,E53='PC Receitas'!$O$9,E53='PC Receitas'!$O$10,E53='PC Receitas'!$O$11,E53='PC Receitas'!$O$12,E53='PC Receitas'!$O$13,E53='PC Receitas'!$O$14)),-K53,0))</f>
        <v>-602258.49999999302</v>
      </c>
      <c r="S53" s="112" t="str">
        <f t="shared" si="0"/>
        <v>Despesa</v>
      </c>
      <c r="T53" s="109" t="str">
        <f t="shared" si="1"/>
        <v/>
      </c>
      <c r="U53" s="109" t="str">
        <f t="shared" si="2"/>
        <v/>
      </c>
      <c r="V53" s="109" t="str">
        <f t="shared" si="3"/>
        <v>Despesa</v>
      </c>
      <c r="W53" s="113" t="str">
        <f>VLOOKUP(E53,'PC Receitas'!$O$4:$P$14,2,FALSE)</f>
        <v>Despesas_Operacionais</v>
      </c>
    </row>
    <row r="54" spans="1:23" ht="19.5" customHeight="1" thickTop="1" thickBot="1" x14ac:dyDescent="0.3">
      <c r="A54" s="164"/>
      <c r="C54" s="43">
        <v>6</v>
      </c>
      <c r="D54" s="43" t="str">
        <f>IF(C54&lt;&gt;"",TEXT(C54,"00")&amp;"/07/"&amp;'Configurações Básicas'!$E$5,"")</f>
        <v>06/07/2017</v>
      </c>
      <c r="E54" s="43" t="s">
        <v>1338</v>
      </c>
      <c r="F54" s="212">
        <v>15484</v>
      </c>
      <c r="G54" s="23" t="s">
        <v>1442</v>
      </c>
      <c r="H54" s="23" t="s">
        <v>1397</v>
      </c>
      <c r="I54" s="23"/>
      <c r="J54" s="219">
        <v>0</v>
      </c>
      <c r="K54" s="219">
        <v>2.1</v>
      </c>
      <c r="L54" s="126" t="s">
        <v>1356</v>
      </c>
      <c r="M54" s="126"/>
      <c r="N54" s="41">
        <f>N53+IF(AND(L54="Pago",OR(E54='PC Receitas'!$O$4,E54='PC Receitas'!$O$5,E54='PC Receitas'!$O$6)),K54,IF(AND(L54="Pago",OR(E54='PC Receitas'!$O$7,E54='PC Receitas'!$O$8,E54='PC Receitas'!$O$9,E54='PC Receitas'!$O$10,E54='PC Receitas'!$O$11,E54='PC Receitas'!$O$12,E54='PC Receitas'!$O$13,E54='PC Receitas'!$O$14)),-K54,0))</f>
        <v>-602260.59999999299</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7</v>
      </c>
      <c r="D55" s="43" t="str">
        <f>IF(C55&lt;&gt;"",TEXT(C55,"00")&amp;"/07/"&amp;'Configurações Básicas'!$E$5,"")</f>
        <v>07/07/2017</v>
      </c>
      <c r="E55" s="43" t="s">
        <v>1338</v>
      </c>
      <c r="F55" s="212">
        <v>862695</v>
      </c>
      <c r="G55" s="23" t="s">
        <v>1450</v>
      </c>
      <c r="H55" s="23" t="s">
        <v>1399</v>
      </c>
      <c r="I55" s="23"/>
      <c r="J55" s="219">
        <v>0</v>
      </c>
      <c r="K55" s="219">
        <v>130.71</v>
      </c>
      <c r="L55" s="126" t="s">
        <v>1356</v>
      </c>
      <c r="M55" s="126"/>
      <c r="N55" s="41">
        <f>N54+IF(AND(L55="Pago",OR(E55='PC Receitas'!$O$4,E55='PC Receitas'!$O$5,E55='PC Receitas'!$O$6)),K55,IF(AND(L55="Pago",OR(E55='PC Receitas'!$O$7,E55='PC Receitas'!$O$8,E55='PC Receitas'!$O$9,E55='PC Receitas'!$O$10,E55='PC Receitas'!$O$11,E55='PC Receitas'!$O$12,E55='PC Receitas'!$O$13,E55='PC Receitas'!$O$14)),-K55,0))</f>
        <v>-602391.30999999295</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IF(C56&lt;&gt;"",TEXT(C56,"00")&amp;"/07/"&amp;'Configurações Básicas'!$E$5,"")</f>
        <v>07/07/2017</v>
      </c>
      <c r="E56" s="43" t="s">
        <v>1338</v>
      </c>
      <c r="F56" s="212">
        <v>493308</v>
      </c>
      <c r="G56" s="43" t="s">
        <v>1450</v>
      </c>
      <c r="H56" s="43" t="s">
        <v>1398</v>
      </c>
      <c r="I56" s="43"/>
      <c r="J56" s="219">
        <v>0</v>
      </c>
      <c r="K56" s="219">
        <v>40</v>
      </c>
      <c r="L56" s="126" t="s">
        <v>1356</v>
      </c>
      <c r="M56" s="126"/>
      <c r="N56" s="41">
        <f>N55+IF(AND(L56="Pago",OR(E56='PC Receitas'!$O$4,E56='PC Receitas'!$O$5,E56='PC Receitas'!$O$6)),K56,IF(AND(L56="Pago",OR(E56='PC Receitas'!$O$7,E56='PC Receitas'!$O$8,E56='PC Receitas'!$O$9,E56='PC Receitas'!$O$10,E56='PC Receitas'!$O$11,E56='PC Receitas'!$O$12,E56='PC Receitas'!$O$13,E56='PC Receitas'!$O$14)),-K56,0))</f>
        <v>-602431.30999999295</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IF(C57&lt;&gt;"",TEXT(C57,"00")&amp;"/07/"&amp;'Configurações Básicas'!$E$5,"")</f>
        <v>07/07/2017</v>
      </c>
      <c r="E57" s="43" t="s">
        <v>1338</v>
      </c>
      <c r="F57" s="212">
        <v>13939</v>
      </c>
      <c r="G57" s="43" t="s">
        <v>1525</v>
      </c>
      <c r="H57" s="43" t="s">
        <v>1398</v>
      </c>
      <c r="I57" s="43"/>
      <c r="J57" s="219">
        <v>0</v>
      </c>
      <c r="K57" s="219">
        <v>71</v>
      </c>
      <c r="L57" s="126" t="s">
        <v>1356</v>
      </c>
      <c r="M57" s="126"/>
      <c r="N57" s="41">
        <f>N56+IF(AND(L57="Pago",OR(E57='PC Receitas'!$O$4,E57='PC Receitas'!$O$5,E57='PC Receitas'!$O$6)),K57,IF(AND(L57="Pago",OR(E57='PC Receitas'!$O$7,E57='PC Receitas'!$O$8,E57='PC Receitas'!$O$9,E57='PC Receitas'!$O$10,E57='PC Receitas'!$O$11,E57='PC Receitas'!$O$12,E57='PC Receitas'!$O$13,E57='PC Receitas'!$O$14)),-K57,0))</f>
        <v>-602502.30999999295</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IF(C58&lt;&gt;"",TEXT(C58,"00")&amp;"/07/"&amp;'Configurações Básicas'!$E$5,"")</f>
        <v>07/07/2017</v>
      </c>
      <c r="E58" s="43" t="s">
        <v>1338</v>
      </c>
      <c r="F58" s="212" t="s">
        <v>1839</v>
      </c>
      <c r="G58" s="43" t="s">
        <v>1442</v>
      </c>
      <c r="H58" s="43" t="s">
        <v>1397</v>
      </c>
      <c r="I58" s="43"/>
      <c r="J58" s="219">
        <v>0</v>
      </c>
      <c r="K58" s="219">
        <v>2.1</v>
      </c>
      <c r="L58" s="126" t="s">
        <v>1356</v>
      </c>
      <c r="M58" s="126"/>
      <c r="N58" s="41">
        <f>N57+IF(AND(L58="Pago",OR(E58='PC Receitas'!$O$4,E58='PC Receitas'!$O$5,E58='PC Receitas'!$O$6)),K58,IF(AND(L58="Pago",OR(E58='PC Receitas'!$O$7,E58='PC Receitas'!$O$8,E58='PC Receitas'!$O$9,E58='PC Receitas'!$O$10,E58='PC Receitas'!$O$11,E58='PC Receitas'!$O$12,E58='PC Receitas'!$O$13,E58='PC Receitas'!$O$14)),-K58,0))</f>
        <v>-602504.40999999293</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7</v>
      </c>
      <c r="D59" s="43" t="str">
        <f>IF(C59&lt;&gt;"",TEXT(C59,"00")&amp;"/07/"&amp;'Configurações Básicas'!$E$5,"")</f>
        <v>07/07/2017</v>
      </c>
      <c r="E59" s="43" t="s">
        <v>1338</v>
      </c>
      <c r="F59" s="212">
        <v>15486</v>
      </c>
      <c r="G59" s="23" t="s">
        <v>1442</v>
      </c>
      <c r="H59" s="23" t="s">
        <v>1397</v>
      </c>
      <c r="I59" s="23"/>
      <c r="J59" s="219">
        <v>0</v>
      </c>
      <c r="K59" s="219">
        <v>2.1</v>
      </c>
      <c r="L59" s="126" t="s">
        <v>1356</v>
      </c>
      <c r="M59" s="126"/>
      <c r="N59" s="41">
        <f>N58+IF(AND(L59="Pago",OR(E59='PC Receitas'!$O$4,E59='PC Receitas'!$O$5,E59='PC Receitas'!$O$6)),K59,IF(AND(L59="Pago",OR(E59='PC Receitas'!$O$7,E59='PC Receitas'!$O$8,E59='PC Receitas'!$O$9,E59='PC Receitas'!$O$10,E59='PC Receitas'!$O$11,E59='PC Receitas'!$O$12,E59='PC Receitas'!$O$13,E59='PC Receitas'!$O$14)),-K59,0))</f>
        <v>-602506.50999999291</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7</v>
      </c>
      <c r="D60" s="43" t="str">
        <f>IF(C60&lt;&gt;"",TEXT(C60,"00")&amp;"/07/"&amp;'Configurações Básicas'!$E$5,"")</f>
        <v>07/07/2017</v>
      </c>
      <c r="E60" s="43" t="s">
        <v>1338</v>
      </c>
      <c r="F60" s="212">
        <v>15488</v>
      </c>
      <c r="G60" s="43" t="s">
        <v>1442</v>
      </c>
      <c r="H60" s="43" t="s">
        <v>1397</v>
      </c>
      <c r="I60" s="43"/>
      <c r="J60" s="219">
        <v>0</v>
      </c>
      <c r="K60" s="219">
        <v>2.1</v>
      </c>
      <c r="L60" s="126" t="s">
        <v>1356</v>
      </c>
      <c r="M60" s="126"/>
      <c r="N60" s="41">
        <f>N59+IF(AND(L60="Pago",OR(E60='PC Receitas'!$O$4,E60='PC Receitas'!$O$5,E60='PC Receitas'!$O$6)),K60,IF(AND(L60="Pago",OR(E60='PC Receitas'!$O$7,E60='PC Receitas'!$O$8,E60='PC Receitas'!$O$9,E60='PC Receitas'!$O$10,E60='PC Receitas'!$O$11,E60='PC Receitas'!$O$12,E60='PC Receitas'!$O$13,E60='PC Receitas'!$O$14)),-K60,0))</f>
        <v>-602508.60999999288</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IF(C61&lt;&gt;"",TEXT(C61,"00")&amp;"/07/"&amp;'Configurações Básicas'!$E$5,"")</f>
        <v>07/07/2017</v>
      </c>
      <c r="E61" s="43" t="s">
        <v>1338</v>
      </c>
      <c r="F61" s="212">
        <v>15491</v>
      </c>
      <c r="G61" s="43" t="s">
        <v>1442</v>
      </c>
      <c r="H61" s="43" t="s">
        <v>1397</v>
      </c>
      <c r="I61" s="43"/>
      <c r="J61" s="219">
        <v>0</v>
      </c>
      <c r="K61" s="219">
        <v>2.1</v>
      </c>
      <c r="L61" s="126" t="s">
        <v>1356</v>
      </c>
      <c r="M61" s="126"/>
      <c r="N61" s="41">
        <f>N60+IF(AND(L61="Pago",OR(E61='PC Receitas'!$O$4,E61='PC Receitas'!$O$5,E61='PC Receitas'!$O$6)),K61,IF(AND(L61="Pago",OR(E61='PC Receitas'!$O$7,E61='PC Receitas'!$O$8,E61='PC Receitas'!$O$9,E61='PC Receitas'!$O$10,E61='PC Receitas'!$O$11,E61='PC Receitas'!$O$12,E61='PC Receitas'!$O$13,E61='PC Receitas'!$O$14)),-K61,0))</f>
        <v>-602510.70999999286</v>
      </c>
      <c r="S61" s="112" t="str">
        <f t="shared" si="0"/>
        <v>Despesa</v>
      </c>
      <c r="T61" s="109" t="str">
        <f t="shared" si="1"/>
        <v/>
      </c>
      <c r="U61" s="109" t="str">
        <f t="shared" si="2"/>
        <v/>
      </c>
      <c r="V61" s="109" t="str">
        <f t="shared" si="3"/>
        <v>Despesa</v>
      </c>
      <c r="W61" s="113" t="str">
        <f>VLOOKUP(E61,'PC Receitas'!$O$4:$P$14,2,FALSE)</f>
        <v>Despesas_Operacionais</v>
      </c>
    </row>
    <row r="62" spans="1:23" ht="19.5" customHeight="1" thickTop="1" thickBot="1" x14ac:dyDescent="0.3">
      <c r="A62" s="164"/>
      <c r="C62" s="43">
        <v>10</v>
      </c>
      <c r="D62" s="43" t="str">
        <f>IF(C62&lt;&gt;"",TEXT(C62,"00")&amp;"/07/"&amp;'Configurações Básicas'!$E$5,"")</f>
        <v>10/07/2017</v>
      </c>
      <c r="E62" s="43" t="s">
        <v>1338</v>
      </c>
      <c r="F62" s="212">
        <v>15368</v>
      </c>
      <c r="G62" s="43" t="s">
        <v>1442</v>
      </c>
      <c r="H62" s="43" t="s">
        <v>1397</v>
      </c>
      <c r="I62" s="43"/>
      <c r="J62" s="219">
        <v>0</v>
      </c>
      <c r="K62" s="219">
        <v>2.1</v>
      </c>
      <c r="L62" s="126" t="s">
        <v>1356</v>
      </c>
      <c r="M62" s="126"/>
      <c r="N62" s="41">
        <f>N61+IF(AND(L62="Pago",OR(E62='PC Receitas'!$O$4,E62='PC Receitas'!$O$5,E62='PC Receitas'!$O$6)),K62,IF(AND(L62="Pago",OR(E62='PC Receitas'!$O$7,E62='PC Receitas'!$O$8,E62='PC Receitas'!$O$9,E62='PC Receitas'!$O$10,E62='PC Receitas'!$O$11,E62='PC Receitas'!$O$12,E62='PC Receitas'!$O$13,E62='PC Receitas'!$O$14)),-K62,0))</f>
        <v>-602512.80999999284</v>
      </c>
      <c r="S62" s="112" t="str">
        <f t="shared" si="0"/>
        <v>Despesa</v>
      </c>
      <c r="T62" s="109" t="str">
        <f t="shared" si="1"/>
        <v/>
      </c>
      <c r="U62" s="109" t="str">
        <f t="shared" si="2"/>
        <v/>
      </c>
      <c r="V62" s="109" t="str">
        <f t="shared" si="3"/>
        <v>Despesa</v>
      </c>
      <c r="W62" s="113" t="str">
        <f>VLOOKUP(E62,'PC Receitas'!$O$4:$P$14,2,FALSE)</f>
        <v>Despesas_Operacionais</v>
      </c>
    </row>
    <row r="63" spans="1:23" ht="19.5" customHeight="1" thickTop="1" thickBot="1" x14ac:dyDescent="0.3">
      <c r="A63" s="164"/>
      <c r="C63" s="43">
        <v>7</v>
      </c>
      <c r="D63" s="43" t="str">
        <f>IF(C63&lt;&gt;"",TEXT(C63,"00")&amp;"/07/"&amp;'Configurações Básicas'!$E$5,"")</f>
        <v>07/07/2017</v>
      </c>
      <c r="E63" s="43" t="s">
        <v>1338</v>
      </c>
      <c r="F63" s="212" t="s">
        <v>1840</v>
      </c>
      <c r="G63" s="43" t="s">
        <v>1442</v>
      </c>
      <c r="H63" s="43" t="s">
        <v>1397</v>
      </c>
      <c r="I63" s="43"/>
      <c r="J63" s="219">
        <v>0</v>
      </c>
      <c r="K63" s="219">
        <v>2.1</v>
      </c>
      <c r="L63" s="126" t="s">
        <v>1356</v>
      </c>
      <c r="M63" s="126"/>
      <c r="N63" s="41">
        <f>N62+IF(AND(L63="Pago",OR(E63='PC Receitas'!$O$4,E63='PC Receitas'!$O$5,E63='PC Receitas'!$O$6)),K63,IF(AND(L63="Pago",OR(E63='PC Receitas'!$O$7,E63='PC Receitas'!$O$8,E63='PC Receitas'!$O$9,E63='PC Receitas'!$O$10,E63='PC Receitas'!$O$11,E63='PC Receitas'!$O$12,E63='PC Receitas'!$O$13,E63='PC Receitas'!$O$14)),-K63,0))</f>
        <v>-602514.90999999281</v>
      </c>
      <c r="S63" s="112" t="str">
        <f t="shared" si="0"/>
        <v>Despesa</v>
      </c>
      <c r="T63" s="109" t="str">
        <f t="shared" si="1"/>
        <v/>
      </c>
      <c r="U63" s="109" t="str">
        <f t="shared" si="2"/>
        <v/>
      </c>
      <c r="V63" s="109" t="str">
        <f t="shared" si="3"/>
        <v>Despesa</v>
      </c>
      <c r="W63" s="113" t="str">
        <f>VLOOKUP(E63,'PC Receitas'!$O$4:$P$14,2,FALSE)</f>
        <v>Despesas_Operacionais</v>
      </c>
    </row>
    <row r="64" spans="1:23" ht="19.5" customHeight="1" thickTop="1" thickBot="1" x14ac:dyDescent="0.3">
      <c r="A64" s="164"/>
      <c r="C64" s="43">
        <v>7</v>
      </c>
      <c r="D64" s="43" t="str">
        <f>IF(C64&lt;&gt;"",TEXT(C64,"00")&amp;"/07/"&amp;'Configurações Básicas'!$E$5,"")</f>
        <v>07/07/2017</v>
      </c>
      <c r="E64" s="43" t="s">
        <v>1338</v>
      </c>
      <c r="F64" s="212">
        <v>15475</v>
      </c>
      <c r="G64" s="23" t="s">
        <v>1442</v>
      </c>
      <c r="H64" s="23" t="s">
        <v>1397</v>
      </c>
      <c r="I64" s="23"/>
      <c r="J64" s="219">
        <v>0</v>
      </c>
      <c r="K64" s="219">
        <v>2.1</v>
      </c>
      <c r="L64" s="126" t="s">
        <v>1356</v>
      </c>
      <c r="M64" s="126"/>
      <c r="N64" s="41">
        <f>N63+IF(AND(L64="Pago",OR(E64='PC Receitas'!$O$4,E64='PC Receitas'!$O$5,E64='PC Receitas'!$O$6)),K64,IF(AND(L64="Pago",OR(E64='PC Receitas'!$O$7,E64='PC Receitas'!$O$8,E64='PC Receitas'!$O$9,E64='PC Receitas'!$O$10,E64='PC Receitas'!$O$11,E64='PC Receitas'!$O$12,E64='PC Receitas'!$O$13,E64='PC Receitas'!$O$14)),-K64,0))</f>
        <v>-602517.00999999279</v>
      </c>
      <c r="S64" s="112" t="str">
        <f t="shared" si="0"/>
        <v>Despesa</v>
      </c>
      <c r="T64" s="109" t="str">
        <f t="shared" si="1"/>
        <v/>
      </c>
      <c r="U64" s="109" t="str">
        <f t="shared" si="2"/>
        <v/>
      </c>
      <c r="V64" s="109" t="str">
        <f t="shared" si="3"/>
        <v>Despesa</v>
      </c>
      <c r="W64" s="113" t="str">
        <f>VLOOKUP(E64,'PC Receitas'!$O$4:$P$14,2,FALSE)</f>
        <v>Despesas_Operacionais</v>
      </c>
    </row>
    <row r="65" spans="1:23" ht="19.5" customHeight="1" thickTop="1" thickBot="1" x14ac:dyDescent="0.3">
      <c r="A65" s="164"/>
      <c r="C65" s="43">
        <v>7</v>
      </c>
      <c r="D65" s="43" t="str">
        <f>IF(C65&lt;&gt;"",TEXT(C65,"00")&amp;"/07/"&amp;'Configurações Básicas'!$E$5,"")</f>
        <v>07/07/2017</v>
      </c>
      <c r="E65" s="43" t="s">
        <v>1338</v>
      </c>
      <c r="F65" s="212">
        <v>15502</v>
      </c>
      <c r="G65" s="43" t="s">
        <v>1442</v>
      </c>
      <c r="H65" s="43" t="s">
        <v>1397</v>
      </c>
      <c r="I65" s="43"/>
      <c r="J65" s="219">
        <v>0</v>
      </c>
      <c r="K65" s="219">
        <v>2.1</v>
      </c>
      <c r="L65" s="126" t="s">
        <v>1356</v>
      </c>
      <c r="M65" s="126"/>
      <c r="N65" s="41">
        <f>N64+IF(AND(L65="Pago",OR(E65='PC Receitas'!$O$4,E65='PC Receitas'!$O$5,E65='PC Receitas'!$O$6)),K65,IF(AND(L65="Pago",OR(E65='PC Receitas'!$O$7,E65='PC Receitas'!$O$8,E65='PC Receitas'!$O$9,E65='PC Receitas'!$O$10,E65='PC Receitas'!$O$11,E65='PC Receitas'!$O$12,E65='PC Receitas'!$O$13,E65='PC Receitas'!$O$14)),-K65,0))</f>
        <v>-602519.10999999277</v>
      </c>
      <c r="S65" s="112" t="str">
        <f t="shared" si="0"/>
        <v>Despesa</v>
      </c>
      <c r="T65" s="109" t="str">
        <f t="shared" si="1"/>
        <v/>
      </c>
      <c r="U65" s="109" t="str">
        <f t="shared" si="2"/>
        <v/>
      </c>
      <c r="V65" s="109" t="str">
        <f t="shared" si="3"/>
        <v>Despesa</v>
      </c>
      <c r="W65" s="113" t="str">
        <f>VLOOKUP(E65,'PC Receitas'!$O$4:$P$14,2,FALSE)</f>
        <v>Despesas_Operacionais</v>
      </c>
    </row>
    <row r="66" spans="1:23" ht="19.5" customHeight="1" thickTop="1" thickBot="1" x14ac:dyDescent="0.3">
      <c r="A66" s="164"/>
      <c r="C66" s="43">
        <v>7</v>
      </c>
      <c r="D66" s="43" t="str">
        <f>IF(C66&lt;&gt;"",TEXT(C66,"00")&amp;"/07/"&amp;'Configurações Básicas'!$E$5,"")</f>
        <v>07/07/2017</v>
      </c>
      <c r="E66" s="43" t="s">
        <v>1338</v>
      </c>
      <c r="F66" s="212">
        <v>15504</v>
      </c>
      <c r="G66" s="43" t="s">
        <v>1442</v>
      </c>
      <c r="H66" s="43" t="s">
        <v>1397</v>
      </c>
      <c r="I66" s="43"/>
      <c r="J66" s="219">
        <v>0</v>
      </c>
      <c r="K66" s="219">
        <v>2.1</v>
      </c>
      <c r="L66" s="126" t="s">
        <v>1356</v>
      </c>
      <c r="M66" s="126"/>
      <c r="N66" s="41">
        <f>N65+IF(AND(L66="Pago",OR(E66='PC Receitas'!$O$4,E66='PC Receitas'!$O$5,E66='PC Receitas'!$O$6)),K66,IF(AND(L66="Pago",OR(E66='PC Receitas'!$O$7,E66='PC Receitas'!$O$8,E66='PC Receitas'!$O$9,E66='PC Receitas'!$O$10,E66='PC Receitas'!$O$11,E66='PC Receitas'!$O$12,E66='PC Receitas'!$O$13,E66='PC Receitas'!$O$14)),-K66,0))</f>
        <v>-602521.20999999274</v>
      </c>
      <c r="S66" s="112" t="str">
        <f t="shared" si="0"/>
        <v>Despesa</v>
      </c>
      <c r="T66" s="109" t="str">
        <f t="shared" si="1"/>
        <v/>
      </c>
      <c r="U66" s="109" t="str">
        <f t="shared" si="2"/>
        <v/>
      </c>
      <c r="V66" s="109" t="str">
        <f t="shared" si="3"/>
        <v>Despesa</v>
      </c>
      <c r="W66" s="113" t="str">
        <f>VLOOKUP(E66,'PC Receitas'!$O$4:$P$14,2,FALSE)</f>
        <v>Despesas_Operacionais</v>
      </c>
    </row>
    <row r="67" spans="1:23" ht="19.5" customHeight="1" thickTop="1" thickBot="1" x14ac:dyDescent="0.3">
      <c r="A67" s="164"/>
      <c r="C67" s="43">
        <v>8</v>
      </c>
      <c r="D67" s="43" t="str">
        <f>IF(C67&lt;&gt;"",TEXT(C67,"00")&amp;"/07/"&amp;'Configurações Básicas'!$E$5,"")</f>
        <v>08/07/2017</v>
      </c>
      <c r="E67" s="43" t="s">
        <v>1338</v>
      </c>
      <c r="F67" s="212">
        <v>15505</v>
      </c>
      <c r="G67" s="43" t="s">
        <v>1442</v>
      </c>
      <c r="H67" s="43" t="s">
        <v>1397</v>
      </c>
      <c r="I67" s="43"/>
      <c r="J67" s="219">
        <v>0</v>
      </c>
      <c r="K67" s="219">
        <v>2.1</v>
      </c>
      <c r="L67" s="126" t="s">
        <v>1356</v>
      </c>
      <c r="M67" s="126"/>
      <c r="N67" s="41">
        <f>N66+IF(AND(L67="Pago",OR(E67='PC Receitas'!$O$4,E67='PC Receitas'!$O$5,E67='PC Receitas'!$O$6)),K67,IF(AND(L67="Pago",OR(E67='PC Receitas'!$O$7,E67='PC Receitas'!$O$8,E67='PC Receitas'!$O$9,E67='PC Receitas'!$O$10,E67='PC Receitas'!$O$11,E67='PC Receitas'!$O$12,E67='PC Receitas'!$O$13,E67='PC Receitas'!$O$14)),-K67,0))</f>
        <v>-602523.30999999272</v>
      </c>
      <c r="S67" s="112" t="str">
        <f t="shared" si="0"/>
        <v>Despesa</v>
      </c>
      <c r="T67" s="109" t="str">
        <f t="shared" si="1"/>
        <v/>
      </c>
      <c r="U67" s="109" t="str">
        <f t="shared" si="2"/>
        <v/>
      </c>
      <c r="V67" s="109" t="str">
        <f t="shared" si="3"/>
        <v>Despesa</v>
      </c>
      <c r="W67" s="113" t="str">
        <f>VLOOKUP(E67,'PC Receitas'!$O$4:$P$14,2,FALSE)</f>
        <v>Despesas_Operacionais</v>
      </c>
    </row>
    <row r="68" spans="1:23" ht="19.5" customHeight="1" thickTop="1" thickBot="1" x14ac:dyDescent="0.3">
      <c r="A68" s="164"/>
      <c r="C68" s="43">
        <v>8</v>
      </c>
      <c r="D68" s="43" t="str">
        <f>IF(C68&lt;&gt;"",TEXT(C68,"00")&amp;"/07/"&amp;'Configurações Básicas'!$E$5,"")</f>
        <v>08/07/2017</v>
      </c>
      <c r="E68" s="43" t="s">
        <v>1338</v>
      </c>
      <c r="F68" s="212" t="s">
        <v>1841</v>
      </c>
      <c r="G68" s="43" t="s">
        <v>1442</v>
      </c>
      <c r="H68" s="43" t="s">
        <v>1397</v>
      </c>
      <c r="I68" s="43"/>
      <c r="J68" s="219">
        <v>0</v>
      </c>
      <c r="K68" s="219">
        <v>2.1</v>
      </c>
      <c r="L68" s="126" t="s">
        <v>1356</v>
      </c>
      <c r="M68" s="126"/>
      <c r="N68" s="41">
        <f>N67+IF(AND(L68="Pago",OR(E68='PC Receitas'!$O$4,E68='PC Receitas'!$O$5,E68='PC Receitas'!$O$6)),K68,IF(AND(L68="Pago",OR(E68='PC Receitas'!$O$7,E68='PC Receitas'!$O$8,E68='PC Receitas'!$O$9,E68='PC Receitas'!$O$10,E68='PC Receitas'!$O$11,E68='PC Receitas'!$O$12,E68='PC Receitas'!$O$13,E68='PC Receitas'!$O$14)),-K68,0))</f>
        <v>-602525.4099999927</v>
      </c>
      <c r="S68" s="112" t="str">
        <f t="shared" si="0"/>
        <v>Despesa</v>
      </c>
      <c r="T68" s="109" t="str">
        <f t="shared" si="1"/>
        <v/>
      </c>
      <c r="U68" s="109" t="str">
        <f t="shared" si="2"/>
        <v/>
      </c>
      <c r="V68" s="109" t="str">
        <f t="shared" si="3"/>
        <v>Despesa</v>
      </c>
      <c r="W68" s="113" t="str">
        <f>VLOOKUP(E68,'PC Receitas'!$O$4:$P$14,2,FALSE)</f>
        <v>Despesas_Operacionais</v>
      </c>
    </row>
    <row r="69" spans="1:23" ht="19.5" customHeight="1" thickTop="1" thickBot="1" x14ac:dyDescent="0.3">
      <c r="A69" s="164"/>
      <c r="C69" s="43">
        <v>12</v>
      </c>
      <c r="D69" s="43" t="str">
        <f>IF(C69&lt;&gt;"",TEXT(C69,"00")&amp;"/07/"&amp;'Configurações Básicas'!$E$5,"")</f>
        <v>12/07/2017</v>
      </c>
      <c r="E69" s="43" t="s">
        <v>1338</v>
      </c>
      <c r="F69" s="212">
        <v>15516</v>
      </c>
      <c r="G69" s="43" t="s">
        <v>1442</v>
      </c>
      <c r="H69" s="43" t="s">
        <v>1397</v>
      </c>
      <c r="I69" s="43"/>
      <c r="J69" s="219">
        <v>0</v>
      </c>
      <c r="K69" s="219">
        <v>2.1</v>
      </c>
      <c r="L69" s="126" t="s">
        <v>1356</v>
      </c>
      <c r="M69" s="126"/>
      <c r="N69" s="41">
        <f>N68+IF(AND(L69="Pago",OR(E69='PC Receitas'!$O$4,E69='PC Receitas'!$O$5,E69='PC Receitas'!$O$6)),K69,IF(AND(L69="Pago",OR(E69='PC Receitas'!$O$7,E69='PC Receitas'!$O$8,E69='PC Receitas'!$O$9,E69='PC Receitas'!$O$10,E69='PC Receitas'!$O$11,E69='PC Receitas'!$O$12,E69='PC Receitas'!$O$13,E69='PC Receitas'!$O$14)),-K69,0))</f>
        <v>-602527.50999999268</v>
      </c>
      <c r="S69" s="112" t="str">
        <f t="shared" si="0"/>
        <v>Despesa</v>
      </c>
      <c r="T69" s="109" t="str">
        <f t="shared" si="1"/>
        <v/>
      </c>
      <c r="U69" s="109" t="str">
        <f t="shared" si="2"/>
        <v/>
      </c>
      <c r="V69" s="109" t="str">
        <f t="shared" si="3"/>
        <v>Despesa</v>
      </c>
      <c r="W69" s="113" t="str">
        <f>VLOOKUP(E69,'PC Receitas'!$O$4:$P$14,2,FALSE)</f>
        <v>Despesas_Operacionais</v>
      </c>
    </row>
    <row r="70" spans="1:23" ht="19.5" customHeight="1" thickTop="1" thickBot="1" x14ac:dyDescent="0.3">
      <c r="A70" s="164"/>
      <c r="C70" s="43">
        <v>8</v>
      </c>
      <c r="D70" s="43" t="str">
        <f>IF(C70&lt;&gt;"",TEXT(C70,"00")&amp;"/07/"&amp;'Configurações Básicas'!$E$5,"")</f>
        <v>08/07/2017</v>
      </c>
      <c r="E70" s="43" t="s">
        <v>1338</v>
      </c>
      <c r="F70" s="212" t="s">
        <v>1842</v>
      </c>
      <c r="G70" s="23" t="s">
        <v>1442</v>
      </c>
      <c r="H70" s="23" t="s">
        <v>1397</v>
      </c>
      <c r="I70" s="23"/>
      <c r="J70" s="219">
        <v>0</v>
      </c>
      <c r="K70" s="219">
        <v>2.1</v>
      </c>
      <c r="L70" s="126" t="s">
        <v>1356</v>
      </c>
      <c r="M70" s="126"/>
      <c r="N70" s="41">
        <f>N69+IF(AND(L70="Pago",OR(E70='PC Receitas'!$O$4,E70='PC Receitas'!$O$5,E70='PC Receitas'!$O$6)),K70,IF(AND(L70="Pago",OR(E70='PC Receitas'!$O$7,E70='PC Receitas'!$O$8,E70='PC Receitas'!$O$9,E70='PC Receitas'!$O$10,E70='PC Receitas'!$O$11,E70='PC Receitas'!$O$12,E70='PC Receitas'!$O$13,E70='PC Receitas'!$O$14)),-K70,0))</f>
        <v>-602529.60999999265</v>
      </c>
      <c r="S70" s="112" t="str">
        <f t="shared" ref="S70:S133" si="4">IF(W70="Despesas_com_RH","Despesa",IF(W70="Despesas_Operacionais","Despesa",IF(W70="Despesas_com_Marketing","Despesa",IF(W70="Impostos","Despesa",IF(W70="Investimentos","Despesa","")))))</f>
        <v>Despesa</v>
      </c>
      <c r="T70" s="109" t="str">
        <f t="shared" ref="T70:T133" si="5">IF(W70="Despesas_com_Produtos","Despesa",IF(W70="Despesas_com_Serviços","Despesa",IF(W70="Despesas_Não_Operacionais","Despesa","")))</f>
        <v/>
      </c>
      <c r="U70" s="109" t="str">
        <f t="shared" ref="U70:U133" si="6">IF(W70="Receitas_com_Produtos","Receita",IF(W70="Receitas_com_Serviços","Receita",IF(W70="Receitas_Não_Operacionais","Receita","")))</f>
        <v/>
      </c>
      <c r="V70" s="109" t="str">
        <f t="shared" ref="V70:V133" si="7">IF(S70&lt;&gt;"",S70,IF(T70&lt;&gt;"",T70,IF(U70&lt;&gt;"",U70,"")))</f>
        <v>Despesa</v>
      </c>
      <c r="W70" s="113" t="str">
        <f>VLOOKUP(E70,'PC Receitas'!$O$4:$P$14,2,FALSE)</f>
        <v>Despesas_Operacionais</v>
      </c>
    </row>
    <row r="71" spans="1:23" ht="19.5" customHeight="1" thickTop="1" thickBot="1" x14ac:dyDescent="0.3">
      <c r="A71" s="164"/>
      <c r="C71" s="43">
        <v>1</v>
      </c>
      <c r="D71" s="43" t="str">
        <f>IF(C71&lt;&gt;"",TEXT(C71,"00")&amp;"/07/"&amp;'Configurações Básicas'!$E$5,"")</f>
        <v>01/07/2017</v>
      </c>
      <c r="E71" s="43" t="s">
        <v>1338</v>
      </c>
      <c r="F71" s="212" t="s">
        <v>1843</v>
      </c>
      <c r="G71" s="23" t="s">
        <v>1442</v>
      </c>
      <c r="H71" s="23" t="s">
        <v>1397</v>
      </c>
      <c r="I71" s="23"/>
      <c r="J71" s="219">
        <v>0</v>
      </c>
      <c r="K71" s="219">
        <v>2.1</v>
      </c>
      <c r="L71" s="126" t="s">
        <v>1356</v>
      </c>
      <c r="M71" s="126"/>
      <c r="N71" s="41">
        <f>N70+IF(AND(L71="Pago",OR(E71='PC Receitas'!$O$4,E71='PC Receitas'!$O$5,E71='PC Receitas'!$O$6)),K71,IF(AND(L71="Pago",OR(E71='PC Receitas'!$O$7,E71='PC Receitas'!$O$8,E71='PC Receitas'!$O$9,E71='PC Receitas'!$O$10,E71='PC Receitas'!$O$11,E71='PC Receitas'!$O$12,E71='PC Receitas'!$O$13,E71='PC Receitas'!$O$14)),-K71,0))</f>
        <v>-602531.70999999263</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8</v>
      </c>
      <c r="D72" s="43" t="str">
        <f>IF(C72&lt;&gt;"",TEXT(C72,"00")&amp;"/07/"&amp;'Configurações Básicas'!$E$5,"")</f>
        <v>08/07/2017</v>
      </c>
      <c r="E72" s="43" t="s">
        <v>1338</v>
      </c>
      <c r="F72" s="212">
        <v>15449</v>
      </c>
      <c r="G72" s="23" t="s">
        <v>1442</v>
      </c>
      <c r="H72" s="23" t="s">
        <v>1397</v>
      </c>
      <c r="I72" s="23"/>
      <c r="J72" s="219">
        <v>0</v>
      </c>
      <c r="K72" s="219">
        <v>2.1</v>
      </c>
      <c r="L72" s="126" t="s">
        <v>1356</v>
      </c>
      <c r="M72" s="126"/>
      <c r="N72" s="41">
        <f>N71+IF(AND(L72="Pago",OR(E72='PC Receitas'!$O$4,E72='PC Receitas'!$O$5,E72='PC Receitas'!$O$6)),K72,IF(AND(L72="Pago",OR(E72='PC Receitas'!$O$7,E72='PC Receitas'!$O$8,E72='PC Receitas'!$O$9,E72='PC Receitas'!$O$10,E72='PC Receitas'!$O$11,E72='PC Receitas'!$O$12,E72='PC Receitas'!$O$13,E72='PC Receitas'!$O$14)),-K72,0))</f>
        <v>-602533.80999999261</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8</v>
      </c>
      <c r="D73" s="43" t="str">
        <f>IF(C73&lt;&gt;"",TEXT(C73,"00")&amp;"/07/"&amp;'Configurações Básicas'!$E$5,"")</f>
        <v>08/07/2017</v>
      </c>
      <c r="E73" s="43" t="s">
        <v>1338</v>
      </c>
      <c r="F73" s="212" t="s">
        <v>1844</v>
      </c>
      <c r="G73" s="43" t="s">
        <v>1442</v>
      </c>
      <c r="H73" s="43" t="s">
        <v>1397</v>
      </c>
      <c r="I73" s="43"/>
      <c r="J73" s="219">
        <v>0</v>
      </c>
      <c r="K73" s="219">
        <v>2.1</v>
      </c>
      <c r="L73" s="126" t="s">
        <v>1356</v>
      </c>
      <c r="M73" s="126"/>
      <c r="N73" s="41">
        <f>N72+IF(AND(L73="Pago",OR(E73='PC Receitas'!$O$4,E73='PC Receitas'!$O$5,E73='PC Receitas'!$O$6)),K73,IF(AND(L73="Pago",OR(E73='PC Receitas'!$O$7,E73='PC Receitas'!$O$8,E73='PC Receitas'!$O$9,E73='PC Receitas'!$O$10,E73='PC Receitas'!$O$11,E73='PC Receitas'!$O$12,E73='PC Receitas'!$O$13,E73='PC Receitas'!$O$14)),-K73,0))</f>
        <v>-602535.90999999258</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13</v>
      </c>
      <c r="D74" s="43" t="str">
        <f>IF(C74&lt;&gt;"",TEXT(C74,"00")&amp;"/07/"&amp;'Configurações Básicas'!$E$5,"")</f>
        <v>13/07/2017</v>
      </c>
      <c r="E74" s="43" t="s">
        <v>1338</v>
      </c>
      <c r="F74" s="212">
        <v>15531</v>
      </c>
      <c r="G74" s="43" t="s">
        <v>1442</v>
      </c>
      <c r="H74" s="43" t="s">
        <v>1397</v>
      </c>
      <c r="I74" s="43"/>
      <c r="J74" s="219">
        <v>0</v>
      </c>
      <c r="K74" s="219">
        <v>2.1</v>
      </c>
      <c r="L74" s="126" t="s">
        <v>1356</v>
      </c>
      <c r="M74" s="126"/>
      <c r="N74" s="41">
        <f>N73+IF(AND(L74="Pago",OR(E74='PC Receitas'!$O$4,E74='PC Receitas'!$O$5,E74='PC Receitas'!$O$6)),K74,IF(AND(L74="Pago",OR(E74='PC Receitas'!$O$7,E74='PC Receitas'!$O$8,E74='PC Receitas'!$O$9,E74='PC Receitas'!$O$10,E74='PC Receitas'!$O$11,E74='PC Receitas'!$O$12,E74='PC Receitas'!$O$13,E74='PC Receitas'!$O$14)),-K74,0))</f>
        <v>-602538.00999999256</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9</v>
      </c>
      <c r="D75" s="43" t="str">
        <f>IF(C75&lt;&gt;"",TEXT(C75,"00")&amp;"/07/"&amp;'Configurações Básicas'!$E$5,"")</f>
        <v>09/07/2017</v>
      </c>
      <c r="E75" s="43" t="s">
        <v>150</v>
      </c>
      <c r="F75" s="212" t="s">
        <v>1845</v>
      </c>
      <c r="G75" s="43" t="s">
        <v>1443</v>
      </c>
      <c r="H75" s="43" t="s">
        <v>1398</v>
      </c>
      <c r="I75" s="43"/>
      <c r="J75" s="219">
        <v>0</v>
      </c>
      <c r="K75" s="219">
        <v>50</v>
      </c>
      <c r="L75" s="126" t="s">
        <v>1356</v>
      </c>
      <c r="M75" s="126"/>
      <c r="N75" s="41">
        <f>N74+IF(AND(L75="Pago",OR(E75='PC Receitas'!$O$4,E75='PC Receitas'!$O$5,E75='PC Receitas'!$O$6)),K75,IF(AND(L75="Pago",OR(E75='PC Receitas'!$O$7,E75='PC Receitas'!$O$8,E75='PC Receitas'!$O$9,E75='PC Receitas'!$O$10,E75='PC Receitas'!$O$11,E75='PC Receitas'!$O$12,E75='PC Receitas'!$O$13,E75='PC Receitas'!$O$14)),-K75,0))</f>
        <v>-602588.00999999256</v>
      </c>
      <c r="S75" s="112" t="str">
        <f t="shared" si="4"/>
        <v>Despesa</v>
      </c>
      <c r="T75" s="109" t="str">
        <f t="shared" si="5"/>
        <v/>
      </c>
      <c r="U75" s="109" t="str">
        <f t="shared" si="6"/>
        <v/>
      </c>
      <c r="V75" s="109" t="str">
        <f t="shared" si="7"/>
        <v>Despesa</v>
      </c>
      <c r="W75" s="113" t="str">
        <f>VLOOKUP(E75,'PC Receitas'!$O$4:$P$14,2,FALSE)</f>
        <v>Despesas_com_RH</v>
      </c>
    </row>
    <row r="76" spans="1:23" ht="19.5" customHeight="1" thickTop="1" thickBot="1" x14ac:dyDescent="0.3">
      <c r="A76" s="164"/>
      <c r="C76" s="43">
        <v>9</v>
      </c>
      <c r="D76" s="43" t="str">
        <f>IF(C76&lt;&gt;"",TEXT(C76,"00")&amp;"/07/"&amp;'Configurações Básicas'!$E$5,"")</f>
        <v>09/07/2017</v>
      </c>
      <c r="E76" s="43" t="s">
        <v>1338</v>
      </c>
      <c r="F76" s="212">
        <v>467182</v>
      </c>
      <c r="G76" s="43" t="s">
        <v>1450</v>
      </c>
      <c r="H76" s="43" t="s">
        <v>1398</v>
      </c>
      <c r="I76" s="43"/>
      <c r="J76" s="219">
        <v>0</v>
      </c>
      <c r="K76" s="219">
        <v>20</v>
      </c>
      <c r="L76" s="126" t="s">
        <v>1356</v>
      </c>
      <c r="M76" s="126"/>
      <c r="N76" s="41">
        <f>N75+IF(AND(L76="Pago",OR(E76='PC Receitas'!$O$4,E76='PC Receitas'!$O$5,E76='PC Receitas'!$O$6)),K76,IF(AND(L76="Pago",OR(E76='PC Receitas'!$O$7,E76='PC Receitas'!$O$8,E76='PC Receitas'!$O$9,E76='PC Receitas'!$O$10,E76='PC Receitas'!$O$11,E76='PC Receitas'!$O$12,E76='PC Receitas'!$O$13,E76='PC Receitas'!$O$14)),-K76,0))</f>
        <v>-602608.00999999256</v>
      </c>
      <c r="S76" s="112" t="str">
        <f t="shared" si="4"/>
        <v>Despesa</v>
      </c>
      <c r="T76" s="109" t="str">
        <f t="shared" si="5"/>
        <v/>
      </c>
      <c r="U76" s="109" t="str">
        <f t="shared" si="6"/>
        <v/>
      </c>
      <c r="V76" s="109" t="str">
        <f t="shared" si="7"/>
        <v>Despesa</v>
      </c>
      <c r="W76" s="113" t="str">
        <f>VLOOKUP(E76,'PC Receitas'!$O$4:$P$14,2,FALSE)</f>
        <v>Despesas_Operacionais</v>
      </c>
    </row>
    <row r="77" spans="1:23" ht="19.5" customHeight="1" thickTop="1" thickBot="1" x14ac:dyDescent="0.3">
      <c r="A77" s="164"/>
      <c r="C77" s="43">
        <v>9</v>
      </c>
      <c r="D77" s="43" t="str">
        <f>IF(C77&lt;&gt;"",TEXT(C77,"00")&amp;"/07/"&amp;'Configurações Básicas'!$E$5,"")</f>
        <v>09/07/2017</v>
      </c>
      <c r="E77" s="43" t="s">
        <v>1337</v>
      </c>
      <c r="F77" s="212">
        <v>21527</v>
      </c>
      <c r="G77" s="43" t="s">
        <v>1445</v>
      </c>
      <c r="H77" s="43" t="s">
        <v>1397</v>
      </c>
      <c r="I77" s="43"/>
      <c r="J77" s="219">
        <v>0</v>
      </c>
      <c r="K77" s="219">
        <v>5614.7</v>
      </c>
      <c r="L77" s="126" t="s">
        <v>1356</v>
      </c>
      <c r="M77" s="126"/>
      <c r="N77" s="41">
        <f>N76+IF(AND(L77="Pago",OR(E77='PC Receitas'!$O$4,E77='PC Receitas'!$O$5,E77='PC Receitas'!$O$6)),K77,IF(AND(L77="Pago",OR(E77='PC Receitas'!$O$7,E77='PC Receitas'!$O$8,E77='PC Receitas'!$O$9,E77='PC Receitas'!$O$10,E77='PC Receitas'!$O$11,E77='PC Receitas'!$O$12,E77='PC Receitas'!$O$13,E77='PC Receitas'!$O$14)),-K77,0))</f>
        <v>-608222.70999999251</v>
      </c>
      <c r="S77" s="112" t="str">
        <f t="shared" si="4"/>
        <v/>
      </c>
      <c r="T77" s="109" t="str">
        <f t="shared" si="5"/>
        <v>Despesa</v>
      </c>
      <c r="U77" s="109" t="str">
        <f t="shared" si="6"/>
        <v/>
      </c>
      <c r="V77" s="109" t="str">
        <f t="shared" si="7"/>
        <v>Despesa</v>
      </c>
      <c r="W77" s="113" t="str">
        <f>VLOOKUP(E77,'PC Receitas'!$O$4:$P$14,2,FALSE)</f>
        <v>Despesas_com_Produtos</v>
      </c>
    </row>
    <row r="78" spans="1:23" ht="19.5" customHeight="1" thickTop="1" thickBot="1" x14ac:dyDescent="0.3">
      <c r="A78" s="164"/>
      <c r="C78" s="43">
        <v>13</v>
      </c>
      <c r="D78" s="43" t="str">
        <f>IF(C78&lt;&gt;"",TEXT(C78,"00")&amp;"/07/"&amp;'Configurações Básicas'!$E$5,"")</f>
        <v>13/07/2017</v>
      </c>
      <c r="E78" s="43" t="s">
        <v>1338</v>
      </c>
      <c r="F78" s="212">
        <v>15533</v>
      </c>
      <c r="G78" s="23" t="s">
        <v>1442</v>
      </c>
      <c r="H78" s="23" t="s">
        <v>1397</v>
      </c>
      <c r="I78" s="23"/>
      <c r="J78" s="219">
        <v>0</v>
      </c>
      <c r="K78" s="219">
        <v>2.1</v>
      </c>
      <c r="L78" s="126" t="s">
        <v>1356</v>
      </c>
      <c r="M78" s="126"/>
      <c r="N78" s="41">
        <f>N77+IF(AND(L78="Pago",OR(E78='PC Receitas'!$O$4,E78='PC Receitas'!$O$5,E78='PC Receitas'!$O$6)),K78,IF(AND(L78="Pago",OR(E78='PC Receitas'!$O$7,E78='PC Receitas'!$O$8,E78='PC Receitas'!$O$9,E78='PC Receitas'!$O$10,E78='PC Receitas'!$O$11,E78='PC Receitas'!$O$12,E78='PC Receitas'!$O$13,E78='PC Receitas'!$O$14)),-K78,0))</f>
        <v>-608224.80999999249</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13</v>
      </c>
      <c r="D79" s="43" t="str">
        <f>IF(C79&lt;&gt;"",TEXT(C79,"00")&amp;"/07/"&amp;'Configurações Básicas'!$E$5,"")</f>
        <v>13/07/2017</v>
      </c>
      <c r="E79" s="43" t="s">
        <v>1338</v>
      </c>
      <c r="F79" s="212">
        <v>15534</v>
      </c>
      <c r="G79" s="23" t="s">
        <v>1442</v>
      </c>
      <c r="H79" s="23" t="s">
        <v>1397</v>
      </c>
      <c r="I79" s="23"/>
      <c r="J79" s="219">
        <v>0</v>
      </c>
      <c r="K79" s="219">
        <v>2.1</v>
      </c>
      <c r="L79" s="126" t="s">
        <v>1356</v>
      </c>
      <c r="M79" s="126"/>
      <c r="N79" s="41">
        <f>N78+IF(AND(L79="Pago",OR(E79='PC Receitas'!$O$4,E79='PC Receitas'!$O$5,E79='PC Receitas'!$O$6)),K79,IF(AND(L79="Pago",OR(E79='PC Receitas'!$O$7,E79='PC Receitas'!$O$8,E79='PC Receitas'!$O$9,E79='PC Receitas'!$O$10,E79='PC Receitas'!$O$11,E79='PC Receitas'!$O$12,E79='PC Receitas'!$O$13,E79='PC Receitas'!$O$14)),-K79,0))</f>
        <v>-608226.90999999247</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7</v>
      </c>
      <c r="D80" s="43" t="str">
        <f>IF(C80&lt;&gt;"",TEXT(C80,"00")&amp;"/07/"&amp;'Configurações Básicas'!$E$5,"")</f>
        <v>07/07/2017</v>
      </c>
      <c r="E80" s="43" t="s">
        <v>1338</v>
      </c>
      <c r="F80" s="212">
        <v>15571</v>
      </c>
      <c r="G80" s="23" t="s">
        <v>1442</v>
      </c>
      <c r="H80" s="23" t="s">
        <v>1397</v>
      </c>
      <c r="I80" s="23"/>
      <c r="J80" s="219">
        <v>0</v>
      </c>
      <c r="K80" s="219">
        <v>2.1</v>
      </c>
      <c r="L80" s="126" t="s">
        <v>1356</v>
      </c>
      <c r="M80" s="126"/>
      <c r="N80" s="41">
        <f>N79+IF(AND(L80="Pago",OR(E80='PC Receitas'!$O$4,E80='PC Receitas'!$O$5,E80='PC Receitas'!$O$6)),K80,IF(AND(L80="Pago",OR(E80='PC Receitas'!$O$7,E80='PC Receitas'!$O$8,E80='PC Receitas'!$O$9,E80='PC Receitas'!$O$10,E80='PC Receitas'!$O$11,E80='PC Receitas'!$O$12,E80='PC Receitas'!$O$13,E80='PC Receitas'!$O$14)),-K80,0))</f>
        <v>-608229.00999999244</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9</v>
      </c>
      <c r="D81" s="43" t="str">
        <f>IF(C81&lt;&gt;"",TEXT(C81,"00")&amp;"/07/"&amp;'Configurações Básicas'!$E$5,"")</f>
        <v>09/07/2017</v>
      </c>
      <c r="E81" s="43" t="s">
        <v>1338</v>
      </c>
      <c r="F81" s="212" t="s">
        <v>1846</v>
      </c>
      <c r="G81" s="43" t="s">
        <v>1442</v>
      </c>
      <c r="H81" s="43" t="s">
        <v>1397</v>
      </c>
      <c r="I81" s="43"/>
      <c r="J81" s="219">
        <v>0</v>
      </c>
      <c r="K81" s="219">
        <v>2.1</v>
      </c>
      <c r="L81" s="126" t="s">
        <v>1356</v>
      </c>
      <c r="M81" s="126"/>
      <c r="N81" s="41">
        <f>N80+IF(AND(L81="Pago",OR(E81='PC Receitas'!$O$4,E81='PC Receitas'!$O$5,E81='PC Receitas'!$O$6)),K81,IF(AND(L81="Pago",OR(E81='PC Receitas'!$O$7,E81='PC Receitas'!$O$8,E81='PC Receitas'!$O$9,E81='PC Receitas'!$O$10,E81='PC Receitas'!$O$11,E81='PC Receitas'!$O$12,E81='PC Receitas'!$O$13,E81='PC Receitas'!$O$14)),-K81,0))</f>
        <v>-608231.10999999242</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9</v>
      </c>
      <c r="D82" s="43" t="str">
        <f>IF(C82&lt;&gt;"",TEXT(C82,"00")&amp;"/07/"&amp;'Configurações Básicas'!$E$5,"")</f>
        <v>09/07/2017</v>
      </c>
      <c r="E82" s="43" t="s">
        <v>1338</v>
      </c>
      <c r="F82" s="212">
        <v>15514</v>
      </c>
      <c r="G82" s="43" t="s">
        <v>1442</v>
      </c>
      <c r="H82" s="43" t="s">
        <v>1397</v>
      </c>
      <c r="I82" s="43"/>
      <c r="J82" s="219">
        <v>0</v>
      </c>
      <c r="K82" s="219">
        <v>2.1</v>
      </c>
      <c r="L82" s="126" t="s">
        <v>1356</v>
      </c>
      <c r="M82" s="126"/>
      <c r="N82" s="41">
        <f>N81+IF(AND(L82="Pago",OR(E82='PC Receitas'!$O$4,E82='PC Receitas'!$O$5,E82='PC Receitas'!$O$6)),K82,IF(AND(L82="Pago",OR(E82='PC Receitas'!$O$7,E82='PC Receitas'!$O$8,E82='PC Receitas'!$O$9,E82='PC Receitas'!$O$10,E82='PC Receitas'!$O$11,E82='PC Receitas'!$O$12,E82='PC Receitas'!$O$13,E82='PC Receitas'!$O$14)),-K82,0))</f>
        <v>-608233.2099999924</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2</v>
      </c>
      <c r="D83" s="43" t="str">
        <f>IF(C83&lt;&gt;"",TEXT(C83,"00")&amp;"/07/"&amp;'Configurações Básicas'!$E$5,"")</f>
        <v>02/07/2017</v>
      </c>
      <c r="E83" s="43" t="s">
        <v>1338</v>
      </c>
      <c r="F83" s="212" t="s">
        <v>1847</v>
      </c>
      <c r="G83" s="23" t="s">
        <v>1442</v>
      </c>
      <c r="H83" s="23" t="s">
        <v>1399</v>
      </c>
      <c r="I83" s="23"/>
      <c r="J83" s="219">
        <v>0</v>
      </c>
      <c r="K83" s="219">
        <v>536.52</v>
      </c>
      <c r="L83" s="126" t="s">
        <v>1356</v>
      </c>
      <c r="M83" s="126"/>
      <c r="N83" s="41">
        <f>N82+IF(AND(L83="Pago",OR(E83='PC Receitas'!$O$4,E83='PC Receitas'!$O$5,E83='PC Receitas'!$O$6)),K83,IF(AND(L83="Pago",OR(E83='PC Receitas'!$O$7,E83='PC Receitas'!$O$8,E83='PC Receitas'!$O$9,E83='PC Receitas'!$O$10,E83='PC Receitas'!$O$11,E83='PC Receitas'!$O$12,E83='PC Receitas'!$O$13,E83='PC Receitas'!$O$14)),-K83,0))</f>
        <v>-608769.72999999241</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IF(C84&lt;&gt;"",TEXT(C84,"00")&amp;"/07/"&amp;'Configurações Básicas'!$E$5,"")</f>
        <v>10/07/2017</v>
      </c>
      <c r="E84" s="43" t="s">
        <v>1338</v>
      </c>
      <c r="F84" s="212" t="s">
        <v>1848</v>
      </c>
      <c r="G84" s="23" t="s">
        <v>1442</v>
      </c>
      <c r="H84" s="23" t="s">
        <v>1399</v>
      </c>
      <c r="I84" s="23"/>
      <c r="J84" s="219">
        <v>0</v>
      </c>
      <c r="K84" s="219">
        <v>12.5</v>
      </c>
      <c r="L84" s="126" t="s">
        <v>1356</v>
      </c>
      <c r="M84" s="126"/>
      <c r="N84" s="41">
        <f>N83+IF(AND(L84="Pago",OR(E84='PC Receitas'!$O$4,E84='PC Receitas'!$O$5,E84='PC Receitas'!$O$6)),K84,IF(AND(L84="Pago",OR(E84='PC Receitas'!$O$7,E84='PC Receitas'!$O$8,E84='PC Receitas'!$O$9,E84='PC Receitas'!$O$10,E84='PC Receitas'!$O$11,E84='PC Receitas'!$O$12,E84='PC Receitas'!$O$13,E84='PC Receitas'!$O$14)),-K84,0))</f>
        <v>-608782.22999999241</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10</v>
      </c>
      <c r="D85" s="43" t="str">
        <f>IF(C85&lt;&gt;"",TEXT(C85,"00")&amp;"/07/"&amp;'Configurações Básicas'!$E$5,"")</f>
        <v>10/07/2017</v>
      </c>
      <c r="E85" s="43" t="s">
        <v>1338</v>
      </c>
      <c r="F85" s="212" t="s">
        <v>1849</v>
      </c>
      <c r="G85" s="43" t="s">
        <v>1442</v>
      </c>
      <c r="H85" s="43" t="s">
        <v>1399</v>
      </c>
      <c r="I85" s="43"/>
      <c r="J85" s="219">
        <v>0</v>
      </c>
      <c r="K85" s="219">
        <v>41</v>
      </c>
      <c r="L85" s="126" t="s">
        <v>1356</v>
      </c>
      <c r="M85" s="126"/>
      <c r="N85" s="41">
        <f>N84+IF(AND(L85="Pago",OR(E85='PC Receitas'!$O$4,E85='PC Receitas'!$O$5,E85='PC Receitas'!$O$6)),K85,IF(AND(L85="Pago",OR(E85='PC Receitas'!$O$7,E85='PC Receitas'!$O$8,E85='PC Receitas'!$O$9,E85='PC Receitas'!$O$10,E85='PC Receitas'!$O$11,E85='PC Receitas'!$O$12,E85='PC Receitas'!$O$13,E85='PC Receitas'!$O$14)),-K85,0))</f>
        <v>-608823.22999999241</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10</v>
      </c>
      <c r="D86" s="43" t="str">
        <f>IF(C86&lt;&gt;"",TEXT(C86,"00")&amp;"/07/"&amp;'Configurações Básicas'!$E$5,"")</f>
        <v>10/07/2017</v>
      </c>
      <c r="E86" s="43" t="s">
        <v>1338</v>
      </c>
      <c r="F86" s="212" t="s">
        <v>1850</v>
      </c>
      <c r="G86" s="23" t="s">
        <v>1522</v>
      </c>
      <c r="H86" s="23" t="s">
        <v>1397</v>
      </c>
      <c r="I86" s="23"/>
      <c r="J86" s="219">
        <v>0</v>
      </c>
      <c r="K86" s="219">
        <v>1387</v>
      </c>
      <c r="L86" s="126" t="s">
        <v>1356</v>
      </c>
      <c r="M86" s="126"/>
      <c r="N86" s="41">
        <f>N85+IF(AND(L86="Pago",OR(E86='PC Receitas'!$O$4,E86='PC Receitas'!$O$5,E86='PC Receitas'!$O$6)),K86,IF(AND(L86="Pago",OR(E86='PC Receitas'!$O$7,E86='PC Receitas'!$O$8,E86='PC Receitas'!$O$9,E86='PC Receitas'!$O$10,E86='PC Receitas'!$O$11,E86='PC Receitas'!$O$12,E86='PC Receitas'!$O$13,E86='PC Receitas'!$O$14)),-K86,0))</f>
        <v>-610210.22999999241</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11</v>
      </c>
      <c r="D87" s="43" t="str">
        <f>IF(C87&lt;&gt;"",TEXT(C87,"00")&amp;"/07/"&amp;'Configurações Básicas'!$E$5,"")</f>
        <v>11/07/2017</v>
      </c>
      <c r="E87" s="43" t="s">
        <v>1338</v>
      </c>
      <c r="F87" s="212" t="s">
        <v>1851</v>
      </c>
      <c r="G87" s="43" t="s">
        <v>1442</v>
      </c>
      <c r="H87" s="43" t="s">
        <v>1397</v>
      </c>
      <c r="I87" s="43"/>
      <c r="J87" s="219">
        <v>0</v>
      </c>
      <c r="K87" s="219">
        <v>8</v>
      </c>
      <c r="L87" s="126" t="s">
        <v>1356</v>
      </c>
      <c r="M87" s="126"/>
      <c r="N87" s="41">
        <f>N86+IF(AND(L87="Pago",OR(E87='PC Receitas'!$O$4,E87='PC Receitas'!$O$5,E87='PC Receitas'!$O$6)),K87,IF(AND(L87="Pago",OR(E87='PC Receitas'!$O$7,E87='PC Receitas'!$O$8,E87='PC Receitas'!$O$9,E87='PC Receitas'!$O$10,E87='PC Receitas'!$O$11,E87='PC Receitas'!$O$12,E87='PC Receitas'!$O$13,E87='PC Receitas'!$O$14)),-K87,0))</f>
        <v>-610218.22999999241</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IF(C88&lt;&gt;"",TEXT(C88,"00")&amp;"/07/"&amp;'Configurações Básicas'!$E$5,"")</f>
        <v>11/07/2017</v>
      </c>
      <c r="E88" s="43" t="s">
        <v>1338</v>
      </c>
      <c r="F88" s="212">
        <v>120799</v>
      </c>
      <c r="G88" s="43" t="s">
        <v>1450</v>
      </c>
      <c r="H88" s="43" t="s">
        <v>1397</v>
      </c>
      <c r="I88" s="43"/>
      <c r="J88" s="219">
        <v>0</v>
      </c>
      <c r="K88" s="219">
        <v>166.87</v>
      </c>
      <c r="L88" s="126" t="s">
        <v>1356</v>
      </c>
      <c r="M88" s="126"/>
      <c r="N88" s="41">
        <f>N87+IF(AND(L88="Pago",OR(E88='PC Receitas'!$O$4,E88='PC Receitas'!$O$5,E88='PC Receitas'!$O$6)),K88,IF(AND(L88="Pago",OR(E88='PC Receitas'!$O$7,E88='PC Receitas'!$O$8,E88='PC Receitas'!$O$9,E88='PC Receitas'!$O$10,E88='PC Receitas'!$O$11,E88='PC Receitas'!$O$12,E88='PC Receitas'!$O$13,E88='PC Receitas'!$O$14)),-K88,0))</f>
        <v>-610385.09999999241</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IF(C89&lt;&gt;"",TEXT(C89,"00")&amp;"/07/"&amp;'Configurações Básicas'!$E$5,"")</f>
        <v>11/07/2017</v>
      </c>
      <c r="E89" s="43" t="s">
        <v>1338</v>
      </c>
      <c r="F89" s="212">
        <v>106580</v>
      </c>
      <c r="G89" s="23" t="s">
        <v>1450</v>
      </c>
      <c r="H89" s="23" t="s">
        <v>1397</v>
      </c>
      <c r="I89" s="23"/>
      <c r="J89" s="219">
        <v>0</v>
      </c>
      <c r="K89" s="219">
        <v>159.22</v>
      </c>
      <c r="L89" s="126" t="s">
        <v>1356</v>
      </c>
      <c r="M89" s="126"/>
      <c r="N89" s="41">
        <f>N88+IF(AND(L89="Pago",OR(E89='PC Receitas'!$O$4,E89='PC Receitas'!$O$5,E89='PC Receitas'!$O$6)),K89,IF(AND(L89="Pago",OR(E89='PC Receitas'!$O$7,E89='PC Receitas'!$O$8,E89='PC Receitas'!$O$9,E89='PC Receitas'!$O$10,E89='PC Receitas'!$O$11,E89='PC Receitas'!$O$12,E89='PC Receitas'!$O$13,E89='PC Receitas'!$O$14)),-K89,0))</f>
        <v>-610544.31999999238</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IF(C90&lt;&gt;"",TEXT(C90,"00")&amp;"/07/"&amp;'Configurações Básicas'!$E$5,"")</f>
        <v>11/07/2017</v>
      </c>
      <c r="E90" s="43" t="s">
        <v>1338</v>
      </c>
      <c r="F90" s="212">
        <v>4166</v>
      </c>
      <c r="G90" s="43" t="s">
        <v>1450</v>
      </c>
      <c r="H90" s="43" t="s">
        <v>1399</v>
      </c>
      <c r="I90" s="43"/>
      <c r="J90" s="219">
        <v>0</v>
      </c>
      <c r="K90" s="219">
        <v>129.01</v>
      </c>
      <c r="L90" s="126" t="s">
        <v>1356</v>
      </c>
      <c r="M90" s="126"/>
      <c r="N90" s="41">
        <f>N89+IF(AND(L90="Pago",OR(E90='PC Receitas'!$O$4,E90='PC Receitas'!$O$5,E90='PC Receitas'!$O$6)),K90,IF(AND(L90="Pago",OR(E90='PC Receitas'!$O$7,E90='PC Receitas'!$O$8,E90='PC Receitas'!$O$9,E90='PC Receitas'!$O$10,E90='PC Receitas'!$O$11,E90='PC Receitas'!$O$12,E90='PC Receitas'!$O$13,E90='PC Receitas'!$O$14)),-K90,0))</f>
        <v>-610673.32999999239</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IF(C91&lt;&gt;"",TEXT(C91,"00")&amp;"/07/"&amp;'Configurações Básicas'!$E$5,"")</f>
        <v>11/07/2017</v>
      </c>
      <c r="E91" s="43" t="s">
        <v>1338</v>
      </c>
      <c r="F91" s="212">
        <v>109159</v>
      </c>
      <c r="G91" s="43" t="s">
        <v>1450</v>
      </c>
      <c r="H91" s="43" t="s">
        <v>1397</v>
      </c>
      <c r="I91" s="43"/>
      <c r="J91" s="219">
        <v>0</v>
      </c>
      <c r="K91" s="219">
        <v>46.86</v>
      </c>
      <c r="L91" s="126" t="s">
        <v>1356</v>
      </c>
      <c r="M91" s="126"/>
      <c r="N91" s="41">
        <f>N90+IF(AND(L91="Pago",OR(E91='PC Receitas'!$O$4,E91='PC Receitas'!$O$5,E91='PC Receitas'!$O$6)),K91,IF(AND(L91="Pago",OR(E91='PC Receitas'!$O$7,E91='PC Receitas'!$O$8,E91='PC Receitas'!$O$9,E91='PC Receitas'!$O$10,E91='PC Receitas'!$O$11,E91='PC Receitas'!$O$12,E91='PC Receitas'!$O$13,E91='PC Receitas'!$O$14)),-K91,0))</f>
        <v>-610720.18999999238</v>
      </c>
      <c r="S91" s="112" t="str">
        <f t="shared" si="4"/>
        <v>Despesa</v>
      </c>
      <c r="T91" s="109" t="str">
        <f t="shared" si="5"/>
        <v/>
      </c>
      <c r="U91" s="109" t="str">
        <f t="shared" si="6"/>
        <v/>
      </c>
      <c r="V91" s="109" t="str">
        <f t="shared" si="7"/>
        <v>Despesa</v>
      </c>
      <c r="W91" s="113" t="str">
        <f>VLOOKUP(E91,'PC Receitas'!$O$4:$P$14,2,FALSE)</f>
        <v>Despesas_Operacionais</v>
      </c>
    </row>
    <row r="92" spans="1:23" ht="19.5" customHeight="1" thickTop="1" thickBot="1" x14ac:dyDescent="0.3">
      <c r="A92" s="164"/>
      <c r="C92" s="43">
        <v>10</v>
      </c>
      <c r="D92" s="43" t="str">
        <f>IF(C92&lt;&gt;"",TEXT(C92,"00")&amp;"/07/"&amp;'Configurações Básicas'!$E$5,"")</f>
        <v>10/07/2017</v>
      </c>
      <c r="E92" s="43" t="s">
        <v>1338</v>
      </c>
      <c r="F92" s="212" t="s">
        <v>1852</v>
      </c>
      <c r="G92" s="23" t="s">
        <v>1450</v>
      </c>
      <c r="H92" s="23" t="s">
        <v>1399</v>
      </c>
      <c r="I92" s="23"/>
      <c r="J92" s="219">
        <v>0</v>
      </c>
      <c r="K92" s="219">
        <v>140.01</v>
      </c>
      <c r="L92" s="126" t="s">
        <v>1356</v>
      </c>
      <c r="M92" s="126"/>
      <c r="N92" s="41">
        <f>N91+IF(AND(L92="Pago",OR(E92='PC Receitas'!$O$4,E92='PC Receitas'!$O$5,E92='PC Receitas'!$O$6)),K92,IF(AND(L92="Pago",OR(E92='PC Receitas'!$O$7,E92='PC Receitas'!$O$8,E92='PC Receitas'!$O$9,E92='PC Receitas'!$O$10,E92='PC Receitas'!$O$11,E92='PC Receitas'!$O$12,E92='PC Receitas'!$O$13,E92='PC Receitas'!$O$14)),-K92,0))</f>
        <v>-610860.19999999239</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IF(C93&lt;&gt;"",TEXT(C93,"00")&amp;"/07/"&amp;'Configurações Básicas'!$E$5,"")</f>
        <v>10/07/2017</v>
      </c>
      <c r="E93" s="43" t="s">
        <v>1338</v>
      </c>
      <c r="F93" s="212" t="s">
        <v>1853</v>
      </c>
      <c r="G93" s="43" t="s">
        <v>1508</v>
      </c>
      <c r="H93" s="43" t="s">
        <v>1399</v>
      </c>
      <c r="I93" s="43"/>
      <c r="J93" s="219">
        <v>0</v>
      </c>
      <c r="K93" s="219">
        <v>270</v>
      </c>
      <c r="L93" s="126" t="s">
        <v>1356</v>
      </c>
      <c r="M93" s="126"/>
      <c r="N93" s="41">
        <f>N92+IF(AND(L93="Pago",OR(E93='PC Receitas'!$O$4,E93='PC Receitas'!$O$5,E93='PC Receitas'!$O$6)),K93,IF(AND(L93="Pago",OR(E93='PC Receitas'!$O$7,E93='PC Receitas'!$O$8,E93='PC Receitas'!$O$9,E93='PC Receitas'!$O$10,E93='PC Receitas'!$O$11,E93='PC Receitas'!$O$12,E93='PC Receitas'!$O$13,E93='PC Receitas'!$O$14)),-K93,0))</f>
        <v>-611130.19999999239</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10</v>
      </c>
      <c r="D94" s="43" t="str">
        <f>IF(C94&lt;&gt;"",TEXT(C94,"00")&amp;"/07/"&amp;'Configurações Básicas'!$E$5,"")</f>
        <v>10/07/2017</v>
      </c>
      <c r="E94" s="43" t="s">
        <v>1338</v>
      </c>
      <c r="F94" s="212" t="s">
        <v>1854</v>
      </c>
      <c r="G94" s="43" t="s">
        <v>1508</v>
      </c>
      <c r="H94" s="43" t="s">
        <v>1399</v>
      </c>
      <c r="I94" s="43"/>
      <c r="J94" s="219">
        <v>0</v>
      </c>
      <c r="K94" s="219">
        <v>381.5</v>
      </c>
      <c r="L94" s="126" t="s">
        <v>1356</v>
      </c>
      <c r="M94" s="126"/>
      <c r="N94" s="41">
        <f>N93+IF(AND(L94="Pago",OR(E94='PC Receitas'!$O$4,E94='PC Receitas'!$O$5,E94='PC Receitas'!$O$6)),K94,IF(AND(L94="Pago",OR(E94='PC Receitas'!$O$7,E94='PC Receitas'!$O$8,E94='PC Receitas'!$O$9,E94='PC Receitas'!$O$10,E94='PC Receitas'!$O$11,E94='PC Receitas'!$O$12,E94='PC Receitas'!$O$13,E94='PC Receitas'!$O$14)),-K94,0))</f>
        <v>-611511.69999999239</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IF(C95&lt;&gt;"",TEXT(C95,"00")&amp;"/07/"&amp;'Configurações Básicas'!$E$5,"")</f>
        <v>11/07/2017</v>
      </c>
      <c r="E95" s="43" t="s">
        <v>1338</v>
      </c>
      <c r="F95" s="212">
        <v>60023</v>
      </c>
      <c r="G95" s="23" t="s">
        <v>1450</v>
      </c>
      <c r="H95" s="23" t="s">
        <v>1397</v>
      </c>
      <c r="I95" s="23"/>
      <c r="J95" s="219">
        <v>0</v>
      </c>
      <c r="K95" s="219">
        <v>175</v>
      </c>
      <c r="L95" s="126" t="s">
        <v>1356</v>
      </c>
      <c r="M95" s="126"/>
      <c r="N95" s="41">
        <f>N94+IF(AND(L95="Pago",OR(E95='PC Receitas'!$O$4,E95='PC Receitas'!$O$5,E95='PC Receitas'!$O$6)),K95,IF(AND(L95="Pago",OR(E95='PC Receitas'!$O$7,E95='PC Receitas'!$O$8,E95='PC Receitas'!$O$9,E95='PC Receitas'!$O$10,E95='PC Receitas'!$O$11,E95='PC Receitas'!$O$12,E95='PC Receitas'!$O$13,E95='PC Receitas'!$O$14)),-K95,0))</f>
        <v>-611686.69999999239</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10</v>
      </c>
      <c r="D96" s="43" t="str">
        <f>IF(C96&lt;&gt;"",TEXT(C96,"00")&amp;"/07/"&amp;'Configurações Básicas'!$E$5,"")</f>
        <v>10/07/2017</v>
      </c>
      <c r="E96" s="43" t="s">
        <v>1338</v>
      </c>
      <c r="F96" s="212">
        <v>107939</v>
      </c>
      <c r="G96" s="23" t="s">
        <v>1450</v>
      </c>
      <c r="H96" s="23" t="s">
        <v>1399</v>
      </c>
      <c r="I96" s="23"/>
      <c r="J96" s="219">
        <v>0</v>
      </c>
      <c r="K96" s="219">
        <v>121.03</v>
      </c>
      <c r="L96" s="126" t="s">
        <v>1356</v>
      </c>
      <c r="M96" s="126"/>
      <c r="N96" s="41">
        <f>N95+IF(AND(L96="Pago",OR(E96='PC Receitas'!$O$4,E96='PC Receitas'!$O$5,E96='PC Receitas'!$O$6)),K96,IF(AND(L96="Pago",OR(E96='PC Receitas'!$O$7,E96='PC Receitas'!$O$8,E96='PC Receitas'!$O$9,E96='PC Receitas'!$O$10,E96='PC Receitas'!$O$11,E96='PC Receitas'!$O$12,E96='PC Receitas'!$O$13,E96='PC Receitas'!$O$14)),-K96,0))</f>
        <v>-611807.72999999241</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10</v>
      </c>
      <c r="D97" s="43" t="str">
        <f>IF(C97&lt;&gt;"",TEXT(C97,"00")&amp;"/07/"&amp;'Configurações Básicas'!$E$5,"")</f>
        <v>10/07/2017</v>
      </c>
      <c r="E97" s="43" t="s">
        <v>1338</v>
      </c>
      <c r="F97" s="212">
        <v>2933</v>
      </c>
      <c r="G97" s="43" t="s">
        <v>1450</v>
      </c>
      <c r="H97" s="43" t="s">
        <v>1399</v>
      </c>
      <c r="I97" s="43"/>
      <c r="J97" s="219">
        <v>0</v>
      </c>
      <c r="K97" s="219">
        <v>117.88</v>
      </c>
      <c r="L97" s="126" t="s">
        <v>1356</v>
      </c>
      <c r="M97" s="126"/>
      <c r="N97" s="41">
        <f>N96+IF(AND(L97="Pago",OR(E97='PC Receitas'!$O$4,E97='PC Receitas'!$O$5,E97='PC Receitas'!$O$6)),K97,IF(AND(L97="Pago",OR(E97='PC Receitas'!$O$7,E97='PC Receitas'!$O$8,E97='PC Receitas'!$O$9,E97='PC Receitas'!$O$10,E97='PC Receitas'!$O$11,E97='PC Receitas'!$O$12,E97='PC Receitas'!$O$13,E97='PC Receitas'!$O$14)),-K97,0))</f>
        <v>-611925.60999999242</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IF(C98&lt;&gt;"",TEXT(C98,"00")&amp;"/07/"&amp;'Configurações Básicas'!$E$5,"")</f>
        <v>10/07/2017</v>
      </c>
      <c r="E98" s="43" t="s">
        <v>1338</v>
      </c>
      <c r="F98" s="212">
        <v>367470</v>
      </c>
      <c r="G98" s="23" t="s">
        <v>1450</v>
      </c>
      <c r="H98" s="23" t="s">
        <v>1399</v>
      </c>
      <c r="I98" s="23"/>
      <c r="J98" s="219">
        <v>0</v>
      </c>
      <c r="K98" s="219">
        <v>113.36</v>
      </c>
      <c r="L98" s="126" t="s">
        <v>1356</v>
      </c>
      <c r="M98" s="126"/>
      <c r="N98" s="41">
        <f>N97+IF(AND(L98="Pago",OR(E98='PC Receitas'!$O$4,E98='PC Receitas'!$O$5,E98='PC Receitas'!$O$6)),K98,IF(AND(L98="Pago",OR(E98='PC Receitas'!$O$7,E98='PC Receitas'!$O$8,E98='PC Receitas'!$O$9,E98='PC Receitas'!$O$10,E98='PC Receitas'!$O$11,E98='PC Receitas'!$O$12,E98='PC Receitas'!$O$13,E98='PC Receitas'!$O$14)),-K98,0))</f>
        <v>-612038.96999999241</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10</v>
      </c>
      <c r="D99" s="43" t="str">
        <f>IF(C99&lt;&gt;"",TEXT(C99,"00")&amp;"/07/"&amp;'Configurações Básicas'!$E$5,"")</f>
        <v>10/07/2017</v>
      </c>
      <c r="E99" s="43" t="s">
        <v>1338</v>
      </c>
      <c r="F99" s="212">
        <v>121822</v>
      </c>
      <c r="G99" s="23" t="s">
        <v>1450</v>
      </c>
      <c r="H99" s="23" t="s">
        <v>1399</v>
      </c>
      <c r="I99" s="23"/>
      <c r="J99" s="219">
        <v>0</v>
      </c>
      <c r="K99" s="219">
        <v>130.04</v>
      </c>
      <c r="L99" s="126" t="s">
        <v>1356</v>
      </c>
      <c r="M99" s="126"/>
      <c r="N99" s="41">
        <f>N98+IF(AND(L99="Pago",OR(E99='PC Receitas'!$O$4,E99='PC Receitas'!$O$5,E99='PC Receitas'!$O$6)),K99,IF(AND(L99="Pago",OR(E99='PC Receitas'!$O$7,E99='PC Receitas'!$O$8,E99='PC Receitas'!$O$9,E99='PC Receitas'!$O$10,E99='PC Receitas'!$O$11,E99='PC Receitas'!$O$12,E99='PC Receitas'!$O$13,E99='PC Receitas'!$O$14)),-K99,0))</f>
        <v>-612169.00999999244</v>
      </c>
      <c r="S99" s="112" t="str">
        <f t="shared" si="4"/>
        <v>Despesa</v>
      </c>
      <c r="T99" s="109" t="str">
        <f t="shared" si="5"/>
        <v/>
      </c>
      <c r="U99" s="109" t="str">
        <f t="shared" si="6"/>
        <v/>
      </c>
      <c r="V99" s="109" t="str">
        <f t="shared" si="7"/>
        <v>Despesa</v>
      </c>
      <c r="W99" s="113" t="str">
        <f>VLOOKUP(E99,'PC Receitas'!$O$4:$P$14,2,FALSE)</f>
        <v>Despesas_Operacionais</v>
      </c>
    </row>
    <row r="100" spans="1:23" ht="19.5" customHeight="1" thickTop="1" thickBot="1" x14ac:dyDescent="0.3">
      <c r="A100" s="164"/>
      <c r="C100" s="43">
        <v>10</v>
      </c>
      <c r="D100" s="43" t="str">
        <f>IF(C100&lt;&gt;"",TEXT(C100,"00")&amp;"/07/"&amp;'Configurações Básicas'!$E$5,"")</f>
        <v>10/07/2017</v>
      </c>
      <c r="E100" s="43" t="s">
        <v>1338</v>
      </c>
      <c r="F100" s="143">
        <v>247749</v>
      </c>
      <c r="G100" s="43" t="s">
        <v>1450</v>
      </c>
      <c r="H100" s="43" t="s">
        <v>1399</v>
      </c>
      <c r="I100" s="43"/>
      <c r="J100" s="219">
        <v>0</v>
      </c>
      <c r="K100" s="219">
        <v>39.9</v>
      </c>
      <c r="L100" s="126" t="s">
        <v>1356</v>
      </c>
      <c r="M100" s="44"/>
      <c r="N100" s="41">
        <f>N99+IF(AND(L100="Pago",OR(E100='PC Receitas'!$O$4,E100='PC Receitas'!$O$5,E100='PC Receitas'!$O$6)),K100,IF(AND(L100="Pago",OR(E100='PC Receitas'!$O$7,E100='PC Receitas'!$O$8,E100='PC Receitas'!$O$9,E100='PC Receitas'!$O$10,E100='PC Receitas'!$O$11,E100='PC Receitas'!$O$12,E100='PC Receitas'!$O$13,E100='PC Receitas'!$O$14)),-K100,0))</f>
        <v>-612208.90999999247</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10</v>
      </c>
      <c r="D101" s="43" t="str">
        <f>IF(C101&lt;&gt;"",TEXT(C101,"00")&amp;"/07/"&amp;'Configurações Básicas'!$E$5,"")</f>
        <v>10/07/2017</v>
      </c>
      <c r="E101" s="43" t="s">
        <v>1338</v>
      </c>
      <c r="F101" s="143">
        <v>14125</v>
      </c>
      <c r="G101" s="43" t="s">
        <v>1508</v>
      </c>
      <c r="H101" s="43" t="s">
        <v>1399</v>
      </c>
      <c r="I101" s="43"/>
      <c r="J101" s="219">
        <v>0</v>
      </c>
      <c r="K101" s="219">
        <v>71.8</v>
      </c>
      <c r="L101" s="126" t="s">
        <v>1356</v>
      </c>
      <c r="M101" s="44"/>
      <c r="N101" s="41">
        <f>N100+IF(AND(L101="Pago",OR(E101='PC Receitas'!$O$4,E101='PC Receitas'!$O$5,E101='PC Receitas'!$O$6)),K101,IF(AND(L101="Pago",OR(E101='PC Receitas'!$O$7,E101='PC Receitas'!$O$8,E101='PC Receitas'!$O$9,E101='PC Receitas'!$O$10,E101='PC Receitas'!$O$11,E101='PC Receitas'!$O$12,E101='PC Receitas'!$O$13,E101='PC Receitas'!$O$14)),-K101,0))</f>
        <v>-612280.70999999251</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10</v>
      </c>
      <c r="D102" s="43" t="str">
        <f>IF(C102&lt;&gt;"",TEXT(C102,"00")&amp;"/07/"&amp;'Configurações Básicas'!$E$5,"")</f>
        <v>10/07/2017</v>
      </c>
      <c r="E102" s="43" t="s">
        <v>1338</v>
      </c>
      <c r="F102" s="143">
        <v>32062</v>
      </c>
      <c r="G102" s="43" t="s">
        <v>1525</v>
      </c>
      <c r="H102" s="43" t="s">
        <v>1399</v>
      </c>
      <c r="I102" s="43"/>
      <c r="J102" s="219">
        <v>0</v>
      </c>
      <c r="K102" s="219">
        <v>99</v>
      </c>
      <c r="L102" s="126" t="s">
        <v>1356</v>
      </c>
      <c r="M102" s="44"/>
      <c r="N102" s="41">
        <f>N101+IF(AND(L102="Pago",OR(E102='PC Receitas'!$O$4,E102='PC Receitas'!$O$5,E102='PC Receitas'!$O$6)),K102,IF(AND(L102="Pago",OR(E102='PC Receitas'!$O$7,E102='PC Receitas'!$O$8,E102='PC Receitas'!$O$9,E102='PC Receitas'!$O$10,E102='PC Receitas'!$O$11,E102='PC Receitas'!$O$12,E102='PC Receitas'!$O$13,E102='PC Receitas'!$O$14)),-K102,0))</f>
        <v>-612379.70999999251</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11</v>
      </c>
      <c r="D103" s="43" t="str">
        <f>IF(C103&lt;&gt;"",TEXT(C103,"00")&amp;"/07/"&amp;'Configurações Básicas'!$E$5,"")</f>
        <v>11/07/2017</v>
      </c>
      <c r="E103" s="43" t="s">
        <v>1338</v>
      </c>
      <c r="F103" s="143">
        <v>236610</v>
      </c>
      <c r="G103" s="43" t="s">
        <v>1525</v>
      </c>
      <c r="H103" s="43" t="s">
        <v>1397</v>
      </c>
      <c r="I103" s="43"/>
      <c r="J103" s="219">
        <v>0</v>
      </c>
      <c r="K103" s="219">
        <v>73.459999999999994</v>
      </c>
      <c r="L103" s="126" t="s">
        <v>1356</v>
      </c>
      <c r="M103" s="44"/>
      <c r="N103" s="41">
        <f>N102+IF(AND(L103="Pago",OR(E103='PC Receitas'!$O$4,E103='PC Receitas'!$O$5,E103='PC Receitas'!$O$6)),K103,IF(AND(L103="Pago",OR(E103='PC Receitas'!$O$7,E103='PC Receitas'!$O$8,E103='PC Receitas'!$O$9,E103='PC Receitas'!$O$10,E103='PC Receitas'!$O$11,E103='PC Receitas'!$O$12,E103='PC Receitas'!$O$13,E103='PC Receitas'!$O$14)),-K103,0))</f>
        <v>-612453.16999999247</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11</v>
      </c>
      <c r="D104" s="43" t="str">
        <f>IF(C104&lt;&gt;"",TEXT(C104,"00")&amp;"/07/"&amp;'Configurações Básicas'!$E$5,"")</f>
        <v>11/07/2017</v>
      </c>
      <c r="E104" s="43" t="s">
        <v>1338</v>
      </c>
      <c r="F104" s="143">
        <v>113911</v>
      </c>
      <c r="G104" s="43" t="s">
        <v>1450</v>
      </c>
      <c r="H104" s="43" t="s">
        <v>1397</v>
      </c>
      <c r="I104" s="43"/>
      <c r="J104" s="219">
        <v>0</v>
      </c>
      <c r="K104" s="219">
        <v>173.48</v>
      </c>
      <c r="L104" s="126" t="s">
        <v>1356</v>
      </c>
      <c r="M104" s="44"/>
      <c r="N104" s="41">
        <f>N103+IF(AND(L104="Pago",OR(E104='PC Receitas'!$O$4,E104='PC Receitas'!$O$5,E104='PC Receitas'!$O$6)),K104,IF(AND(L104="Pago",OR(E104='PC Receitas'!$O$7,E104='PC Receitas'!$O$8,E104='PC Receitas'!$O$9,E104='PC Receitas'!$O$10,E104='PC Receitas'!$O$11,E104='PC Receitas'!$O$12,E104='PC Receitas'!$O$13,E104='PC Receitas'!$O$14)),-K104,0))</f>
        <v>-612626.64999999246</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10</v>
      </c>
      <c r="D105" s="43" t="str">
        <f>IF(C105&lt;&gt;"",TEXT(C105,"00")&amp;"/07/"&amp;'Configurações Básicas'!$E$5,"")</f>
        <v>10/07/2017</v>
      </c>
      <c r="E105" s="43" t="s">
        <v>1338</v>
      </c>
      <c r="F105" s="143">
        <v>390777</v>
      </c>
      <c r="G105" s="43" t="s">
        <v>1508</v>
      </c>
      <c r="H105" s="43" t="s">
        <v>1399</v>
      </c>
      <c r="I105" s="43"/>
      <c r="J105" s="219">
        <v>0</v>
      </c>
      <c r="K105" s="219">
        <v>52</v>
      </c>
      <c r="L105" s="126" t="s">
        <v>1356</v>
      </c>
      <c r="M105" s="44"/>
      <c r="N105" s="41">
        <f>N104+IF(AND(L105="Pago",OR(E105='PC Receitas'!$O$4,E105='PC Receitas'!$O$5,E105='PC Receitas'!$O$6)),K105,IF(AND(L105="Pago",OR(E105='PC Receitas'!$O$7,E105='PC Receitas'!$O$8,E105='PC Receitas'!$O$9,E105='PC Receitas'!$O$10,E105='PC Receitas'!$O$11,E105='PC Receitas'!$O$12,E105='PC Receitas'!$O$13,E105='PC Receitas'!$O$14)),-K105,0))</f>
        <v>-612678.64999999246</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10</v>
      </c>
      <c r="D106" s="43" t="str">
        <f>IF(C106&lt;&gt;"",TEXT(C106,"00")&amp;"/07/"&amp;'Configurações Básicas'!$E$5,"")</f>
        <v>10/07/2017</v>
      </c>
      <c r="E106" s="43" t="s">
        <v>1338</v>
      </c>
      <c r="F106" s="143">
        <v>392857</v>
      </c>
      <c r="G106" s="43" t="s">
        <v>1508</v>
      </c>
      <c r="H106" s="43" t="s">
        <v>1399</v>
      </c>
      <c r="I106" s="43"/>
      <c r="J106" s="219">
        <v>0</v>
      </c>
      <c r="K106" s="219">
        <v>126</v>
      </c>
      <c r="L106" s="126" t="s">
        <v>1356</v>
      </c>
      <c r="M106" s="44"/>
      <c r="N106" s="41">
        <f>N105+IF(AND(L106="Pago",OR(E106='PC Receitas'!$O$4,E106='PC Receitas'!$O$5,E106='PC Receitas'!$O$6)),K106,IF(AND(L106="Pago",OR(E106='PC Receitas'!$O$7,E106='PC Receitas'!$O$8,E106='PC Receitas'!$O$9,E106='PC Receitas'!$O$10,E106='PC Receitas'!$O$11,E106='PC Receitas'!$O$12,E106='PC Receitas'!$O$13,E106='PC Receitas'!$O$14)),-K106,0))</f>
        <v>-612804.64999999246</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10</v>
      </c>
      <c r="D107" s="43" t="str">
        <f>IF(C107&lt;&gt;"",TEXT(C107,"00")&amp;"/07/"&amp;'Configurações Básicas'!$E$5,"")</f>
        <v>10/07/2017</v>
      </c>
      <c r="E107" s="43" t="s">
        <v>1338</v>
      </c>
      <c r="F107" s="143">
        <v>588593</v>
      </c>
      <c r="G107" s="43" t="s">
        <v>1450</v>
      </c>
      <c r="H107" s="43" t="s">
        <v>1399</v>
      </c>
      <c r="I107" s="43"/>
      <c r="J107" s="219">
        <v>0</v>
      </c>
      <c r="K107" s="219">
        <v>40.049999999999997</v>
      </c>
      <c r="L107" s="126" t="s">
        <v>1356</v>
      </c>
      <c r="M107" s="44"/>
      <c r="N107" s="41">
        <f>N106+IF(AND(L107="Pago",OR(E107='PC Receitas'!$O$4,E107='PC Receitas'!$O$5,E107='PC Receitas'!$O$6)),K107,IF(AND(L107="Pago",OR(E107='PC Receitas'!$O$7,E107='PC Receitas'!$O$8,E107='PC Receitas'!$O$9,E107='PC Receitas'!$O$10,E107='PC Receitas'!$O$11,E107='PC Receitas'!$O$12,E107='PC Receitas'!$O$13,E107='PC Receitas'!$O$14)),-K107,0))</f>
        <v>-612844.6999999925</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10</v>
      </c>
      <c r="D108" s="43" t="str">
        <f>IF(C108&lt;&gt;"",TEXT(C108,"00")&amp;"/07/"&amp;'Configurações Básicas'!$E$5,"")</f>
        <v>10/07/2017</v>
      </c>
      <c r="E108" s="43" t="s">
        <v>1338</v>
      </c>
      <c r="F108" s="143">
        <v>207046</v>
      </c>
      <c r="G108" s="43" t="s">
        <v>1348</v>
      </c>
      <c r="H108" s="43" t="s">
        <v>1399</v>
      </c>
      <c r="I108" s="43"/>
      <c r="J108" s="219">
        <v>0</v>
      </c>
      <c r="K108" s="219">
        <v>5.98</v>
      </c>
      <c r="L108" s="126" t="s">
        <v>1356</v>
      </c>
      <c r="M108" s="44"/>
      <c r="N108" s="41">
        <f>N107+IF(AND(L108="Pago",OR(E108='PC Receitas'!$O$4,E108='PC Receitas'!$O$5,E108='PC Receitas'!$O$6)),K108,IF(AND(L108="Pago",OR(E108='PC Receitas'!$O$7,E108='PC Receitas'!$O$8,E108='PC Receitas'!$O$9,E108='PC Receitas'!$O$10,E108='PC Receitas'!$O$11,E108='PC Receitas'!$O$12,E108='PC Receitas'!$O$13,E108='PC Receitas'!$O$14)),-K108,0))</f>
        <v>-612850.67999999248</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10</v>
      </c>
      <c r="D109" s="43" t="str">
        <f>IF(C109&lt;&gt;"",TEXT(C109,"00")&amp;"/07/"&amp;'Configurações Básicas'!$E$5,"")</f>
        <v>10/07/2017</v>
      </c>
      <c r="E109" s="43" t="s">
        <v>1338</v>
      </c>
      <c r="F109" s="143">
        <v>420927</v>
      </c>
      <c r="G109" s="43" t="s">
        <v>1348</v>
      </c>
      <c r="H109" s="43" t="s">
        <v>1399</v>
      </c>
      <c r="I109" s="43"/>
      <c r="J109" s="219">
        <v>0</v>
      </c>
      <c r="K109" s="219">
        <v>39.799999999999997</v>
      </c>
      <c r="L109" s="126" t="s">
        <v>1356</v>
      </c>
      <c r="M109" s="44"/>
      <c r="N109" s="41">
        <f>N108+IF(AND(L109="Pago",OR(E109='PC Receitas'!$O$4,E109='PC Receitas'!$O$5,E109='PC Receitas'!$O$6)),K109,IF(AND(L109="Pago",OR(E109='PC Receitas'!$O$7,E109='PC Receitas'!$O$8,E109='PC Receitas'!$O$9,E109='PC Receitas'!$O$10,E109='PC Receitas'!$O$11,E109='PC Receitas'!$O$12,E109='PC Receitas'!$O$13,E109='PC Receitas'!$O$14)),-K109,0))</f>
        <v>-612890.47999999253</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12</v>
      </c>
      <c r="D110" s="43" t="str">
        <f>IF(C110&lt;&gt;"",TEXT(C110,"00")&amp;"/07/"&amp;'Configurações Básicas'!$E$5,"")</f>
        <v>12/07/2017</v>
      </c>
      <c r="E110" s="43" t="s">
        <v>1338</v>
      </c>
      <c r="F110" s="143" t="s">
        <v>1855</v>
      </c>
      <c r="G110" s="43" t="s">
        <v>1473</v>
      </c>
      <c r="H110" s="43" t="s">
        <v>1399</v>
      </c>
      <c r="I110" s="43"/>
      <c r="J110" s="219">
        <v>0</v>
      </c>
      <c r="K110" s="219">
        <v>187</v>
      </c>
      <c r="L110" s="126" t="s">
        <v>1356</v>
      </c>
      <c r="M110" s="44"/>
      <c r="N110" s="41">
        <f>N109+IF(AND(L110="Pago",OR(E110='PC Receitas'!$O$4,E110='PC Receitas'!$O$5,E110='PC Receitas'!$O$6)),K110,IF(AND(L110="Pago",OR(E110='PC Receitas'!$O$7,E110='PC Receitas'!$O$8,E110='PC Receitas'!$O$9,E110='PC Receitas'!$O$10,E110='PC Receitas'!$O$11,E110='PC Receitas'!$O$12,E110='PC Receitas'!$O$13,E110='PC Receitas'!$O$14)),-K110,0))</f>
        <v>-613077.47999999253</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IF(C111&lt;&gt;"",TEXT(C111,"00")&amp;"/07/"&amp;'Configurações Básicas'!$E$5,"")</f>
        <v>12/07/2017</v>
      </c>
      <c r="E111" s="43" t="s">
        <v>1338</v>
      </c>
      <c r="F111" s="143">
        <v>15564679</v>
      </c>
      <c r="G111" s="43" t="s">
        <v>1442</v>
      </c>
      <c r="H111" s="43" t="s">
        <v>1397</v>
      </c>
      <c r="I111" s="43"/>
      <c r="J111" s="219">
        <v>0</v>
      </c>
      <c r="K111" s="219">
        <v>2.1</v>
      </c>
      <c r="L111" s="126" t="s">
        <v>1356</v>
      </c>
      <c r="M111" s="44"/>
      <c r="N111" s="41">
        <f>N110+IF(AND(L111="Pago",OR(E111='PC Receitas'!$O$4,E111='PC Receitas'!$O$5,E111='PC Receitas'!$O$6)),K111,IF(AND(L111="Pago",OR(E111='PC Receitas'!$O$7,E111='PC Receitas'!$O$8,E111='PC Receitas'!$O$9,E111='PC Receitas'!$O$10,E111='PC Receitas'!$O$11,E111='PC Receitas'!$O$12,E111='PC Receitas'!$O$13,E111='PC Receitas'!$O$14)),-K111,0))</f>
        <v>-613079.57999999251</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13</v>
      </c>
      <c r="D112" s="43" t="str">
        <f>IF(C112&lt;&gt;"",TEXT(C112,"00")&amp;"/07/"&amp;'Configurações Básicas'!$E$5,"")</f>
        <v>13/07/2017</v>
      </c>
      <c r="E112" s="43" t="s">
        <v>1338</v>
      </c>
      <c r="F112" s="143">
        <v>15532</v>
      </c>
      <c r="G112" s="43" t="s">
        <v>1442</v>
      </c>
      <c r="H112" s="43" t="s">
        <v>1397</v>
      </c>
      <c r="I112" s="43"/>
      <c r="J112" s="219">
        <v>0</v>
      </c>
      <c r="K112" s="219">
        <v>2.1</v>
      </c>
      <c r="L112" s="126" t="s">
        <v>1356</v>
      </c>
      <c r="M112" s="44"/>
      <c r="N112" s="41">
        <f>N111+IF(AND(L112="Pago",OR(E112='PC Receitas'!$O$4,E112='PC Receitas'!$O$5,E112='PC Receitas'!$O$6)),K112,IF(AND(L112="Pago",OR(E112='PC Receitas'!$O$7,E112='PC Receitas'!$O$8,E112='PC Receitas'!$O$9,E112='PC Receitas'!$O$10,E112='PC Receitas'!$O$11,E112='PC Receitas'!$O$12,E112='PC Receitas'!$O$13,E112='PC Receitas'!$O$14)),-K112,0))</f>
        <v>-613081.67999999248</v>
      </c>
      <c r="S112" s="112" t="str">
        <f t="shared" si="4"/>
        <v>Despesa</v>
      </c>
      <c r="T112" s="109" t="str">
        <f t="shared" si="5"/>
        <v/>
      </c>
      <c r="U112" s="109" t="str">
        <f t="shared" si="6"/>
        <v/>
      </c>
      <c r="V112" s="109" t="str">
        <f t="shared" si="7"/>
        <v>Despesa</v>
      </c>
      <c r="W112" s="113" t="str">
        <f>VLOOKUP(E112,'PC Receitas'!$O$4:$P$14,2,FALSE)</f>
        <v>Despesas_Operacionais</v>
      </c>
    </row>
    <row r="113" spans="1:23" ht="19.5" customHeight="1" thickTop="1" thickBot="1" x14ac:dyDescent="0.3">
      <c r="A113" s="164"/>
      <c r="C113" s="43">
        <v>16</v>
      </c>
      <c r="D113" s="43" t="str">
        <f>IF(C113&lt;&gt;"",TEXT(C113,"00")&amp;"/07/"&amp;'Configurações Básicas'!$E$5,"")</f>
        <v>16/07/2017</v>
      </c>
      <c r="E113" s="43" t="s">
        <v>1338</v>
      </c>
      <c r="F113" s="143">
        <v>15555</v>
      </c>
      <c r="G113" s="43" t="s">
        <v>1442</v>
      </c>
      <c r="H113" s="43" t="s">
        <v>1397</v>
      </c>
      <c r="I113" s="43"/>
      <c r="J113" s="219">
        <v>0</v>
      </c>
      <c r="K113" s="219">
        <v>2.1</v>
      </c>
      <c r="L113" s="126" t="s">
        <v>1356</v>
      </c>
      <c r="M113" s="44"/>
      <c r="N113" s="41">
        <f>N112+IF(AND(L113="Pago",OR(E113='PC Receitas'!$O$4,E113='PC Receitas'!$O$5,E113='PC Receitas'!$O$6)),K113,IF(AND(L113="Pago",OR(E113='PC Receitas'!$O$7,E113='PC Receitas'!$O$8,E113='PC Receitas'!$O$9,E113='PC Receitas'!$O$10,E113='PC Receitas'!$O$11,E113='PC Receitas'!$O$12,E113='PC Receitas'!$O$13,E113='PC Receitas'!$O$14)),-K113,0))</f>
        <v>-613083.77999999246</v>
      </c>
      <c r="S113" s="112" t="str">
        <f t="shared" si="4"/>
        <v>Despesa</v>
      </c>
      <c r="T113" s="109" t="str">
        <f t="shared" si="5"/>
        <v/>
      </c>
      <c r="U113" s="109" t="str">
        <f t="shared" si="6"/>
        <v/>
      </c>
      <c r="V113" s="109" t="str">
        <f t="shared" si="7"/>
        <v>Despesa</v>
      </c>
      <c r="W113" s="113" t="str">
        <f>VLOOKUP(E113,'PC Receitas'!$O$4:$P$14,2,FALSE)</f>
        <v>Despesas_Operacionais</v>
      </c>
    </row>
    <row r="114" spans="1:23" ht="19.5" customHeight="1" thickTop="1" thickBot="1" x14ac:dyDescent="0.3">
      <c r="A114" s="164"/>
      <c r="C114" s="43">
        <v>12</v>
      </c>
      <c r="D114" s="43" t="str">
        <f>IF(C114&lt;&gt;"",TEXT(C114,"00")&amp;"/07/"&amp;'Configurações Básicas'!$E$5,"")</f>
        <v>12/07/2017</v>
      </c>
      <c r="E114" s="43" t="s">
        <v>1338</v>
      </c>
      <c r="F114" s="143">
        <v>15515</v>
      </c>
      <c r="G114" s="43" t="s">
        <v>1442</v>
      </c>
      <c r="H114" s="43" t="s">
        <v>1397</v>
      </c>
      <c r="I114" s="43"/>
      <c r="J114" s="219">
        <v>0</v>
      </c>
      <c r="K114" s="219">
        <v>2.1</v>
      </c>
      <c r="L114" s="126" t="s">
        <v>1356</v>
      </c>
      <c r="M114" s="44"/>
      <c r="N114" s="41">
        <f>N113+IF(AND(L114="Pago",OR(E114='PC Receitas'!$O$4,E114='PC Receitas'!$O$5,E114='PC Receitas'!$O$6)),K114,IF(AND(L114="Pago",OR(E114='PC Receitas'!$O$7,E114='PC Receitas'!$O$8,E114='PC Receitas'!$O$9,E114='PC Receitas'!$O$10,E114='PC Receitas'!$O$11,E114='PC Receitas'!$O$12,E114='PC Receitas'!$O$13,E114='PC Receitas'!$O$14)),-K114,0))</f>
        <v>-613085.87999999244</v>
      </c>
      <c r="S114" s="112" t="str">
        <f t="shared" si="4"/>
        <v>Despesa</v>
      </c>
      <c r="T114" s="109" t="str">
        <f t="shared" si="5"/>
        <v/>
      </c>
      <c r="U114" s="109" t="str">
        <f t="shared" si="6"/>
        <v/>
      </c>
      <c r="V114" s="109" t="str">
        <f t="shared" si="7"/>
        <v>Despesa</v>
      </c>
      <c r="W114" s="113" t="str">
        <f>VLOOKUP(E114,'PC Receitas'!$O$4:$P$14,2,FALSE)</f>
        <v>Despesas_Operacionais</v>
      </c>
    </row>
    <row r="115" spans="1:23" ht="19.5" customHeight="1" thickTop="1" thickBot="1" x14ac:dyDescent="0.3">
      <c r="A115" s="164"/>
      <c r="C115" s="43">
        <v>30</v>
      </c>
      <c r="D115" s="43" t="str">
        <f>IF(C115&lt;&gt;"",TEXT(C115,"00")&amp;"/07/"&amp;'Configurações Básicas'!$E$5,"")</f>
        <v>30/07/2017</v>
      </c>
      <c r="E115" s="43" t="s">
        <v>1338</v>
      </c>
      <c r="F115" s="143">
        <v>15656</v>
      </c>
      <c r="G115" s="43" t="s">
        <v>1442</v>
      </c>
      <c r="H115" s="43" t="s">
        <v>1397</v>
      </c>
      <c r="I115" s="43"/>
      <c r="J115" s="219">
        <v>0</v>
      </c>
      <c r="K115" s="219">
        <v>2.1</v>
      </c>
      <c r="L115" s="126" t="s">
        <v>1356</v>
      </c>
      <c r="M115" s="44"/>
      <c r="N115" s="41">
        <f>N114+IF(AND(L115="Pago",OR(E115='PC Receitas'!$O$4,E115='PC Receitas'!$O$5,E115='PC Receitas'!$O$6)),K115,IF(AND(L115="Pago",OR(E115='PC Receitas'!$O$7,E115='PC Receitas'!$O$8,E115='PC Receitas'!$O$9,E115='PC Receitas'!$O$10,E115='PC Receitas'!$O$11,E115='PC Receitas'!$O$12,E115='PC Receitas'!$O$13,E115='PC Receitas'!$O$14)),-K115,0))</f>
        <v>-613087.97999999241</v>
      </c>
      <c r="S115" s="112" t="str">
        <f t="shared" si="4"/>
        <v>Despesa</v>
      </c>
      <c r="T115" s="109" t="str">
        <f t="shared" si="5"/>
        <v/>
      </c>
      <c r="U115" s="109" t="str">
        <f t="shared" si="6"/>
        <v/>
      </c>
      <c r="V115" s="109" t="str">
        <f t="shared" si="7"/>
        <v>Despesa</v>
      </c>
      <c r="W115" s="113" t="str">
        <f>VLOOKUP(E115,'PC Receitas'!$O$4:$P$14,2,FALSE)</f>
        <v>Despesas_Operacionais</v>
      </c>
    </row>
    <row r="116" spans="1:23" ht="19.5" customHeight="1" thickTop="1" thickBot="1" x14ac:dyDescent="0.3">
      <c r="A116" s="164"/>
      <c r="C116" s="43">
        <v>13</v>
      </c>
      <c r="D116" s="43" t="str">
        <f>IF(C116&lt;&gt;"",TEXT(C116,"00")&amp;"/07/"&amp;'Configurações Básicas'!$E$5,"")</f>
        <v>13/07/2017</v>
      </c>
      <c r="E116" s="43" t="s">
        <v>1338</v>
      </c>
      <c r="F116" s="143">
        <v>15520</v>
      </c>
      <c r="G116" s="43" t="s">
        <v>1442</v>
      </c>
      <c r="H116" s="43" t="s">
        <v>1397</v>
      </c>
      <c r="I116" s="43"/>
      <c r="J116" s="219">
        <v>0</v>
      </c>
      <c r="K116" s="219">
        <v>2.1</v>
      </c>
      <c r="L116" s="126" t="s">
        <v>1356</v>
      </c>
      <c r="M116" s="44"/>
      <c r="N116" s="41">
        <f>N115+IF(AND(L116="Pago",OR(E116='PC Receitas'!$O$4,E116='PC Receitas'!$O$5,E116='PC Receitas'!$O$6)),K116,IF(AND(L116="Pago",OR(E116='PC Receitas'!$O$7,E116='PC Receitas'!$O$8,E116='PC Receitas'!$O$9,E116='PC Receitas'!$O$10,E116='PC Receitas'!$O$11,E116='PC Receitas'!$O$12,E116='PC Receitas'!$O$13,E116='PC Receitas'!$O$14)),-K116,0))</f>
        <v>-613090.07999999239</v>
      </c>
      <c r="S116" s="112" t="str">
        <f t="shared" si="4"/>
        <v>Despesa</v>
      </c>
      <c r="T116" s="109" t="str">
        <f t="shared" si="5"/>
        <v/>
      </c>
      <c r="U116" s="109" t="str">
        <f t="shared" si="6"/>
        <v/>
      </c>
      <c r="V116" s="109" t="str">
        <f t="shared" si="7"/>
        <v>Despesa</v>
      </c>
      <c r="W116" s="113" t="str">
        <f>VLOOKUP(E116,'PC Receitas'!$O$4:$P$14,2,FALSE)</f>
        <v>Despesas_Operacionais</v>
      </c>
    </row>
    <row r="117" spans="1:23" ht="19.5" customHeight="1" thickTop="1" thickBot="1" x14ac:dyDescent="0.3">
      <c r="A117" s="164"/>
      <c r="C117" s="43">
        <v>13</v>
      </c>
      <c r="D117" s="43" t="str">
        <f>IF(C117&lt;&gt;"",TEXT(C117,"00")&amp;"/07/"&amp;'Configurações Básicas'!$E$5,"")</f>
        <v>13/07/2017</v>
      </c>
      <c r="E117" s="43" t="s">
        <v>1338</v>
      </c>
      <c r="F117" s="143">
        <v>15521</v>
      </c>
      <c r="G117" s="43" t="s">
        <v>1442</v>
      </c>
      <c r="H117" s="43" t="s">
        <v>1397</v>
      </c>
      <c r="I117" s="43"/>
      <c r="J117" s="219">
        <v>0</v>
      </c>
      <c r="K117" s="219">
        <v>2.1</v>
      </c>
      <c r="L117" s="126" t="s">
        <v>1356</v>
      </c>
      <c r="M117" s="44"/>
      <c r="N117" s="41">
        <f>N116+IF(AND(L117="Pago",OR(E117='PC Receitas'!$O$4,E117='PC Receitas'!$O$5,E117='PC Receitas'!$O$6)),K117,IF(AND(L117="Pago",OR(E117='PC Receitas'!$O$7,E117='PC Receitas'!$O$8,E117='PC Receitas'!$O$9,E117='PC Receitas'!$O$10,E117='PC Receitas'!$O$11,E117='PC Receitas'!$O$12,E117='PC Receitas'!$O$13,E117='PC Receitas'!$O$14)),-K117,0))</f>
        <v>-613092.17999999237</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15</v>
      </c>
      <c r="D118" s="43" t="str">
        <f>IF(C118&lt;&gt;"",TEXT(C118,"00")&amp;"/07/"&amp;'Configurações Básicas'!$E$5,"")</f>
        <v>15/07/2017</v>
      </c>
      <c r="E118" s="43" t="s">
        <v>1338</v>
      </c>
      <c r="F118" s="143">
        <v>15529</v>
      </c>
      <c r="G118" s="43" t="s">
        <v>1442</v>
      </c>
      <c r="H118" s="43" t="s">
        <v>1397</v>
      </c>
      <c r="I118" s="43"/>
      <c r="J118" s="219">
        <v>0</v>
      </c>
      <c r="K118" s="219">
        <v>2.1</v>
      </c>
      <c r="L118" s="126" t="s">
        <v>1356</v>
      </c>
      <c r="M118" s="44"/>
      <c r="N118" s="41">
        <f>N117+IF(AND(L118="Pago",OR(E118='PC Receitas'!$O$4,E118='PC Receitas'!$O$5,E118='PC Receitas'!$O$6)),K118,IF(AND(L118="Pago",OR(E118='PC Receitas'!$O$7,E118='PC Receitas'!$O$8,E118='PC Receitas'!$O$9,E118='PC Receitas'!$O$10,E118='PC Receitas'!$O$11,E118='PC Receitas'!$O$12,E118='PC Receitas'!$O$13,E118='PC Receitas'!$O$14)),-K118,0))</f>
        <v>-613094.27999999234</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21</v>
      </c>
      <c r="D119" s="43" t="str">
        <f>IF(C119&lt;&gt;"",TEXT(C119,"00")&amp;"/07/"&amp;'Configurações Básicas'!$E$5,"")</f>
        <v>21/07/2017</v>
      </c>
      <c r="E119" s="43" t="s">
        <v>1338</v>
      </c>
      <c r="F119" s="143">
        <v>15577</v>
      </c>
      <c r="G119" s="43" t="s">
        <v>1442</v>
      </c>
      <c r="H119" s="43" t="s">
        <v>1397</v>
      </c>
      <c r="I119" s="43"/>
      <c r="J119" s="219">
        <v>0</v>
      </c>
      <c r="K119" s="219">
        <v>2.1</v>
      </c>
      <c r="L119" s="126" t="s">
        <v>1356</v>
      </c>
      <c r="M119" s="44"/>
      <c r="N119" s="41">
        <f>N118+IF(AND(L119="Pago",OR(E119='PC Receitas'!$O$4,E119='PC Receitas'!$O$5,E119='PC Receitas'!$O$6)),K119,IF(AND(L119="Pago",OR(E119='PC Receitas'!$O$7,E119='PC Receitas'!$O$8,E119='PC Receitas'!$O$9,E119='PC Receitas'!$O$10,E119='PC Receitas'!$O$11,E119='PC Receitas'!$O$12,E119='PC Receitas'!$O$13,E119='PC Receitas'!$O$14)),-K119,0))</f>
        <v>-613096.37999999232</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14</v>
      </c>
      <c r="D120" s="43" t="str">
        <f>IF(C120&lt;&gt;"",TEXT(C120,"00")&amp;"/07/"&amp;'Configurações Básicas'!$E$5,"")</f>
        <v>14/07/2017</v>
      </c>
      <c r="E120" s="43" t="s">
        <v>1338</v>
      </c>
      <c r="F120" s="143">
        <v>866599</v>
      </c>
      <c r="G120" s="43" t="s">
        <v>1450</v>
      </c>
      <c r="H120" s="43" t="s">
        <v>1399</v>
      </c>
      <c r="I120" s="43"/>
      <c r="J120" s="219">
        <v>0</v>
      </c>
      <c r="K120" s="219">
        <v>363.44</v>
      </c>
      <c r="L120" s="126" t="s">
        <v>1356</v>
      </c>
      <c r="M120" s="44"/>
      <c r="N120" s="41">
        <f>N119+IF(AND(L120="Pago",OR(E120='PC Receitas'!$O$4,E120='PC Receitas'!$O$5,E120='PC Receitas'!$O$6)),K120,IF(AND(L120="Pago",OR(E120='PC Receitas'!$O$7,E120='PC Receitas'!$O$8,E120='PC Receitas'!$O$9,E120='PC Receitas'!$O$10,E120='PC Receitas'!$O$11,E120='PC Receitas'!$O$12,E120='PC Receitas'!$O$13,E120='PC Receitas'!$O$14)),-K120,0))</f>
        <v>-613459.81999999227</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14</v>
      </c>
      <c r="D121" s="43" t="str">
        <f>IF(C121&lt;&gt;"",TEXT(C121,"00")&amp;"/07/"&amp;'Configurações Básicas'!$E$5,"")</f>
        <v>14/07/2017</v>
      </c>
      <c r="E121" s="43" t="s">
        <v>1338</v>
      </c>
      <c r="F121" s="143">
        <v>468104</v>
      </c>
      <c r="G121" s="43" t="s">
        <v>1450</v>
      </c>
      <c r="H121" s="43" t="s">
        <v>1398</v>
      </c>
      <c r="I121" s="43"/>
      <c r="J121" s="219">
        <v>0</v>
      </c>
      <c r="K121" s="219">
        <v>50</v>
      </c>
      <c r="L121" s="126" t="s">
        <v>1356</v>
      </c>
      <c r="M121" s="44"/>
      <c r="N121" s="41">
        <f>N120+IF(AND(L121="Pago",OR(E121='PC Receitas'!$O$4,E121='PC Receitas'!$O$5,E121='PC Receitas'!$O$6)),K121,IF(AND(L121="Pago",OR(E121='PC Receitas'!$O$7,E121='PC Receitas'!$O$8,E121='PC Receitas'!$O$9,E121='PC Receitas'!$O$10,E121='PC Receitas'!$O$11,E121='PC Receitas'!$O$12,E121='PC Receitas'!$O$13,E121='PC Receitas'!$O$14)),-K121,0))</f>
        <v>-613509.81999999227</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10</v>
      </c>
      <c r="D122" s="43" t="str">
        <f>IF(C122&lt;&gt;"",TEXT(C122,"00")&amp;"/07/"&amp;'Configurações Básicas'!$E$5,"")</f>
        <v>10/07/2017</v>
      </c>
      <c r="E122" s="43" t="s">
        <v>1338</v>
      </c>
      <c r="F122" s="143" t="s">
        <v>1856</v>
      </c>
      <c r="G122" s="43" t="s">
        <v>1446</v>
      </c>
      <c r="H122" s="43" t="s">
        <v>1397</v>
      </c>
      <c r="I122" s="43"/>
      <c r="J122" s="219">
        <v>0</v>
      </c>
      <c r="K122" s="219">
        <v>2393.9699999999998</v>
      </c>
      <c r="L122" s="44" t="s">
        <v>1356</v>
      </c>
      <c r="M122" s="44"/>
      <c r="N122" s="41">
        <f>N121+IF(AND(L122="Pago",OR(E122='PC Receitas'!$O$4,E122='PC Receitas'!$O$5,E122='PC Receitas'!$O$6)),K122,IF(AND(L122="Pago",OR(E122='PC Receitas'!$O$7,E122='PC Receitas'!$O$8,E122='PC Receitas'!$O$9,E122='PC Receitas'!$O$10,E122='PC Receitas'!$O$11,E122='PC Receitas'!$O$12,E122='PC Receitas'!$O$13,E122='PC Receitas'!$O$14)),-K122,0))</f>
        <v>-615903.78999999224</v>
      </c>
      <c r="S122" s="112" t="str">
        <f t="shared" si="4"/>
        <v>Despesa</v>
      </c>
      <c r="T122" s="109" t="str">
        <f t="shared" si="5"/>
        <v/>
      </c>
      <c r="U122" s="109" t="str">
        <f t="shared" si="6"/>
        <v/>
      </c>
      <c r="V122" s="109" t="str">
        <f t="shared" si="7"/>
        <v>Despesa</v>
      </c>
      <c r="W122" s="113" t="str">
        <f>VLOOKUP(E122,'PC Receitas'!$O$4:$P$14,2,FALSE)</f>
        <v>Despesas_Operacionais</v>
      </c>
    </row>
    <row r="123" spans="1:23" ht="19.5" customHeight="1" thickTop="1" thickBot="1" x14ac:dyDescent="0.3">
      <c r="A123" s="164"/>
      <c r="C123" s="43">
        <v>8</v>
      </c>
      <c r="D123" s="43" t="str">
        <f>IF(C123&lt;&gt;"",TEXT(C123,"00")&amp;"/07/"&amp;'Configurações Básicas'!$E$5,"")</f>
        <v>08/07/2017</v>
      </c>
      <c r="E123" s="43" t="s">
        <v>1337</v>
      </c>
      <c r="F123" s="143">
        <v>21736</v>
      </c>
      <c r="G123" s="43" t="s">
        <v>1447</v>
      </c>
      <c r="H123" s="43" t="s">
        <v>1397</v>
      </c>
      <c r="I123" s="43"/>
      <c r="J123" s="219">
        <v>0</v>
      </c>
      <c r="K123" s="219">
        <v>7044.66</v>
      </c>
      <c r="L123" s="44" t="s">
        <v>1356</v>
      </c>
      <c r="M123" s="44"/>
      <c r="N123" s="41">
        <f>N122+IF(AND(L123="Pago",OR(E123='PC Receitas'!$O$4,E123='PC Receitas'!$O$5,E123='PC Receitas'!$O$6)),K123,IF(AND(L123="Pago",OR(E123='PC Receitas'!$O$7,E123='PC Receitas'!$O$8,E123='PC Receitas'!$O$9,E123='PC Receitas'!$O$10,E123='PC Receitas'!$O$11,E123='PC Receitas'!$O$12,E123='PC Receitas'!$O$13,E123='PC Receitas'!$O$14)),-K123,0))</f>
        <v>-622948.44999999227</v>
      </c>
      <c r="S123" s="112" t="str">
        <f t="shared" si="4"/>
        <v/>
      </c>
      <c r="T123" s="109" t="str">
        <f t="shared" si="5"/>
        <v>Despesa</v>
      </c>
      <c r="U123" s="109" t="str">
        <f t="shared" si="6"/>
        <v/>
      </c>
      <c r="V123" s="109" t="str">
        <f t="shared" si="7"/>
        <v>Despesa</v>
      </c>
      <c r="W123" s="113" t="str">
        <f>VLOOKUP(E123,'PC Receitas'!$O$4:$P$14,2,FALSE)</f>
        <v>Despesas_com_Produtos</v>
      </c>
    </row>
    <row r="124" spans="1:23" ht="19.5" customHeight="1" thickTop="1" thickBot="1" x14ac:dyDescent="0.3">
      <c r="A124" s="164"/>
      <c r="C124" s="43">
        <v>15</v>
      </c>
      <c r="D124" s="43" t="str">
        <f>IF(C124&lt;&gt;"",TEXT(C124,"00")&amp;"/07/"&amp;'Configurações Básicas'!$E$5,"")</f>
        <v>15/07/2017</v>
      </c>
      <c r="E124" s="43" t="s">
        <v>1334</v>
      </c>
      <c r="F124" s="143" t="s">
        <v>1857</v>
      </c>
      <c r="G124" s="43" t="s">
        <v>1440</v>
      </c>
      <c r="H124" s="43" t="s">
        <v>1399</v>
      </c>
      <c r="I124" s="43"/>
      <c r="J124" s="219">
        <v>0</v>
      </c>
      <c r="K124" s="219">
        <v>2667.63</v>
      </c>
      <c r="L124" s="44" t="s">
        <v>1356</v>
      </c>
      <c r="M124" s="44"/>
      <c r="N124" s="41">
        <f>N123+IF(AND(L124="Pago",OR(E124='PC Receitas'!$O$4,E124='PC Receitas'!$O$5,E124='PC Receitas'!$O$6)),K124,IF(AND(L124="Pago",OR(E124='PC Receitas'!$O$7,E124='PC Receitas'!$O$8,E124='PC Receitas'!$O$9,E124='PC Receitas'!$O$10,E124='PC Receitas'!$O$11,E124='PC Receitas'!$O$12,E124='PC Receitas'!$O$13,E124='PC Receitas'!$O$14)),-K124,0))</f>
        <v>-625616.07999999227</v>
      </c>
      <c r="S124" s="112" t="str">
        <f t="shared" si="4"/>
        <v>Despesa</v>
      </c>
      <c r="T124" s="109" t="str">
        <f t="shared" si="5"/>
        <v/>
      </c>
      <c r="U124" s="109" t="str">
        <f t="shared" si="6"/>
        <v/>
      </c>
      <c r="V124" s="109" t="str">
        <f t="shared" si="7"/>
        <v>Despesa</v>
      </c>
      <c r="W124" s="113" t="str">
        <f>VLOOKUP(E124,'PC Receitas'!$O$4:$P$14,2,FALSE)</f>
        <v>Impostos</v>
      </c>
    </row>
    <row r="125" spans="1:23" ht="19.5" customHeight="1" thickTop="1" thickBot="1" x14ac:dyDescent="0.3">
      <c r="A125" s="164"/>
      <c r="C125" s="43">
        <v>14</v>
      </c>
      <c r="D125" s="43" t="str">
        <f>IF(C125&lt;&gt;"",TEXT(C125,"00")&amp;"/07/"&amp;'Configurações Básicas'!$E$5,"")</f>
        <v>14/07/2017</v>
      </c>
      <c r="E125" s="43" t="s">
        <v>1337</v>
      </c>
      <c r="F125" s="143">
        <v>819</v>
      </c>
      <c r="G125" s="43" t="s">
        <v>1447</v>
      </c>
      <c r="H125" s="43" t="s">
        <v>1398</v>
      </c>
      <c r="I125" s="43"/>
      <c r="J125" s="219">
        <v>0</v>
      </c>
      <c r="K125" s="219">
        <v>1212.5</v>
      </c>
      <c r="L125" s="44" t="s">
        <v>1356</v>
      </c>
      <c r="M125" s="44"/>
      <c r="N125" s="41">
        <f>N124+IF(AND(L125="Pago",OR(E125='PC Receitas'!$O$4,E125='PC Receitas'!$O$5,E125='PC Receitas'!$O$6)),K125,IF(AND(L125="Pago",OR(E125='PC Receitas'!$O$7,E125='PC Receitas'!$O$8,E125='PC Receitas'!$O$9,E125='PC Receitas'!$O$10,E125='PC Receitas'!$O$11,E125='PC Receitas'!$O$12,E125='PC Receitas'!$O$13,E125='PC Receitas'!$O$14)),-K125,0))</f>
        <v>-626828.57999999227</v>
      </c>
      <c r="S125" s="112" t="str">
        <f t="shared" si="4"/>
        <v/>
      </c>
      <c r="T125" s="109" t="str">
        <f t="shared" si="5"/>
        <v>Despesa</v>
      </c>
      <c r="U125" s="109" t="str">
        <f t="shared" si="6"/>
        <v/>
      </c>
      <c r="V125" s="109" t="str">
        <f t="shared" si="7"/>
        <v>Despesa</v>
      </c>
      <c r="W125" s="113" t="str">
        <f>VLOOKUP(E125,'PC Receitas'!$O$4:$P$14,2,FALSE)</f>
        <v>Despesas_com_Produtos</v>
      </c>
    </row>
    <row r="126" spans="1:23" ht="19.5" customHeight="1" thickTop="1" thickBot="1" x14ac:dyDescent="0.3">
      <c r="A126" s="164"/>
      <c r="C126" s="43">
        <v>8</v>
      </c>
      <c r="D126" s="43" t="str">
        <f>IF(C126&lt;&gt;"",TEXT(C126,"00")&amp;"/07/"&amp;'Configurações Básicas'!$E$5,"")</f>
        <v>08/07/2017</v>
      </c>
      <c r="E126" s="43" t="s">
        <v>1337</v>
      </c>
      <c r="F126" s="143">
        <v>5947</v>
      </c>
      <c r="G126" s="43" t="s">
        <v>1447</v>
      </c>
      <c r="H126" s="43" t="s">
        <v>1397</v>
      </c>
      <c r="I126" s="43"/>
      <c r="J126" s="219">
        <v>0</v>
      </c>
      <c r="K126" s="219">
        <v>8077.99</v>
      </c>
      <c r="L126" s="44" t="s">
        <v>1356</v>
      </c>
      <c r="M126" s="44"/>
      <c r="N126" s="41">
        <f>N125+IF(AND(L126="Pago",OR(E126='PC Receitas'!$O$4,E126='PC Receitas'!$O$5,E126='PC Receitas'!$O$6)),K126,IF(AND(L126="Pago",OR(E126='PC Receitas'!$O$7,E126='PC Receitas'!$O$8,E126='PC Receitas'!$O$9,E126='PC Receitas'!$O$10,E126='PC Receitas'!$O$11,E126='PC Receitas'!$O$12,E126='PC Receitas'!$O$13,E126='PC Receitas'!$O$14)),-K126,0))</f>
        <v>-634906.56999999227</v>
      </c>
      <c r="S126" s="112" t="str">
        <f t="shared" si="4"/>
        <v/>
      </c>
      <c r="T126" s="109" t="str">
        <f t="shared" si="5"/>
        <v>Despesa</v>
      </c>
      <c r="U126" s="109" t="str">
        <f t="shared" si="6"/>
        <v/>
      </c>
      <c r="V126" s="109" t="str">
        <f t="shared" si="7"/>
        <v>Despesa</v>
      </c>
      <c r="W126" s="113" t="str">
        <f>VLOOKUP(E126,'PC Receitas'!$O$4:$P$14,2,FALSE)</f>
        <v>Despesas_com_Produtos</v>
      </c>
    </row>
    <row r="127" spans="1:23" ht="19.5" customHeight="1" thickTop="1" thickBot="1" x14ac:dyDescent="0.3">
      <c r="A127" s="164"/>
      <c r="C127" s="43">
        <v>15</v>
      </c>
      <c r="D127" s="43" t="str">
        <f>IF(C127&lt;&gt;"",TEXT(C127,"00")&amp;"/07/"&amp;'Configurações Básicas'!$E$5,"")</f>
        <v>15/07/2017</v>
      </c>
      <c r="E127" s="43" t="s">
        <v>1338</v>
      </c>
      <c r="F127" s="143">
        <v>15553</v>
      </c>
      <c r="G127" s="43" t="s">
        <v>1442</v>
      </c>
      <c r="H127" s="43" t="s">
        <v>1397</v>
      </c>
      <c r="I127" s="43"/>
      <c r="J127" s="219">
        <v>0</v>
      </c>
      <c r="K127" s="219">
        <v>2.1</v>
      </c>
      <c r="L127" s="44" t="s">
        <v>1356</v>
      </c>
      <c r="M127" s="44"/>
      <c r="N127" s="41">
        <f>N126+IF(AND(L127="Pago",OR(E127='PC Receitas'!$O$4,E127='PC Receitas'!$O$5,E127='PC Receitas'!$O$6)),K127,IF(AND(L127="Pago",OR(E127='PC Receitas'!$O$7,E127='PC Receitas'!$O$8,E127='PC Receitas'!$O$9,E127='PC Receitas'!$O$10,E127='PC Receitas'!$O$11,E127='PC Receitas'!$O$12,E127='PC Receitas'!$O$13,E127='PC Receitas'!$O$14)),-K127,0))</f>
        <v>-634908.66999999224</v>
      </c>
      <c r="S127" s="112" t="str">
        <f t="shared" si="4"/>
        <v>Despesa</v>
      </c>
      <c r="T127" s="109" t="str">
        <f t="shared" si="5"/>
        <v/>
      </c>
      <c r="U127" s="109" t="str">
        <f t="shared" si="6"/>
        <v/>
      </c>
      <c r="V127" s="109" t="str">
        <f t="shared" si="7"/>
        <v>Despesa</v>
      </c>
      <c r="W127" s="113" t="str">
        <f>VLOOKUP(E127,'PC Receitas'!$O$4:$P$14,2,FALSE)</f>
        <v>Despesas_Operacionais</v>
      </c>
    </row>
    <row r="128" spans="1:23" ht="19.5" customHeight="1" thickTop="1" thickBot="1" x14ac:dyDescent="0.3">
      <c r="A128" s="164"/>
      <c r="C128" s="43">
        <v>14</v>
      </c>
      <c r="D128" s="43" t="str">
        <f>IF(C128&lt;&gt;"",TEXT(C128,"00")&amp;"/07/"&amp;'Configurações Básicas'!$E$5,"")</f>
        <v>14/07/2017</v>
      </c>
      <c r="E128" s="43" t="s">
        <v>1338</v>
      </c>
      <c r="F128" s="143">
        <v>15547</v>
      </c>
      <c r="G128" s="43" t="s">
        <v>1442</v>
      </c>
      <c r="H128" s="43" t="s">
        <v>1397</v>
      </c>
      <c r="I128" s="43"/>
      <c r="J128" s="219">
        <v>0</v>
      </c>
      <c r="K128" s="219">
        <v>2.1</v>
      </c>
      <c r="L128" s="44" t="s">
        <v>1356</v>
      </c>
      <c r="M128" s="44"/>
      <c r="N128" s="41">
        <f>N127+IF(AND(L128="Pago",OR(E128='PC Receitas'!$O$4,E128='PC Receitas'!$O$5,E128='PC Receitas'!$O$6)),K128,IF(AND(L128="Pago",OR(E128='PC Receitas'!$O$7,E128='PC Receitas'!$O$8,E128='PC Receitas'!$O$9,E128='PC Receitas'!$O$10,E128='PC Receitas'!$O$11,E128='PC Receitas'!$O$12,E128='PC Receitas'!$O$13,E128='PC Receitas'!$O$14)),-K128,0))</f>
        <v>-634910.76999999222</v>
      </c>
      <c r="S128" s="112" t="str">
        <f t="shared" si="4"/>
        <v>Despesa</v>
      </c>
      <c r="T128" s="109" t="str">
        <f t="shared" si="5"/>
        <v/>
      </c>
      <c r="U128" s="109" t="str">
        <f t="shared" si="6"/>
        <v/>
      </c>
      <c r="V128" s="109" t="str">
        <f t="shared" si="7"/>
        <v>Despesa</v>
      </c>
      <c r="W128" s="113" t="str">
        <f>VLOOKUP(E128,'PC Receitas'!$O$4:$P$14,2,FALSE)</f>
        <v>Despesas_Operacionais</v>
      </c>
    </row>
    <row r="129" spans="1:23" ht="19.5" customHeight="1" thickTop="1" thickBot="1" x14ac:dyDescent="0.3">
      <c r="A129" s="164"/>
      <c r="C129" s="43">
        <v>14</v>
      </c>
      <c r="D129" s="43" t="str">
        <f>IF(C129&lt;&gt;"",TEXT(C129,"00")&amp;"/07/"&amp;'Configurações Básicas'!$E$5,"")</f>
        <v>14/07/2017</v>
      </c>
      <c r="E129" s="43" t="s">
        <v>1338</v>
      </c>
      <c r="F129" s="143">
        <v>15544</v>
      </c>
      <c r="G129" s="43" t="s">
        <v>1442</v>
      </c>
      <c r="H129" s="43" t="s">
        <v>1397</v>
      </c>
      <c r="I129" s="43"/>
      <c r="J129" s="219">
        <v>0</v>
      </c>
      <c r="K129" s="219">
        <v>2.1</v>
      </c>
      <c r="L129" s="44" t="s">
        <v>1356</v>
      </c>
      <c r="M129" s="44"/>
      <c r="N129" s="41">
        <f>N128+IF(AND(L129="Pago",OR(E129='PC Receitas'!$O$4,E129='PC Receitas'!$O$5,E129='PC Receitas'!$O$6)),K129,IF(AND(L129="Pago",OR(E129='PC Receitas'!$O$7,E129='PC Receitas'!$O$8,E129='PC Receitas'!$O$9,E129='PC Receitas'!$O$10,E129='PC Receitas'!$O$11,E129='PC Receitas'!$O$12,E129='PC Receitas'!$O$13,E129='PC Receitas'!$O$14)),-K129,0))</f>
        <v>-634912.8699999922</v>
      </c>
      <c r="S129" s="112" t="str">
        <f t="shared" si="4"/>
        <v>Despesa</v>
      </c>
      <c r="T129" s="109" t="str">
        <f t="shared" si="5"/>
        <v/>
      </c>
      <c r="U129" s="109" t="str">
        <f t="shared" si="6"/>
        <v/>
      </c>
      <c r="V129" s="109" t="str">
        <f t="shared" si="7"/>
        <v>Despesa</v>
      </c>
      <c r="W129" s="113" t="str">
        <f>VLOOKUP(E129,'PC Receitas'!$O$4:$P$14,2,FALSE)</f>
        <v>Despesas_Operacionais</v>
      </c>
    </row>
    <row r="130" spans="1:23" ht="19.5" customHeight="1" thickTop="1" thickBot="1" x14ac:dyDescent="0.3">
      <c r="A130" s="164"/>
      <c r="C130" s="43">
        <v>16</v>
      </c>
      <c r="D130" s="43" t="str">
        <f>IF(C130&lt;&gt;"",TEXT(C130,"00")&amp;"/07/"&amp;'Configurações Básicas'!$E$5,"")</f>
        <v>16/07/2017</v>
      </c>
      <c r="E130" s="43" t="s">
        <v>1338</v>
      </c>
      <c r="F130" s="143" t="s">
        <v>1858</v>
      </c>
      <c r="G130" s="43" t="s">
        <v>1442</v>
      </c>
      <c r="H130" s="43" t="s">
        <v>1397</v>
      </c>
      <c r="I130" s="43"/>
      <c r="J130" s="219">
        <v>0</v>
      </c>
      <c r="K130" s="219">
        <v>2.1</v>
      </c>
      <c r="L130" s="44" t="s">
        <v>1356</v>
      </c>
      <c r="M130" s="44"/>
      <c r="N130" s="41">
        <f>N129+IF(AND(L130="Pago",OR(E130='PC Receitas'!$O$4,E130='PC Receitas'!$O$5,E130='PC Receitas'!$O$6)),K130,IF(AND(L130="Pago",OR(E130='PC Receitas'!$O$7,E130='PC Receitas'!$O$8,E130='PC Receitas'!$O$9,E130='PC Receitas'!$O$10,E130='PC Receitas'!$O$11,E130='PC Receitas'!$O$12,E130='PC Receitas'!$O$13,E130='PC Receitas'!$O$14)),-K130,0))</f>
        <v>-634914.96999999217</v>
      </c>
      <c r="S130" s="112" t="str">
        <f t="shared" si="4"/>
        <v>Despesa</v>
      </c>
      <c r="T130" s="109" t="str">
        <f t="shared" si="5"/>
        <v/>
      </c>
      <c r="U130" s="109" t="str">
        <f t="shared" si="6"/>
        <v/>
      </c>
      <c r="V130" s="109" t="str">
        <f t="shared" si="7"/>
        <v>Despesa</v>
      </c>
      <c r="W130" s="113" t="str">
        <f>VLOOKUP(E130,'PC Receitas'!$O$4:$P$14,2,FALSE)</f>
        <v>Despesas_Operacionais</v>
      </c>
    </row>
    <row r="131" spans="1:23" ht="19.5" customHeight="1" thickTop="1" thickBot="1" x14ac:dyDescent="0.3">
      <c r="A131" s="164"/>
      <c r="C131" s="43">
        <v>16</v>
      </c>
      <c r="D131" s="43" t="str">
        <f>IF(C131&lt;&gt;"",TEXT(C131,"00")&amp;"/07/"&amp;'Configurações Básicas'!$E$5,"")</f>
        <v>16/07/2017</v>
      </c>
      <c r="E131" s="43" t="s">
        <v>1338</v>
      </c>
      <c r="F131" s="143">
        <v>15537</v>
      </c>
      <c r="G131" s="43" t="s">
        <v>1442</v>
      </c>
      <c r="H131" s="43" t="s">
        <v>1397</v>
      </c>
      <c r="I131" s="43"/>
      <c r="J131" s="219">
        <v>0</v>
      </c>
      <c r="K131" s="219">
        <v>2.1</v>
      </c>
      <c r="L131" s="44" t="s">
        <v>1356</v>
      </c>
      <c r="M131" s="44"/>
      <c r="N131" s="41">
        <f>N130+IF(AND(L131="Pago",OR(E131='PC Receitas'!$O$4,E131='PC Receitas'!$O$5,E131='PC Receitas'!$O$6)),K131,IF(AND(L131="Pago",OR(E131='PC Receitas'!$O$7,E131='PC Receitas'!$O$8,E131='PC Receitas'!$O$9,E131='PC Receitas'!$O$10,E131='PC Receitas'!$O$11,E131='PC Receitas'!$O$12,E131='PC Receitas'!$O$13,E131='PC Receitas'!$O$14)),-K131,0))</f>
        <v>-634917.06999999215</v>
      </c>
      <c r="S131" s="112" t="str">
        <f t="shared" si="4"/>
        <v>Despesa</v>
      </c>
      <c r="T131" s="109" t="str">
        <f t="shared" si="5"/>
        <v/>
      </c>
      <c r="U131" s="109" t="str">
        <f t="shared" si="6"/>
        <v/>
      </c>
      <c r="V131" s="109" t="str">
        <f t="shared" si="7"/>
        <v>Despesa</v>
      </c>
      <c r="W131" s="113" t="str">
        <f>VLOOKUP(E131,'PC Receitas'!$O$4:$P$14,2,FALSE)</f>
        <v>Despesas_Operacionais</v>
      </c>
    </row>
    <row r="132" spans="1:23" ht="19.5" customHeight="1" thickTop="1" thickBot="1" x14ac:dyDescent="0.3">
      <c r="A132" s="164"/>
      <c r="C132" s="43">
        <v>14</v>
      </c>
      <c r="D132" s="43" t="str">
        <f>IF(C132&lt;&gt;"",TEXT(C132,"00")&amp;"/07/"&amp;'Configurações Básicas'!$E$5,"")</f>
        <v>14/07/2017</v>
      </c>
      <c r="E132" s="43" t="s">
        <v>1338</v>
      </c>
      <c r="F132" s="143">
        <v>15538</v>
      </c>
      <c r="G132" s="43" t="s">
        <v>1442</v>
      </c>
      <c r="H132" s="43" t="s">
        <v>1397</v>
      </c>
      <c r="I132" s="43"/>
      <c r="J132" s="219">
        <v>0</v>
      </c>
      <c r="K132" s="219">
        <v>2.1</v>
      </c>
      <c r="L132" s="44" t="s">
        <v>1356</v>
      </c>
      <c r="M132" s="44"/>
      <c r="N132" s="41">
        <f>N131+IF(AND(L132="Pago",OR(E132='PC Receitas'!$O$4,E132='PC Receitas'!$O$5,E132='PC Receitas'!$O$6)),K132,IF(AND(L132="Pago",OR(E132='PC Receitas'!$O$7,E132='PC Receitas'!$O$8,E132='PC Receitas'!$O$9,E132='PC Receitas'!$O$10,E132='PC Receitas'!$O$11,E132='PC Receitas'!$O$12,E132='PC Receitas'!$O$13,E132='PC Receitas'!$O$14)),-K132,0))</f>
        <v>-634919.16999999213</v>
      </c>
      <c r="S132" s="112" t="str">
        <f t="shared" si="4"/>
        <v>Despesa</v>
      </c>
      <c r="T132" s="109" t="str">
        <f t="shared" si="5"/>
        <v/>
      </c>
      <c r="U132" s="109" t="str">
        <f t="shared" si="6"/>
        <v/>
      </c>
      <c r="V132" s="109" t="str">
        <f t="shared" si="7"/>
        <v>Despesa</v>
      </c>
      <c r="W132" s="113" t="str">
        <f>VLOOKUP(E132,'PC Receitas'!$O$4:$P$14,2,FALSE)</f>
        <v>Despesas_Operacionais</v>
      </c>
    </row>
    <row r="133" spans="1:23" ht="19.5" customHeight="1" thickTop="1" thickBot="1" x14ac:dyDescent="0.3">
      <c r="A133" s="164"/>
      <c r="C133" s="43">
        <v>14</v>
      </c>
      <c r="D133" s="43" t="str">
        <f>IF(C133&lt;&gt;"",TEXT(C133,"00")&amp;"/07/"&amp;'Configurações Básicas'!$E$5,"")</f>
        <v>14/07/2017</v>
      </c>
      <c r="E133" s="43" t="s">
        <v>1338</v>
      </c>
      <c r="F133" s="143">
        <v>15539</v>
      </c>
      <c r="G133" s="43" t="s">
        <v>1442</v>
      </c>
      <c r="H133" s="43" t="s">
        <v>1397</v>
      </c>
      <c r="I133" s="43"/>
      <c r="J133" s="219">
        <v>0</v>
      </c>
      <c r="K133" s="219">
        <v>2.1</v>
      </c>
      <c r="L133" s="44" t="s">
        <v>1356</v>
      </c>
      <c r="M133" s="44"/>
      <c r="N133" s="41">
        <f>N132+IF(AND(L133="Pago",OR(E133='PC Receitas'!$O$4,E133='PC Receitas'!$O$5,E133='PC Receitas'!$O$6)),K133,IF(AND(L133="Pago",OR(E133='PC Receitas'!$O$7,E133='PC Receitas'!$O$8,E133='PC Receitas'!$O$9,E133='PC Receitas'!$O$10,E133='PC Receitas'!$O$11,E133='PC Receitas'!$O$12,E133='PC Receitas'!$O$13,E133='PC Receitas'!$O$14)),-K133,0))</f>
        <v>-634921.2699999921</v>
      </c>
      <c r="S133" s="112" t="str">
        <f t="shared" si="4"/>
        <v>Despesa</v>
      </c>
      <c r="T133" s="109" t="str">
        <f t="shared" si="5"/>
        <v/>
      </c>
      <c r="U133" s="109" t="str">
        <f t="shared" si="6"/>
        <v/>
      </c>
      <c r="V133" s="109" t="str">
        <f t="shared" si="7"/>
        <v>Despesa</v>
      </c>
      <c r="W133" s="113" t="str">
        <f>VLOOKUP(E133,'PC Receitas'!$O$4:$P$14,2,FALSE)</f>
        <v>Despesas_Operacionais</v>
      </c>
    </row>
    <row r="134" spans="1:23" ht="19.5" customHeight="1" thickTop="1" thickBot="1" x14ac:dyDescent="0.3">
      <c r="A134" s="164"/>
      <c r="C134" s="43">
        <v>14</v>
      </c>
      <c r="D134" s="43" t="str">
        <f>IF(C134&lt;&gt;"",TEXT(C134,"00")&amp;"/07/"&amp;'Configurações Básicas'!$E$5,"")</f>
        <v>14/07/2017</v>
      </c>
      <c r="E134" s="43" t="s">
        <v>1338</v>
      </c>
      <c r="F134" s="143" t="s">
        <v>1859</v>
      </c>
      <c r="G134" s="43" t="s">
        <v>1442</v>
      </c>
      <c r="H134" s="43" t="s">
        <v>1397</v>
      </c>
      <c r="I134" s="43"/>
      <c r="J134" s="219">
        <v>0</v>
      </c>
      <c r="K134" s="219">
        <v>2.1</v>
      </c>
      <c r="L134" s="44" t="s">
        <v>1356</v>
      </c>
      <c r="M134" s="44"/>
      <c r="N134" s="41">
        <f>N133+IF(AND(L134="Pago",OR(E134='PC Receitas'!$O$4,E134='PC Receitas'!$O$5,E134='PC Receitas'!$O$6)),K134,IF(AND(L134="Pago",OR(E134='PC Receitas'!$O$7,E134='PC Receitas'!$O$8,E134='PC Receitas'!$O$9,E134='PC Receitas'!$O$10,E134='PC Receitas'!$O$11,E134='PC Receitas'!$O$12,E134='PC Receitas'!$O$13,E134='PC Receitas'!$O$14)),-K134,0))</f>
        <v>-634923.36999999208</v>
      </c>
      <c r="S134" s="112" t="str">
        <f t="shared" ref="S134:S197" si="8">IF(W134="Despesas_com_RH","Despesa",IF(W134="Despesas_Operacionais","Despesa",IF(W134="Despesas_com_Marketing","Despesa",IF(W134="Impostos","Despesa",IF(W134="Investimentos","Despesa","")))))</f>
        <v>Despesa</v>
      </c>
      <c r="T134" s="109" t="str">
        <f t="shared" ref="T134:T197" si="9">IF(W134="Despesas_com_Produtos","Despesa",IF(W134="Despesas_com_Serviços","Despesa",IF(W134="Despesas_Não_Operacionais","Despesa","")))</f>
        <v/>
      </c>
      <c r="U134" s="109" t="str">
        <f t="shared" ref="U134:U197" si="10">IF(W134="Receitas_com_Produtos","Receita",IF(W134="Receitas_com_Serviços","Receita",IF(W134="Receitas_Não_Operacionais","Receita","")))</f>
        <v/>
      </c>
      <c r="V134" s="109" t="str">
        <f t="shared" ref="V134:V197" si="11">IF(S134&lt;&gt;"",S134,IF(T134&lt;&gt;"",T134,IF(U134&lt;&gt;"",U134,"")))</f>
        <v>Despesa</v>
      </c>
      <c r="W134" s="113" t="str">
        <f>VLOOKUP(E134,'PC Receitas'!$O$4:$P$14,2,FALSE)</f>
        <v>Despesas_Operacionais</v>
      </c>
    </row>
    <row r="135" spans="1:23" ht="19.5" customHeight="1" thickTop="1" thickBot="1" x14ac:dyDescent="0.3">
      <c r="A135" s="164"/>
      <c r="C135" s="43">
        <v>14</v>
      </c>
      <c r="D135" s="43" t="str">
        <f>IF(C135&lt;&gt;"",TEXT(C135,"00")&amp;"/07/"&amp;'Configurações Básicas'!$E$5,"")</f>
        <v>14/07/2017</v>
      </c>
      <c r="E135" s="43" t="s">
        <v>1338</v>
      </c>
      <c r="F135" s="143">
        <v>15499</v>
      </c>
      <c r="G135" s="43" t="s">
        <v>1442</v>
      </c>
      <c r="H135" s="43" t="s">
        <v>1397</v>
      </c>
      <c r="I135" s="43"/>
      <c r="J135" s="219">
        <v>0</v>
      </c>
      <c r="K135" s="219">
        <v>2.1</v>
      </c>
      <c r="L135" s="44" t="s">
        <v>1356</v>
      </c>
      <c r="M135" s="44"/>
      <c r="N135" s="41">
        <f>N134+IF(AND(L135="Pago",OR(E135='PC Receitas'!$O$4,E135='PC Receitas'!$O$5,E135='PC Receitas'!$O$6)),K135,IF(AND(L135="Pago",OR(E135='PC Receitas'!$O$7,E135='PC Receitas'!$O$8,E135='PC Receitas'!$O$9,E135='PC Receitas'!$O$10,E135='PC Receitas'!$O$11,E135='PC Receitas'!$O$12,E135='PC Receitas'!$O$13,E135='PC Receitas'!$O$14)),-K135,0))</f>
        <v>-634925.46999999206</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8</v>
      </c>
      <c r="D136" s="43" t="str">
        <f>IF(C136&lt;&gt;"",TEXT(C136,"00")&amp;"/07/"&amp;'Configurações Básicas'!$E$5,"")</f>
        <v>08/07/2017</v>
      </c>
      <c r="E136" s="43" t="s">
        <v>1338</v>
      </c>
      <c r="F136" s="143">
        <v>15508</v>
      </c>
      <c r="G136" s="43" t="s">
        <v>1442</v>
      </c>
      <c r="H136" s="43" t="s">
        <v>1397</v>
      </c>
      <c r="I136" s="43"/>
      <c r="J136" s="219">
        <v>0</v>
      </c>
      <c r="K136" s="219">
        <v>2.1</v>
      </c>
      <c r="L136" s="44" t="s">
        <v>1356</v>
      </c>
      <c r="M136" s="44"/>
      <c r="N136" s="41">
        <f>N135+IF(AND(L136="Pago",OR(E136='PC Receitas'!$O$4,E136='PC Receitas'!$O$5,E136='PC Receitas'!$O$6)),K136,IF(AND(L136="Pago",OR(E136='PC Receitas'!$O$7,E136='PC Receitas'!$O$8,E136='PC Receitas'!$O$9,E136='PC Receitas'!$O$10,E136='PC Receitas'!$O$11,E136='PC Receitas'!$O$12,E136='PC Receitas'!$O$13,E136='PC Receitas'!$O$14)),-K136,0))</f>
        <v>-634927.56999999203</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23</v>
      </c>
      <c r="D137" s="43" t="str">
        <f>IF(C137&lt;&gt;"",TEXT(C137,"00")&amp;"/07/"&amp;'Configurações Básicas'!$E$5,"")</f>
        <v>23/07/2017</v>
      </c>
      <c r="E137" s="43" t="s">
        <v>1338</v>
      </c>
      <c r="F137" s="143">
        <v>15582</v>
      </c>
      <c r="G137" s="43" t="s">
        <v>1442</v>
      </c>
      <c r="H137" s="43" t="s">
        <v>1397</v>
      </c>
      <c r="I137" s="43"/>
      <c r="J137" s="219">
        <v>0</v>
      </c>
      <c r="K137" s="219">
        <v>2.1</v>
      </c>
      <c r="L137" s="44" t="s">
        <v>1356</v>
      </c>
      <c r="M137" s="44"/>
      <c r="N137" s="41">
        <f>N136+IF(AND(L137="Pago",OR(E137='PC Receitas'!$O$4,E137='PC Receitas'!$O$5,E137='PC Receitas'!$O$6)),K137,IF(AND(L137="Pago",OR(E137='PC Receitas'!$O$7,E137='PC Receitas'!$O$8,E137='PC Receitas'!$O$9,E137='PC Receitas'!$O$10,E137='PC Receitas'!$O$11,E137='PC Receitas'!$O$12,E137='PC Receitas'!$O$13,E137='PC Receitas'!$O$14)),-K137,0))</f>
        <v>-634929.66999999201</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14</v>
      </c>
      <c r="D138" s="43" t="str">
        <f>IF(C138&lt;&gt;"",TEXT(C138,"00")&amp;"/07/"&amp;'Configurações Básicas'!$E$5,"")</f>
        <v>14/07/2017</v>
      </c>
      <c r="E138" s="43" t="s">
        <v>1338</v>
      </c>
      <c r="F138" s="143">
        <v>15518</v>
      </c>
      <c r="G138" s="43" t="s">
        <v>1442</v>
      </c>
      <c r="H138" s="43" t="s">
        <v>1397</v>
      </c>
      <c r="I138" s="43"/>
      <c r="J138" s="219">
        <v>0</v>
      </c>
      <c r="K138" s="219">
        <v>2.1</v>
      </c>
      <c r="L138" s="44" t="s">
        <v>1356</v>
      </c>
      <c r="M138" s="44"/>
      <c r="N138" s="41">
        <f>N137+IF(AND(L138="Pago",OR(E138='PC Receitas'!$O$4,E138='PC Receitas'!$O$5,E138='PC Receitas'!$O$6)),K138,IF(AND(L138="Pago",OR(E138='PC Receitas'!$O$7,E138='PC Receitas'!$O$8,E138='PC Receitas'!$O$9,E138='PC Receitas'!$O$10,E138='PC Receitas'!$O$11,E138='PC Receitas'!$O$12,E138='PC Receitas'!$O$13,E138='PC Receitas'!$O$14)),-K138,0))</f>
        <v>-634931.76999999199</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13</v>
      </c>
      <c r="D139" s="43" t="str">
        <f>IF(C139&lt;&gt;"",TEXT(C139,"00")&amp;"/07/"&amp;'Configurações Básicas'!$E$5,"")</f>
        <v>13/07/2017</v>
      </c>
      <c r="E139" s="43" t="s">
        <v>1338</v>
      </c>
      <c r="F139" s="143">
        <v>15523</v>
      </c>
      <c r="G139" s="43" t="s">
        <v>1442</v>
      </c>
      <c r="H139" s="43" t="s">
        <v>1397</v>
      </c>
      <c r="I139" s="43"/>
      <c r="J139" s="219">
        <v>0</v>
      </c>
      <c r="K139" s="219">
        <v>2.1</v>
      </c>
      <c r="L139" s="44" t="s">
        <v>1356</v>
      </c>
      <c r="M139" s="44"/>
      <c r="N139" s="41">
        <f>N138+IF(AND(L139="Pago",OR(E139='PC Receitas'!$O$4,E139='PC Receitas'!$O$5,E139='PC Receitas'!$O$6)),K139,IF(AND(L139="Pago",OR(E139='PC Receitas'!$O$7,E139='PC Receitas'!$O$8,E139='PC Receitas'!$O$9,E139='PC Receitas'!$O$10,E139='PC Receitas'!$O$11,E139='PC Receitas'!$O$12,E139='PC Receitas'!$O$13,E139='PC Receitas'!$O$14)),-K139,0))</f>
        <v>-634933.86999999196</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13</v>
      </c>
      <c r="D140" s="43" t="str">
        <f>IF(C140&lt;&gt;"",TEXT(C140,"00")&amp;"/07/"&amp;'Configurações Básicas'!$E$5,"")</f>
        <v>13/07/2017</v>
      </c>
      <c r="E140" s="43" t="s">
        <v>1338</v>
      </c>
      <c r="F140" s="143" t="s">
        <v>1860</v>
      </c>
      <c r="G140" s="43" t="s">
        <v>1442</v>
      </c>
      <c r="H140" s="43" t="s">
        <v>1397</v>
      </c>
      <c r="I140" s="43"/>
      <c r="J140" s="219">
        <v>0</v>
      </c>
      <c r="K140" s="219">
        <v>2.1</v>
      </c>
      <c r="L140" s="44" t="s">
        <v>1356</v>
      </c>
      <c r="M140" s="44"/>
      <c r="N140" s="41">
        <f>N139+IF(AND(L140="Pago",OR(E140='PC Receitas'!$O$4,E140='PC Receitas'!$O$5,E140='PC Receitas'!$O$6)),K140,IF(AND(L140="Pago",OR(E140='PC Receitas'!$O$7,E140='PC Receitas'!$O$8,E140='PC Receitas'!$O$9,E140='PC Receitas'!$O$10,E140='PC Receitas'!$O$11,E140='PC Receitas'!$O$12,E140='PC Receitas'!$O$13,E140='PC Receitas'!$O$14)),-K140,0))</f>
        <v>-634935.96999999194</v>
      </c>
      <c r="S140" s="112" t="str">
        <f t="shared" si="8"/>
        <v>Despesa</v>
      </c>
      <c r="T140" s="109" t="str">
        <f t="shared" si="9"/>
        <v/>
      </c>
      <c r="U140" s="109" t="str">
        <f t="shared" si="10"/>
        <v/>
      </c>
      <c r="V140" s="109" t="str">
        <f t="shared" si="11"/>
        <v>Despesa</v>
      </c>
      <c r="W140" s="113" t="str">
        <f>VLOOKUP(E140,'PC Receitas'!$O$4:$P$14,2,FALSE)</f>
        <v>Despesas_Operacionais</v>
      </c>
    </row>
    <row r="141" spans="1:23" ht="19.5" customHeight="1" thickTop="1" thickBot="1" x14ac:dyDescent="0.3">
      <c r="A141" s="164"/>
      <c r="C141" s="43">
        <v>14</v>
      </c>
      <c r="D141" s="43" t="str">
        <f>IF(C141&lt;&gt;"",TEXT(C141,"00")&amp;"/07/"&amp;'Configurações Básicas'!$E$5,"")</f>
        <v>14/07/2017</v>
      </c>
      <c r="E141" s="43" t="s">
        <v>1338</v>
      </c>
      <c r="F141" s="143" t="s">
        <v>1861</v>
      </c>
      <c r="G141" s="43" t="s">
        <v>1442</v>
      </c>
      <c r="H141" s="43" t="s">
        <v>1397</v>
      </c>
      <c r="I141" s="43"/>
      <c r="J141" s="219">
        <v>0</v>
      </c>
      <c r="K141" s="219">
        <v>4.2</v>
      </c>
      <c r="L141" s="44" t="s">
        <v>1356</v>
      </c>
      <c r="M141" s="44"/>
      <c r="N141" s="41">
        <f>N140+IF(AND(L141="Pago",OR(E141='PC Receitas'!$O$4,E141='PC Receitas'!$O$5,E141='PC Receitas'!$O$6)),K141,IF(AND(L141="Pago",OR(E141='PC Receitas'!$O$7,E141='PC Receitas'!$O$8,E141='PC Receitas'!$O$9,E141='PC Receitas'!$O$10,E141='PC Receitas'!$O$11,E141='PC Receitas'!$O$12,E141='PC Receitas'!$O$13,E141='PC Receitas'!$O$14)),-K141,0))</f>
        <v>-634940.16999999189</v>
      </c>
      <c r="S141" s="112" t="str">
        <f t="shared" si="8"/>
        <v>Despesa</v>
      </c>
      <c r="T141" s="109" t="str">
        <f t="shared" si="9"/>
        <v/>
      </c>
      <c r="U141" s="109" t="str">
        <f t="shared" si="10"/>
        <v/>
      </c>
      <c r="V141" s="109" t="str">
        <f t="shared" si="11"/>
        <v>Despesa</v>
      </c>
      <c r="W141" s="113" t="str">
        <f>VLOOKUP(E141,'PC Receitas'!$O$4:$P$14,2,FALSE)</f>
        <v>Despesas_Operacionais</v>
      </c>
    </row>
    <row r="142" spans="1:23" ht="19.5" customHeight="1" thickTop="1" thickBot="1" x14ac:dyDescent="0.3">
      <c r="A142" s="164"/>
      <c r="C142" s="43">
        <v>6</v>
      </c>
      <c r="D142" s="43" t="str">
        <f>IF(C142&lt;&gt;"",TEXT(C142,"00")&amp;"/07/"&amp;'Configurações Básicas'!$E$5,"")</f>
        <v>06/07/2017</v>
      </c>
      <c r="E142" s="43" t="s">
        <v>1338</v>
      </c>
      <c r="F142" s="143">
        <v>15480</v>
      </c>
      <c r="G142" s="43" t="s">
        <v>1442</v>
      </c>
      <c r="H142" s="43" t="s">
        <v>1397</v>
      </c>
      <c r="I142" s="43"/>
      <c r="J142" s="219">
        <v>0</v>
      </c>
      <c r="K142" s="219">
        <v>2.1</v>
      </c>
      <c r="L142" s="44" t="s">
        <v>1356</v>
      </c>
      <c r="M142" s="44"/>
      <c r="N142" s="41">
        <f>N141+IF(AND(L142="Pago",OR(E142='PC Receitas'!$O$4,E142='PC Receitas'!$O$5,E142='PC Receitas'!$O$6)),K142,IF(AND(L142="Pago",OR(E142='PC Receitas'!$O$7,E142='PC Receitas'!$O$8,E142='PC Receitas'!$O$9,E142='PC Receitas'!$O$10,E142='PC Receitas'!$O$11,E142='PC Receitas'!$O$12,E142='PC Receitas'!$O$13,E142='PC Receitas'!$O$14)),-K142,0))</f>
        <v>-634942.26999999187</v>
      </c>
      <c r="S142" s="112" t="str">
        <f t="shared" si="8"/>
        <v>Despesa</v>
      </c>
      <c r="T142" s="109" t="str">
        <f t="shared" si="9"/>
        <v/>
      </c>
      <c r="U142" s="109" t="str">
        <f t="shared" si="10"/>
        <v/>
      </c>
      <c r="V142" s="109" t="str">
        <f t="shared" si="11"/>
        <v>Despesa</v>
      </c>
      <c r="W142" s="113" t="str">
        <f>VLOOKUP(E142,'PC Receitas'!$O$4:$P$14,2,FALSE)</f>
        <v>Despesas_Operacionais</v>
      </c>
    </row>
    <row r="143" spans="1:23" ht="19.5" customHeight="1" thickTop="1" thickBot="1" x14ac:dyDescent="0.3">
      <c r="A143" s="164"/>
      <c r="C143" s="43">
        <v>25</v>
      </c>
      <c r="D143" s="43" t="str">
        <f>IF(C143&lt;&gt;"",TEXT(C143,"00")&amp;"/07/"&amp;'Configurações Básicas'!$E$5,"")</f>
        <v>25/07/2017</v>
      </c>
      <c r="E143" s="43" t="s">
        <v>1338</v>
      </c>
      <c r="F143" s="143" t="s">
        <v>1862</v>
      </c>
      <c r="G143" s="43" t="s">
        <v>1473</v>
      </c>
      <c r="H143" s="43" t="s">
        <v>1399</v>
      </c>
      <c r="I143" s="43"/>
      <c r="J143" s="219">
        <v>0</v>
      </c>
      <c r="K143" s="219">
        <v>822.82</v>
      </c>
      <c r="L143" s="44" t="s">
        <v>1356</v>
      </c>
      <c r="M143" s="44"/>
      <c r="N143" s="41">
        <f>N142+IF(AND(L143="Pago",OR(E143='PC Receitas'!$O$4,E143='PC Receitas'!$O$5,E143='PC Receitas'!$O$6)),K143,IF(AND(L143="Pago",OR(E143='PC Receitas'!$O$7,E143='PC Receitas'!$O$8,E143='PC Receitas'!$O$9,E143='PC Receitas'!$O$10,E143='PC Receitas'!$O$11,E143='PC Receitas'!$O$12,E143='PC Receitas'!$O$13,E143='PC Receitas'!$O$14)),-K143,0))</f>
        <v>-635765.08999999182</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15</v>
      </c>
      <c r="D144" s="43" t="str">
        <f>IF(C144&lt;&gt;"",TEXT(C144,"00")&amp;"/07/"&amp;'Configurações Básicas'!$E$5,"")</f>
        <v>15/07/2017</v>
      </c>
      <c r="E144" s="43" t="s">
        <v>1338</v>
      </c>
      <c r="F144" s="143" t="s">
        <v>1863</v>
      </c>
      <c r="G144" s="43" t="s">
        <v>1448</v>
      </c>
      <c r="H144" s="43" t="s">
        <v>1399</v>
      </c>
      <c r="I144" s="43"/>
      <c r="J144" s="219">
        <v>0</v>
      </c>
      <c r="K144" s="219">
        <v>67</v>
      </c>
      <c r="L144" s="44" t="s">
        <v>1356</v>
      </c>
      <c r="M144" s="44"/>
      <c r="N144" s="41">
        <f>N143+IF(AND(L144="Pago",OR(E144='PC Receitas'!$O$4,E144='PC Receitas'!$O$5,E144='PC Receitas'!$O$6)),K144,IF(AND(L144="Pago",OR(E144='PC Receitas'!$O$7,E144='PC Receitas'!$O$8,E144='PC Receitas'!$O$9,E144='PC Receitas'!$O$10,E144='PC Receitas'!$O$11,E144='PC Receitas'!$O$12,E144='PC Receitas'!$O$13,E144='PC Receitas'!$O$14)),-K144,0))</f>
        <v>-635832.08999999182</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16</v>
      </c>
      <c r="D145" s="43" t="str">
        <f>IF(C145&lt;&gt;"",TEXT(C145,"00")&amp;"/07/"&amp;'Configurações Básicas'!$E$5,"")</f>
        <v>16/07/2017</v>
      </c>
      <c r="E145" s="43" t="s">
        <v>150</v>
      </c>
      <c r="F145" s="143" t="s">
        <v>1864</v>
      </c>
      <c r="G145" s="43" t="s">
        <v>1443</v>
      </c>
      <c r="H145" s="43" t="s">
        <v>1398</v>
      </c>
      <c r="I145" s="43"/>
      <c r="J145" s="219">
        <v>0</v>
      </c>
      <c r="K145" s="219">
        <v>38</v>
      </c>
      <c r="L145" s="44" t="s">
        <v>1356</v>
      </c>
      <c r="M145" s="44"/>
      <c r="N145" s="41">
        <f>N144+IF(AND(L145="Pago",OR(E145='PC Receitas'!$O$4,E145='PC Receitas'!$O$5,E145='PC Receitas'!$O$6)),K145,IF(AND(L145="Pago",OR(E145='PC Receitas'!$O$7,E145='PC Receitas'!$O$8,E145='PC Receitas'!$O$9,E145='PC Receitas'!$O$10,E145='PC Receitas'!$O$11,E145='PC Receitas'!$O$12,E145='PC Receitas'!$O$13,E145='PC Receitas'!$O$14)),-K145,0))</f>
        <v>-635870.08999999182</v>
      </c>
      <c r="S145" s="112" t="str">
        <f t="shared" si="8"/>
        <v>Despesa</v>
      </c>
      <c r="T145" s="109" t="str">
        <f t="shared" si="9"/>
        <v/>
      </c>
      <c r="U145" s="109" t="str">
        <f t="shared" si="10"/>
        <v/>
      </c>
      <c r="V145" s="109" t="str">
        <f t="shared" si="11"/>
        <v>Despesa</v>
      </c>
      <c r="W145" s="113" t="str">
        <f>VLOOKUP(E145,'PC Receitas'!$O$4:$P$14,2,FALSE)</f>
        <v>Despesas_com_RH</v>
      </c>
    </row>
    <row r="146" spans="1:23" ht="19.5" customHeight="1" thickTop="1" thickBot="1" x14ac:dyDescent="0.3">
      <c r="A146" s="164"/>
      <c r="C146" s="43">
        <v>30</v>
      </c>
      <c r="D146" s="43" t="str">
        <f>IF(C146&lt;&gt;"",TEXT(C146,"00")&amp;"/07/"&amp;'Configurações Básicas'!$E$5,"")</f>
        <v>30/07/2017</v>
      </c>
      <c r="E146" s="43" t="s">
        <v>1338</v>
      </c>
      <c r="F146" s="143" t="s">
        <v>1865</v>
      </c>
      <c r="G146" s="43" t="s">
        <v>1442</v>
      </c>
      <c r="H146" s="43" t="s">
        <v>1399</v>
      </c>
      <c r="I146" s="43"/>
      <c r="J146" s="219">
        <v>0</v>
      </c>
      <c r="K146" s="219">
        <v>1360.4</v>
      </c>
      <c r="L146" s="44" t="s">
        <v>1356</v>
      </c>
      <c r="M146" s="44"/>
      <c r="N146" s="41">
        <f>N145+IF(AND(L146="Pago",OR(E146='PC Receitas'!$O$4,E146='PC Receitas'!$O$5,E146='PC Receitas'!$O$6)),K146,IF(AND(L146="Pago",OR(E146='PC Receitas'!$O$7,E146='PC Receitas'!$O$8,E146='PC Receitas'!$O$9,E146='PC Receitas'!$O$10,E146='PC Receitas'!$O$11,E146='PC Receitas'!$O$12,E146='PC Receitas'!$O$13,E146='PC Receitas'!$O$14)),-K146,0))</f>
        <v>-637230.48999999184</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29</v>
      </c>
      <c r="D147" s="43" t="str">
        <f>IF(C147&lt;&gt;"",TEXT(C147,"00")&amp;"/07/"&amp;'Configurações Básicas'!$E$5,"")</f>
        <v>29/07/2017</v>
      </c>
      <c r="E147" s="43" t="s">
        <v>1338</v>
      </c>
      <c r="F147" s="143" t="s">
        <v>1866</v>
      </c>
      <c r="G147" s="43" t="s">
        <v>1442</v>
      </c>
      <c r="H147" s="43" t="s">
        <v>1399</v>
      </c>
      <c r="I147" s="43"/>
      <c r="J147" s="219">
        <v>0</v>
      </c>
      <c r="K147" s="219">
        <v>156.12</v>
      </c>
      <c r="L147" s="44" t="s">
        <v>1356</v>
      </c>
      <c r="M147" s="44"/>
      <c r="N147" s="41">
        <f>N146+IF(AND(L147="Pago",OR(E147='PC Receitas'!$O$4,E147='PC Receitas'!$O$5,E147='PC Receitas'!$O$6)),K147,IF(AND(L147="Pago",OR(E147='PC Receitas'!$O$7,E147='PC Receitas'!$O$8,E147='PC Receitas'!$O$9,E147='PC Receitas'!$O$10,E147='PC Receitas'!$O$11,E147='PC Receitas'!$O$12,E147='PC Receitas'!$O$13,E147='PC Receitas'!$O$14)),-K147,0))</f>
        <v>-637386.60999999184</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15</v>
      </c>
      <c r="D148" s="43" t="str">
        <f>IF(C148&lt;&gt;"",TEXT(C148,"00")&amp;"/07/"&amp;'Configurações Básicas'!$E$5,"")</f>
        <v>15/07/2017</v>
      </c>
      <c r="E148" s="43" t="s">
        <v>150</v>
      </c>
      <c r="F148" s="143">
        <v>8439</v>
      </c>
      <c r="G148" s="43" t="s">
        <v>1496</v>
      </c>
      <c r="H148" s="43" t="s">
        <v>1399</v>
      </c>
      <c r="I148" s="43"/>
      <c r="J148" s="219">
        <v>0</v>
      </c>
      <c r="K148" s="219">
        <v>898.58</v>
      </c>
      <c r="L148" s="44" t="s">
        <v>1356</v>
      </c>
      <c r="M148" s="44"/>
      <c r="N148" s="41">
        <f>N147+IF(AND(L148="Pago",OR(E148='PC Receitas'!$O$4,E148='PC Receitas'!$O$5,E148='PC Receitas'!$O$6)),K148,IF(AND(L148="Pago",OR(E148='PC Receitas'!$O$7,E148='PC Receitas'!$O$8,E148='PC Receitas'!$O$9,E148='PC Receitas'!$O$10,E148='PC Receitas'!$O$11,E148='PC Receitas'!$O$12,E148='PC Receitas'!$O$13,E148='PC Receitas'!$O$14)),-K148,0))</f>
        <v>-638285.1899999918</v>
      </c>
      <c r="S148" s="112" t="str">
        <f t="shared" si="8"/>
        <v>Despesa</v>
      </c>
      <c r="T148" s="109" t="str">
        <f t="shared" si="9"/>
        <v/>
      </c>
      <c r="U148" s="109" t="str">
        <f t="shared" si="10"/>
        <v/>
      </c>
      <c r="V148" s="109" t="str">
        <f t="shared" si="11"/>
        <v>Despesa</v>
      </c>
      <c r="W148" s="113" t="str">
        <f>VLOOKUP(E148,'PC Receitas'!$O$4:$P$14,2,FALSE)</f>
        <v>Despesas_com_RH</v>
      </c>
    </row>
    <row r="149" spans="1:23" ht="19.5" customHeight="1" thickTop="1" thickBot="1" x14ac:dyDescent="0.3">
      <c r="A149" s="164"/>
      <c r="C149" s="43">
        <v>15</v>
      </c>
      <c r="D149" s="43" t="str">
        <f>IF(C149&lt;&gt;"",TEXT(C149,"00")&amp;"/07/"&amp;'Configurações Básicas'!$E$5,"")</f>
        <v>15/07/2017</v>
      </c>
      <c r="E149" s="43" t="s">
        <v>150</v>
      </c>
      <c r="F149" s="143" t="s">
        <v>1867</v>
      </c>
      <c r="G149" s="43" t="s">
        <v>1505</v>
      </c>
      <c r="H149" s="43" t="s">
        <v>1399</v>
      </c>
      <c r="I149" s="43"/>
      <c r="J149" s="219">
        <v>0</v>
      </c>
      <c r="K149" s="219">
        <v>66</v>
      </c>
      <c r="L149" s="44" t="s">
        <v>1356</v>
      </c>
      <c r="M149" s="44"/>
      <c r="N149" s="41">
        <f>N148+IF(AND(L149="Pago",OR(E149='PC Receitas'!$O$4,E149='PC Receitas'!$O$5,E149='PC Receitas'!$O$6)),K149,IF(AND(L149="Pago",OR(E149='PC Receitas'!$O$7,E149='PC Receitas'!$O$8,E149='PC Receitas'!$O$9,E149='PC Receitas'!$O$10,E149='PC Receitas'!$O$11,E149='PC Receitas'!$O$12,E149='PC Receitas'!$O$13,E149='PC Receitas'!$O$14)),-K149,0))</f>
        <v>-638351.1899999918</v>
      </c>
      <c r="S149" s="112" t="str">
        <f t="shared" si="8"/>
        <v>Despesa</v>
      </c>
      <c r="T149" s="109" t="str">
        <f t="shared" si="9"/>
        <v/>
      </c>
      <c r="U149" s="109" t="str">
        <f t="shared" si="10"/>
        <v/>
      </c>
      <c r="V149" s="109" t="str">
        <f t="shared" si="11"/>
        <v>Despesa</v>
      </c>
      <c r="W149" s="113" t="str">
        <f>VLOOKUP(E149,'PC Receitas'!$O$4:$P$14,2,FALSE)</f>
        <v>Despesas_com_RH</v>
      </c>
    </row>
    <row r="150" spans="1:23" ht="19.5" customHeight="1" thickTop="1" thickBot="1" x14ac:dyDescent="0.3">
      <c r="A150" s="164"/>
      <c r="C150" s="43">
        <v>15</v>
      </c>
      <c r="D150" s="43" t="str">
        <f>IF(C150&lt;&gt;"",TEXT(C150,"00")&amp;"/07/"&amp;'Configurações Básicas'!$E$5,"")</f>
        <v>15/07/2017</v>
      </c>
      <c r="E150" s="43" t="s">
        <v>1337</v>
      </c>
      <c r="F150" s="143" t="s">
        <v>1868</v>
      </c>
      <c r="G150" s="43" t="s">
        <v>1447</v>
      </c>
      <c r="H150" s="43" t="s">
        <v>1399</v>
      </c>
      <c r="I150" s="43"/>
      <c r="J150" s="219">
        <v>0</v>
      </c>
      <c r="K150" s="219">
        <v>541.71</v>
      </c>
      <c r="L150" s="44" t="s">
        <v>1356</v>
      </c>
      <c r="M150" s="44"/>
      <c r="N150" s="41">
        <f>N149+IF(AND(L150="Pago",OR(E150='PC Receitas'!$O$4,E150='PC Receitas'!$O$5,E150='PC Receitas'!$O$6)),K150,IF(AND(L150="Pago",OR(E150='PC Receitas'!$O$7,E150='PC Receitas'!$O$8,E150='PC Receitas'!$O$9,E150='PC Receitas'!$O$10,E150='PC Receitas'!$O$11,E150='PC Receitas'!$O$12,E150='PC Receitas'!$O$13,E150='PC Receitas'!$O$14)),-K150,0))</f>
        <v>-638892.89999999176</v>
      </c>
      <c r="S150" s="112" t="str">
        <f t="shared" si="8"/>
        <v/>
      </c>
      <c r="T150" s="109" t="str">
        <f t="shared" si="9"/>
        <v>Despesa</v>
      </c>
      <c r="U150" s="109" t="str">
        <f t="shared" si="10"/>
        <v/>
      </c>
      <c r="V150" s="109" t="str">
        <f t="shared" si="11"/>
        <v>Despesa</v>
      </c>
      <c r="W150" s="113" t="str">
        <f>VLOOKUP(E150,'PC Receitas'!$O$4:$P$14,2,FALSE)</f>
        <v>Despesas_com_Produtos</v>
      </c>
    </row>
    <row r="151" spans="1:23" ht="19.5" customHeight="1" thickTop="1" thickBot="1" x14ac:dyDescent="0.3">
      <c r="A151" s="164"/>
      <c r="C151" s="43">
        <v>15</v>
      </c>
      <c r="D151" s="43" t="str">
        <f>IF(C151&lt;&gt;"",TEXT(C151,"00")&amp;"/07/"&amp;'Configurações Básicas'!$E$5,"")</f>
        <v>15/07/2017</v>
      </c>
      <c r="E151" s="43" t="s">
        <v>1338</v>
      </c>
      <c r="F151" s="143">
        <v>15550</v>
      </c>
      <c r="G151" s="43" t="s">
        <v>1442</v>
      </c>
      <c r="H151" s="43" t="s">
        <v>1397</v>
      </c>
      <c r="I151" s="43"/>
      <c r="J151" s="219">
        <v>0</v>
      </c>
      <c r="K151" s="219">
        <v>2.1</v>
      </c>
      <c r="L151" s="44" t="s">
        <v>1356</v>
      </c>
      <c r="M151" s="44"/>
      <c r="N151" s="41">
        <f>N150+IF(AND(L151="Pago",OR(E151='PC Receitas'!$O$4,E151='PC Receitas'!$O$5,E151='PC Receitas'!$O$6)),K151,IF(AND(L151="Pago",OR(E151='PC Receitas'!$O$7,E151='PC Receitas'!$O$8,E151='PC Receitas'!$O$9,E151='PC Receitas'!$O$10,E151='PC Receitas'!$O$11,E151='PC Receitas'!$O$12,E151='PC Receitas'!$O$13,E151='PC Receitas'!$O$14)),-K151,0))</f>
        <v>-638894.99999999173</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16</v>
      </c>
      <c r="D152" s="43" t="str">
        <f>IF(C152&lt;&gt;"",TEXT(C152,"00")&amp;"/07/"&amp;'Configurações Básicas'!$E$5,"")</f>
        <v>16/07/2017</v>
      </c>
      <c r="E152" s="43" t="s">
        <v>1338</v>
      </c>
      <c r="F152" s="143" t="s">
        <v>1869</v>
      </c>
      <c r="G152" s="43" t="s">
        <v>1442</v>
      </c>
      <c r="H152" s="43" t="s">
        <v>1397</v>
      </c>
      <c r="I152" s="43"/>
      <c r="J152" s="219">
        <v>0</v>
      </c>
      <c r="K152" s="219">
        <v>2.1</v>
      </c>
      <c r="L152" s="44" t="s">
        <v>1356</v>
      </c>
      <c r="M152" s="44"/>
      <c r="N152" s="41">
        <f>N151+IF(AND(L152="Pago",OR(E152='PC Receitas'!$O$4,E152='PC Receitas'!$O$5,E152='PC Receitas'!$O$6)),K152,IF(AND(L152="Pago",OR(E152='PC Receitas'!$O$7,E152='PC Receitas'!$O$8,E152='PC Receitas'!$O$9,E152='PC Receitas'!$O$10,E152='PC Receitas'!$O$11,E152='PC Receitas'!$O$12,E152='PC Receitas'!$O$13,E152='PC Receitas'!$O$14)),-K152,0))</f>
        <v>-638897.09999999171</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15</v>
      </c>
      <c r="D153" s="43" t="str">
        <f>IF(C153&lt;&gt;"",TEXT(C153,"00")&amp;"/07/"&amp;'Configurações Básicas'!$E$5,"")</f>
        <v>15/07/2017</v>
      </c>
      <c r="E153" s="43" t="s">
        <v>1338</v>
      </c>
      <c r="F153" s="143">
        <v>15530</v>
      </c>
      <c r="G153" s="43" t="s">
        <v>1442</v>
      </c>
      <c r="H153" s="43" t="s">
        <v>1397</v>
      </c>
      <c r="I153" s="43"/>
      <c r="J153" s="219">
        <v>0</v>
      </c>
      <c r="K153" s="219">
        <v>2.1</v>
      </c>
      <c r="L153" s="44" t="s">
        <v>1356</v>
      </c>
      <c r="M153" s="44"/>
      <c r="N153" s="41">
        <f>N152+IF(AND(L153="Pago",OR(E153='PC Receitas'!$O$4,E153='PC Receitas'!$O$5,E153='PC Receitas'!$O$6)),K153,IF(AND(L153="Pago",OR(E153='PC Receitas'!$O$7,E153='PC Receitas'!$O$8,E153='PC Receitas'!$O$9,E153='PC Receitas'!$O$10,E153='PC Receitas'!$O$11,E153='PC Receitas'!$O$12,E153='PC Receitas'!$O$13,E153='PC Receitas'!$O$14)),-K153,0))</f>
        <v>-638899.19999999169</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7</v>
      </c>
      <c r="D154" s="43" t="str">
        <f>IF(C154&lt;&gt;"",TEXT(C154,"00")&amp;"/07/"&amp;'Configurações Básicas'!$E$5,"")</f>
        <v>07/07/2017</v>
      </c>
      <c r="E154" s="43" t="s">
        <v>1338</v>
      </c>
      <c r="F154" s="143">
        <v>15438</v>
      </c>
      <c r="G154" s="43" t="s">
        <v>1442</v>
      </c>
      <c r="H154" s="43" t="s">
        <v>1397</v>
      </c>
      <c r="I154" s="43"/>
      <c r="J154" s="219">
        <v>0</v>
      </c>
      <c r="K154" s="219">
        <v>2.1</v>
      </c>
      <c r="L154" s="44" t="s">
        <v>1356</v>
      </c>
      <c r="M154" s="44"/>
      <c r="N154" s="41">
        <f>N153+IF(AND(L154="Pago",OR(E154='PC Receitas'!$O$4,E154='PC Receitas'!$O$5,E154='PC Receitas'!$O$6)),K154,IF(AND(L154="Pago",OR(E154='PC Receitas'!$O$7,E154='PC Receitas'!$O$8,E154='PC Receitas'!$O$9,E154='PC Receitas'!$O$10,E154='PC Receitas'!$O$11,E154='PC Receitas'!$O$12,E154='PC Receitas'!$O$13,E154='PC Receitas'!$O$14)),-K154,0))</f>
        <v>-638901.29999999166</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15</v>
      </c>
      <c r="D155" s="43" t="str">
        <f>IF(C155&lt;&gt;"",TEXT(C155,"00")&amp;"/07/"&amp;'Configurações Básicas'!$E$5,"")</f>
        <v>15/07/2017</v>
      </c>
      <c r="E155" s="43" t="s">
        <v>1338</v>
      </c>
      <c r="F155" s="143" t="s">
        <v>1870</v>
      </c>
      <c r="G155" s="43" t="s">
        <v>1442</v>
      </c>
      <c r="H155" s="43" t="s">
        <v>1397</v>
      </c>
      <c r="I155" s="43"/>
      <c r="J155" s="219">
        <v>0</v>
      </c>
      <c r="K155" s="219">
        <v>2.1</v>
      </c>
      <c r="L155" s="44" t="s">
        <v>1356</v>
      </c>
      <c r="M155" s="44"/>
      <c r="N155" s="41">
        <f>N154+IF(AND(L155="Pago",OR(E155='PC Receitas'!$O$4,E155='PC Receitas'!$O$5,E155='PC Receitas'!$O$6)),K155,IF(AND(L155="Pago",OR(E155='PC Receitas'!$O$7,E155='PC Receitas'!$O$8,E155='PC Receitas'!$O$9,E155='PC Receitas'!$O$10,E155='PC Receitas'!$O$11,E155='PC Receitas'!$O$12,E155='PC Receitas'!$O$13,E155='PC Receitas'!$O$14)),-K155,0))</f>
        <v>-638903.39999999164</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15</v>
      </c>
      <c r="D156" s="43" t="str">
        <f>IF(C156&lt;&gt;"",TEXT(C156,"00")&amp;"/07/"&amp;'Configurações Básicas'!$E$5,"")</f>
        <v>15/07/2017</v>
      </c>
      <c r="E156" s="43" t="s">
        <v>1338</v>
      </c>
      <c r="F156" s="143" t="s">
        <v>1871</v>
      </c>
      <c r="G156" s="43" t="s">
        <v>1442</v>
      </c>
      <c r="H156" s="43" t="s">
        <v>1397</v>
      </c>
      <c r="I156" s="43"/>
      <c r="J156" s="219">
        <v>0</v>
      </c>
      <c r="K156" s="219">
        <v>2.1</v>
      </c>
      <c r="L156" s="44" t="s">
        <v>1356</v>
      </c>
      <c r="M156" s="44"/>
      <c r="N156" s="41">
        <f>N155+IF(AND(L156="Pago",OR(E156='PC Receitas'!$O$4,E156='PC Receitas'!$O$5,E156='PC Receitas'!$O$6)),K156,IF(AND(L156="Pago",OR(E156='PC Receitas'!$O$7,E156='PC Receitas'!$O$8,E156='PC Receitas'!$O$9,E156='PC Receitas'!$O$10,E156='PC Receitas'!$O$11,E156='PC Receitas'!$O$12,E156='PC Receitas'!$O$13,E156='PC Receitas'!$O$14)),-K156,0))</f>
        <v>-638905.49999999162</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15</v>
      </c>
      <c r="D157" s="43" t="str">
        <f>IF(C157&lt;&gt;"",TEXT(C157,"00")&amp;"/07/"&amp;'Configurações Básicas'!$E$5,"")</f>
        <v>15/07/2017</v>
      </c>
      <c r="E157" s="43" t="s">
        <v>1338</v>
      </c>
      <c r="F157" s="143">
        <v>15726</v>
      </c>
      <c r="G157" s="43" t="s">
        <v>1442</v>
      </c>
      <c r="H157" s="43" t="s">
        <v>1397</v>
      </c>
      <c r="I157" s="43"/>
      <c r="J157" s="219">
        <v>0</v>
      </c>
      <c r="K157" s="219">
        <v>2.1</v>
      </c>
      <c r="L157" s="44" t="s">
        <v>1356</v>
      </c>
      <c r="M157" s="44"/>
      <c r="N157" s="41">
        <f>N156+IF(AND(L157="Pago",OR(E157='PC Receitas'!$O$4,E157='PC Receitas'!$O$5,E157='PC Receitas'!$O$6)),K157,IF(AND(L157="Pago",OR(E157='PC Receitas'!$O$7,E157='PC Receitas'!$O$8,E157='PC Receitas'!$O$9,E157='PC Receitas'!$O$10,E157='PC Receitas'!$O$11,E157='PC Receitas'!$O$12,E157='PC Receitas'!$O$13,E157='PC Receitas'!$O$14)),-K157,0))</f>
        <v>-638907.59999999159</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15</v>
      </c>
      <c r="D158" s="43" t="str">
        <f>IF(C158&lt;&gt;"",TEXT(C158,"00")&amp;"/07/"&amp;'Configurações Básicas'!$E$5,"")</f>
        <v>15/07/2017</v>
      </c>
      <c r="E158" s="43" t="s">
        <v>1338</v>
      </c>
      <c r="F158" s="143" t="s">
        <v>1872</v>
      </c>
      <c r="G158" s="43" t="s">
        <v>1442</v>
      </c>
      <c r="H158" s="43" t="s">
        <v>1397</v>
      </c>
      <c r="I158" s="43"/>
      <c r="J158" s="219">
        <v>0</v>
      </c>
      <c r="K158" s="219">
        <v>2.1</v>
      </c>
      <c r="L158" s="44" t="s">
        <v>1356</v>
      </c>
      <c r="M158" s="44"/>
      <c r="N158" s="41">
        <f>N157+IF(AND(L158="Pago",OR(E158='PC Receitas'!$O$4,E158='PC Receitas'!$O$5,E158='PC Receitas'!$O$6)),K158,IF(AND(L158="Pago",OR(E158='PC Receitas'!$O$7,E158='PC Receitas'!$O$8,E158='PC Receitas'!$O$9,E158='PC Receitas'!$O$10,E158='PC Receitas'!$O$11,E158='PC Receitas'!$O$12,E158='PC Receitas'!$O$13,E158='PC Receitas'!$O$14)),-K158,0))</f>
        <v>-638909.69999999157</v>
      </c>
      <c r="S158" s="112" t="str">
        <f t="shared" si="8"/>
        <v>Despesa</v>
      </c>
      <c r="T158" s="109" t="str">
        <f t="shared" si="9"/>
        <v/>
      </c>
      <c r="U158" s="109" t="str">
        <f t="shared" si="10"/>
        <v/>
      </c>
      <c r="V158" s="109" t="str">
        <f t="shared" si="11"/>
        <v>Despesa</v>
      </c>
      <c r="W158" s="113" t="str">
        <f>VLOOKUP(E158,'PC Receitas'!$O$4:$P$14,2,FALSE)</f>
        <v>Despesas_Operacionais</v>
      </c>
    </row>
    <row r="159" spans="1:23" ht="19.5" customHeight="1" thickTop="1" thickBot="1" x14ac:dyDescent="0.3">
      <c r="A159" s="164"/>
      <c r="C159" s="43">
        <v>29</v>
      </c>
      <c r="D159" s="43" t="str">
        <f>IF(C159&lt;&gt;"",TEXT(C159,"00")&amp;"/07/"&amp;'Configurações Básicas'!$E$5,"")</f>
        <v>29/07/2017</v>
      </c>
      <c r="E159" s="43" t="s">
        <v>1338</v>
      </c>
      <c r="F159" s="143">
        <v>15650</v>
      </c>
      <c r="G159" s="43" t="s">
        <v>1442</v>
      </c>
      <c r="H159" s="43" t="s">
        <v>1397</v>
      </c>
      <c r="I159" s="43"/>
      <c r="J159" s="219">
        <v>0</v>
      </c>
      <c r="K159" s="219">
        <v>2.1</v>
      </c>
      <c r="L159" s="44" t="s">
        <v>1356</v>
      </c>
      <c r="M159" s="44"/>
      <c r="N159" s="41">
        <f>N158+IF(AND(L159="Pago",OR(E159='PC Receitas'!$O$4,E159='PC Receitas'!$O$5,E159='PC Receitas'!$O$6)),K159,IF(AND(L159="Pago",OR(E159='PC Receitas'!$O$7,E159='PC Receitas'!$O$8,E159='PC Receitas'!$O$9,E159='PC Receitas'!$O$10,E159='PC Receitas'!$O$11,E159='PC Receitas'!$O$12,E159='PC Receitas'!$O$13,E159='PC Receitas'!$O$14)),-K159,0))</f>
        <v>-638911.79999999155</v>
      </c>
      <c r="S159" s="112" t="str">
        <f t="shared" si="8"/>
        <v>Despesa</v>
      </c>
      <c r="T159" s="109" t="str">
        <f t="shared" si="9"/>
        <v/>
      </c>
      <c r="U159" s="109" t="str">
        <f t="shared" si="10"/>
        <v/>
      </c>
      <c r="V159" s="109" t="str">
        <f t="shared" si="11"/>
        <v>Despesa</v>
      </c>
      <c r="W159" s="113" t="str">
        <f>VLOOKUP(E159,'PC Receitas'!$O$4:$P$14,2,FALSE)</f>
        <v>Despesas_Operacionais</v>
      </c>
    </row>
    <row r="160" spans="1:23" ht="19.5" customHeight="1" thickTop="1" thickBot="1" x14ac:dyDescent="0.3">
      <c r="A160" s="164"/>
      <c r="C160" s="43">
        <v>13</v>
      </c>
      <c r="D160" s="43" t="str">
        <f>IF(C160&lt;&gt;"",TEXT(C160,"00")&amp;"/07/"&amp;'Configurações Básicas'!$E$5,"")</f>
        <v>13/07/2017</v>
      </c>
      <c r="E160" s="43" t="s">
        <v>1338</v>
      </c>
      <c r="F160" s="143">
        <v>15528</v>
      </c>
      <c r="G160" s="43" t="s">
        <v>1442</v>
      </c>
      <c r="H160" s="43" t="s">
        <v>1397</v>
      </c>
      <c r="I160" s="43"/>
      <c r="J160" s="219">
        <v>0</v>
      </c>
      <c r="K160" s="219">
        <v>2.1</v>
      </c>
      <c r="L160" s="44" t="s">
        <v>1356</v>
      </c>
      <c r="M160" s="44"/>
      <c r="N160" s="41">
        <f>N159+IF(AND(L160="Pago",OR(E160='PC Receitas'!$O$4,E160='PC Receitas'!$O$5,E160='PC Receitas'!$O$6)),K160,IF(AND(L160="Pago",OR(E160='PC Receitas'!$O$7,E160='PC Receitas'!$O$8,E160='PC Receitas'!$O$9,E160='PC Receitas'!$O$10,E160='PC Receitas'!$O$11,E160='PC Receitas'!$O$12,E160='PC Receitas'!$O$13,E160='PC Receitas'!$O$14)),-K160,0))</f>
        <v>-638913.89999999152</v>
      </c>
      <c r="S160" s="112" t="str">
        <f t="shared" si="8"/>
        <v>Despesa</v>
      </c>
      <c r="T160" s="109" t="str">
        <f t="shared" si="9"/>
        <v/>
      </c>
      <c r="U160" s="109" t="str">
        <f t="shared" si="10"/>
        <v/>
      </c>
      <c r="V160" s="109" t="str">
        <f t="shared" si="11"/>
        <v>Despesa</v>
      </c>
      <c r="W160" s="113" t="str">
        <f>VLOOKUP(E160,'PC Receitas'!$O$4:$P$14,2,FALSE)</f>
        <v>Despesas_Operacionais</v>
      </c>
    </row>
    <row r="161" spans="1:23" ht="19.5" customHeight="1" thickTop="1" thickBot="1" x14ac:dyDescent="0.3">
      <c r="A161" s="164"/>
      <c r="C161" s="43">
        <v>15</v>
      </c>
      <c r="D161" s="43" t="str">
        <f>IF(C161&lt;&gt;"",TEXT(C161,"00")&amp;"/07/"&amp;'Configurações Básicas'!$E$5,"")</f>
        <v>15/07/2017</v>
      </c>
      <c r="E161" s="43" t="s">
        <v>1338</v>
      </c>
      <c r="F161" s="143">
        <v>15519</v>
      </c>
      <c r="G161" s="43" t="s">
        <v>1442</v>
      </c>
      <c r="H161" s="43" t="s">
        <v>1397</v>
      </c>
      <c r="I161" s="43"/>
      <c r="J161" s="219">
        <v>0</v>
      </c>
      <c r="K161" s="219">
        <v>2.1</v>
      </c>
      <c r="L161" s="44" t="s">
        <v>1356</v>
      </c>
      <c r="M161" s="44"/>
      <c r="N161" s="41">
        <f>N160+IF(AND(L161="Pago",OR(E161='PC Receitas'!$O$4,E161='PC Receitas'!$O$5,E161='PC Receitas'!$O$6)),K161,IF(AND(L161="Pago",OR(E161='PC Receitas'!$O$7,E161='PC Receitas'!$O$8,E161='PC Receitas'!$O$9,E161='PC Receitas'!$O$10,E161='PC Receitas'!$O$11,E161='PC Receitas'!$O$12,E161='PC Receitas'!$O$13,E161='PC Receitas'!$O$14)),-K161,0))</f>
        <v>-638915.9999999915</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15</v>
      </c>
      <c r="D162" s="43" t="str">
        <f>IF(C162&lt;&gt;"",TEXT(C162,"00")&amp;"/07/"&amp;'Configurações Básicas'!$E$5,"")</f>
        <v>15/07/2017</v>
      </c>
      <c r="E162" s="43" t="s">
        <v>1338</v>
      </c>
      <c r="F162" s="143">
        <v>15522</v>
      </c>
      <c r="G162" s="43" t="s">
        <v>1442</v>
      </c>
      <c r="H162" s="43" t="s">
        <v>1397</v>
      </c>
      <c r="I162" s="43"/>
      <c r="J162" s="219">
        <v>0</v>
      </c>
      <c r="K162" s="219">
        <v>2.1</v>
      </c>
      <c r="L162" s="44" t="s">
        <v>1356</v>
      </c>
      <c r="M162" s="44"/>
      <c r="N162" s="41">
        <f>N161+IF(AND(L162="Pago",OR(E162='PC Receitas'!$O$4,E162='PC Receitas'!$O$5,E162='PC Receitas'!$O$6)),K162,IF(AND(L162="Pago",OR(E162='PC Receitas'!$O$7,E162='PC Receitas'!$O$8,E162='PC Receitas'!$O$9,E162='PC Receitas'!$O$10,E162='PC Receitas'!$O$11,E162='PC Receitas'!$O$12,E162='PC Receitas'!$O$13,E162='PC Receitas'!$O$14)),-K162,0))</f>
        <v>-638918.09999999148</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16</v>
      </c>
      <c r="D163" s="43" t="str">
        <f>IF(C163&lt;&gt;"",TEXT(C163,"00")&amp;"/07/"&amp;'Configurações Básicas'!$E$5,"")</f>
        <v>16/07/2017</v>
      </c>
      <c r="E163" s="43" t="s">
        <v>1338</v>
      </c>
      <c r="F163" s="143">
        <v>15542</v>
      </c>
      <c r="G163" s="43" t="s">
        <v>1442</v>
      </c>
      <c r="H163" s="43" t="s">
        <v>1397</v>
      </c>
      <c r="I163" s="43"/>
      <c r="J163" s="219">
        <v>0</v>
      </c>
      <c r="K163" s="219">
        <v>2.1</v>
      </c>
      <c r="L163" s="44" t="s">
        <v>1356</v>
      </c>
      <c r="M163" s="44"/>
      <c r="N163" s="41">
        <f>N162+IF(AND(L163="Pago",OR(E163='PC Receitas'!$O$4,E163='PC Receitas'!$O$5,E163='PC Receitas'!$O$6)),K163,IF(AND(L163="Pago",OR(E163='PC Receitas'!$O$7,E163='PC Receitas'!$O$8,E163='PC Receitas'!$O$9,E163='PC Receitas'!$O$10,E163='PC Receitas'!$O$11,E163='PC Receitas'!$O$12,E163='PC Receitas'!$O$13,E163='PC Receitas'!$O$14)),-K163,0))</f>
        <v>-638920.19999999146</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19</v>
      </c>
      <c r="D164" s="43" t="str">
        <f>IF(C164&lt;&gt;"",TEXT(C164,"00")&amp;"/07/"&amp;'Configurações Básicas'!$E$5,"")</f>
        <v>19/07/2017</v>
      </c>
      <c r="E164" s="43" t="s">
        <v>1338</v>
      </c>
      <c r="F164" s="143" t="s">
        <v>1873</v>
      </c>
      <c r="G164" s="43" t="s">
        <v>1442</v>
      </c>
      <c r="H164" s="43" t="s">
        <v>1397</v>
      </c>
      <c r="I164" s="43"/>
      <c r="J164" s="219">
        <v>0</v>
      </c>
      <c r="K164" s="219">
        <v>2.1</v>
      </c>
      <c r="L164" s="44" t="s">
        <v>1356</v>
      </c>
      <c r="M164" s="44"/>
      <c r="N164" s="41">
        <f>N163+IF(AND(L164="Pago",OR(E164='PC Receitas'!$O$4,E164='PC Receitas'!$O$5,E164='PC Receitas'!$O$6)),K164,IF(AND(L164="Pago",OR(E164='PC Receitas'!$O$7,E164='PC Receitas'!$O$8,E164='PC Receitas'!$O$9,E164='PC Receitas'!$O$10,E164='PC Receitas'!$O$11,E164='PC Receitas'!$O$12,E164='PC Receitas'!$O$13,E164='PC Receitas'!$O$14)),-K164,0))</f>
        <v>-638922.29999999143</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21</v>
      </c>
      <c r="D165" s="43" t="str">
        <f>IF(C165&lt;&gt;"",TEXT(C165,"00")&amp;"/07/"&amp;'Configurações Básicas'!$E$5,"")</f>
        <v>21/07/2017</v>
      </c>
      <c r="E165" s="43" t="s">
        <v>1338</v>
      </c>
      <c r="F165" s="143">
        <v>15585</v>
      </c>
      <c r="G165" s="43" t="s">
        <v>1442</v>
      </c>
      <c r="H165" s="43" t="s">
        <v>1397</v>
      </c>
      <c r="I165" s="43"/>
      <c r="J165" s="219">
        <v>0</v>
      </c>
      <c r="K165" s="219">
        <v>2.1</v>
      </c>
      <c r="L165" s="44" t="s">
        <v>1356</v>
      </c>
      <c r="M165" s="44"/>
      <c r="N165" s="41">
        <f>N164+IF(AND(L165="Pago",OR(E165='PC Receitas'!$O$4,E165='PC Receitas'!$O$5,E165='PC Receitas'!$O$6)),K165,IF(AND(L165="Pago",OR(E165='PC Receitas'!$O$7,E165='PC Receitas'!$O$8,E165='PC Receitas'!$O$9,E165='PC Receitas'!$O$10,E165='PC Receitas'!$O$11,E165='PC Receitas'!$O$12,E165='PC Receitas'!$O$13,E165='PC Receitas'!$O$14)),-K165,0))</f>
        <v>-638924.39999999141</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27</v>
      </c>
      <c r="D166" s="43" t="str">
        <f>IF(C166&lt;&gt;"",TEXT(C166,"00")&amp;"/07/"&amp;'Configurações Básicas'!$E$5,"")</f>
        <v>27/07/2017</v>
      </c>
      <c r="E166" s="43" t="s">
        <v>1338</v>
      </c>
      <c r="F166" s="143">
        <v>15630</v>
      </c>
      <c r="G166" s="43" t="s">
        <v>1442</v>
      </c>
      <c r="H166" s="43" t="s">
        <v>1397</v>
      </c>
      <c r="I166" s="43"/>
      <c r="J166" s="219">
        <v>0</v>
      </c>
      <c r="K166" s="219">
        <v>2.1</v>
      </c>
      <c r="L166" s="44" t="s">
        <v>1356</v>
      </c>
      <c r="M166" s="44"/>
      <c r="N166" s="41">
        <f>N165+IF(AND(L166="Pago",OR(E166='PC Receitas'!$O$4,E166='PC Receitas'!$O$5,E166='PC Receitas'!$O$6)),K166,IF(AND(L166="Pago",OR(E166='PC Receitas'!$O$7,E166='PC Receitas'!$O$8,E166='PC Receitas'!$O$9,E166='PC Receitas'!$O$10,E166='PC Receitas'!$O$11,E166='PC Receitas'!$O$12,E166='PC Receitas'!$O$13,E166='PC Receitas'!$O$14)),-K166,0))</f>
        <v>-638926.49999999139</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19</v>
      </c>
      <c r="D167" s="43" t="str">
        <f>IF(C167&lt;&gt;"",TEXT(C167,"00")&amp;"/07/"&amp;'Configurações Básicas'!$E$5,"")</f>
        <v>19/07/2017</v>
      </c>
      <c r="E167" s="43" t="s">
        <v>1338</v>
      </c>
      <c r="F167" s="143">
        <v>15712</v>
      </c>
      <c r="G167" s="43" t="s">
        <v>1442</v>
      </c>
      <c r="H167" s="43" t="s">
        <v>1397</v>
      </c>
      <c r="I167" s="43"/>
      <c r="J167" s="219">
        <v>0</v>
      </c>
      <c r="K167" s="219">
        <v>2.1</v>
      </c>
      <c r="L167" s="44" t="s">
        <v>1356</v>
      </c>
      <c r="M167" s="44"/>
      <c r="N167" s="41">
        <f>N166+IF(AND(L167="Pago",OR(E167='PC Receitas'!$O$4,E167='PC Receitas'!$O$5,E167='PC Receitas'!$O$6)),K167,IF(AND(L167="Pago",OR(E167='PC Receitas'!$O$7,E167='PC Receitas'!$O$8,E167='PC Receitas'!$O$9,E167='PC Receitas'!$O$10,E167='PC Receitas'!$O$11,E167='PC Receitas'!$O$12,E167='PC Receitas'!$O$13,E167='PC Receitas'!$O$14)),-K167,0))</f>
        <v>-638928.59999999136</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19</v>
      </c>
      <c r="D168" s="43" t="str">
        <f>IF(C168&lt;&gt;"",TEXT(C168,"00")&amp;"/07/"&amp;'Configurações Básicas'!$E$5,"")</f>
        <v>19/07/2017</v>
      </c>
      <c r="E168" s="43" t="s">
        <v>1338</v>
      </c>
      <c r="F168" s="143" t="s">
        <v>1874</v>
      </c>
      <c r="G168" s="43" t="s">
        <v>1442</v>
      </c>
      <c r="H168" s="43" t="s">
        <v>1397</v>
      </c>
      <c r="I168" s="43"/>
      <c r="J168" s="219">
        <v>0</v>
      </c>
      <c r="K168" s="219">
        <v>2.1</v>
      </c>
      <c r="L168" s="44" t="s">
        <v>1356</v>
      </c>
      <c r="M168" s="44"/>
      <c r="N168" s="41">
        <f>N167+IF(AND(L168="Pago",OR(E168='PC Receitas'!$O$4,E168='PC Receitas'!$O$5,E168='PC Receitas'!$O$6)),K168,IF(AND(L168="Pago",OR(E168='PC Receitas'!$O$7,E168='PC Receitas'!$O$8,E168='PC Receitas'!$O$9,E168='PC Receitas'!$O$10,E168='PC Receitas'!$O$11,E168='PC Receitas'!$O$12,E168='PC Receitas'!$O$13,E168='PC Receitas'!$O$14)),-K168,0))</f>
        <v>-638930.69999999134</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7</v>
      </c>
      <c r="D169" s="43" t="str">
        <f>IF(C169&lt;&gt;"",TEXT(C169,"00")&amp;"/07/"&amp;'Configurações Básicas'!$E$5,"")</f>
        <v>07/07/2017</v>
      </c>
      <c r="E169" s="43" t="s">
        <v>1338</v>
      </c>
      <c r="F169" s="143">
        <v>15492</v>
      </c>
      <c r="G169" s="43" t="s">
        <v>1442</v>
      </c>
      <c r="H169" s="43" t="s">
        <v>1397</v>
      </c>
      <c r="I169" s="43"/>
      <c r="J169" s="219">
        <v>0</v>
      </c>
      <c r="K169" s="219">
        <v>2.1</v>
      </c>
      <c r="L169" s="44" t="s">
        <v>1356</v>
      </c>
      <c r="M169" s="44"/>
      <c r="N169" s="41">
        <f>N168+IF(AND(L169="Pago",OR(E169='PC Receitas'!$O$4,E169='PC Receitas'!$O$5,E169='PC Receitas'!$O$6)),K169,IF(AND(L169="Pago",OR(E169='PC Receitas'!$O$7,E169='PC Receitas'!$O$8,E169='PC Receitas'!$O$9,E169='PC Receitas'!$O$10,E169='PC Receitas'!$O$11,E169='PC Receitas'!$O$12,E169='PC Receitas'!$O$13,E169='PC Receitas'!$O$14)),-K169,0))</f>
        <v>-638932.79999999132</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19</v>
      </c>
      <c r="D170" s="43" t="str">
        <f>IF(C170&lt;&gt;"",TEXT(C170,"00")&amp;"/07/"&amp;'Configurações Básicas'!$E$5,"")</f>
        <v>19/07/2017</v>
      </c>
      <c r="E170" s="43" t="s">
        <v>1338</v>
      </c>
      <c r="F170" s="143">
        <v>15557</v>
      </c>
      <c r="G170" s="43" t="s">
        <v>1442</v>
      </c>
      <c r="H170" s="43" t="s">
        <v>1397</v>
      </c>
      <c r="I170" s="43"/>
      <c r="J170" s="219">
        <v>0</v>
      </c>
      <c r="K170" s="219">
        <v>2.1</v>
      </c>
      <c r="L170" s="44" t="s">
        <v>1356</v>
      </c>
      <c r="M170" s="44"/>
      <c r="N170" s="41">
        <f>N169+IF(AND(L170="Pago",OR(E170='PC Receitas'!$O$4,E170='PC Receitas'!$O$5,E170='PC Receitas'!$O$6)),K170,IF(AND(L170="Pago",OR(E170='PC Receitas'!$O$7,E170='PC Receitas'!$O$8,E170='PC Receitas'!$O$9,E170='PC Receitas'!$O$10,E170='PC Receitas'!$O$11,E170='PC Receitas'!$O$12,E170='PC Receitas'!$O$13,E170='PC Receitas'!$O$14)),-K170,0))</f>
        <v>-638934.89999999129</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19</v>
      </c>
      <c r="D171" s="43" t="str">
        <f>IF(C171&lt;&gt;"",TEXT(C171,"00")&amp;"/07/"&amp;'Configurações Básicas'!$E$5,"")</f>
        <v>19/07/2017</v>
      </c>
      <c r="E171" s="43" t="s">
        <v>1338</v>
      </c>
      <c r="F171" s="143">
        <v>15565</v>
      </c>
      <c r="G171" s="43" t="s">
        <v>1442</v>
      </c>
      <c r="H171" s="43" t="s">
        <v>1397</v>
      </c>
      <c r="I171" s="43"/>
      <c r="J171" s="219">
        <v>0</v>
      </c>
      <c r="K171" s="219">
        <v>2.1</v>
      </c>
      <c r="L171" s="44" t="s">
        <v>1356</v>
      </c>
      <c r="M171" s="44"/>
      <c r="N171" s="41">
        <f>N170+IF(AND(L171="Pago",OR(E171='PC Receitas'!$O$4,E171='PC Receitas'!$O$5,E171='PC Receitas'!$O$6)),K171,IF(AND(L171="Pago",OR(E171='PC Receitas'!$O$7,E171='PC Receitas'!$O$8,E171='PC Receitas'!$O$9,E171='PC Receitas'!$O$10,E171='PC Receitas'!$O$11,E171='PC Receitas'!$O$12,E171='PC Receitas'!$O$13,E171='PC Receitas'!$O$14)),-K171,0))</f>
        <v>-638936.99999999127</v>
      </c>
      <c r="S171" s="112" t="str">
        <f t="shared" si="8"/>
        <v>Despesa</v>
      </c>
      <c r="T171" s="109" t="str">
        <f t="shared" si="9"/>
        <v/>
      </c>
      <c r="U171" s="109" t="str">
        <f t="shared" si="10"/>
        <v/>
      </c>
      <c r="V171" s="109" t="str">
        <f t="shared" si="11"/>
        <v>Despesa</v>
      </c>
      <c r="W171" s="113" t="str">
        <f>VLOOKUP(E171,'PC Receitas'!$O$4:$P$14,2,FALSE)</f>
        <v>Despesas_Operacionais</v>
      </c>
    </row>
    <row r="172" spans="1:23" ht="19.5" customHeight="1" thickTop="1" thickBot="1" x14ac:dyDescent="0.3">
      <c r="A172" s="164"/>
      <c r="C172" s="43">
        <v>19</v>
      </c>
      <c r="D172" s="43" t="str">
        <f>IF(C172&lt;&gt;"",TEXT(C172,"00")&amp;"/07/"&amp;'Configurações Básicas'!$E$5,"")</f>
        <v>19/07/2017</v>
      </c>
      <c r="E172" s="43" t="s">
        <v>1338</v>
      </c>
      <c r="F172" s="143">
        <v>15566</v>
      </c>
      <c r="G172" s="43" t="s">
        <v>1442</v>
      </c>
      <c r="H172" s="43" t="s">
        <v>1397</v>
      </c>
      <c r="I172" s="43"/>
      <c r="J172" s="219">
        <v>0</v>
      </c>
      <c r="K172" s="219">
        <v>2.1</v>
      </c>
      <c r="L172" s="44" t="s">
        <v>1356</v>
      </c>
      <c r="M172" s="44"/>
      <c r="N172" s="41">
        <f>N171+IF(AND(L172="Pago",OR(E172='PC Receitas'!$O$4,E172='PC Receitas'!$O$5,E172='PC Receitas'!$O$6)),K172,IF(AND(L172="Pago",OR(E172='PC Receitas'!$O$7,E172='PC Receitas'!$O$8,E172='PC Receitas'!$O$9,E172='PC Receitas'!$O$10,E172='PC Receitas'!$O$11,E172='PC Receitas'!$O$12,E172='PC Receitas'!$O$13,E172='PC Receitas'!$O$14)),-K172,0))</f>
        <v>-638939.09999999125</v>
      </c>
      <c r="S172" s="112" t="str">
        <f t="shared" si="8"/>
        <v>Despesa</v>
      </c>
      <c r="T172" s="109" t="str">
        <f t="shared" si="9"/>
        <v/>
      </c>
      <c r="U172" s="109" t="str">
        <f t="shared" si="10"/>
        <v/>
      </c>
      <c r="V172" s="109" t="str">
        <f t="shared" si="11"/>
        <v>Despesa</v>
      </c>
      <c r="W172" s="113" t="str">
        <f>VLOOKUP(E172,'PC Receitas'!$O$4:$P$14,2,FALSE)</f>
        <v>Despesas_Operacionais</v>
      </c>
    </row>
    <row r="173" spans="1:23" ht="19.5" customHeight="1" thickTop="1" thickBot="1" x14ac:dyDescent="0.3">
      <c r="A173" s="164"/>
      <c r="C173" s="43">
        <v>19</v>
      </c>
      <c r="D173" s="43" t="str">
        <f>IF(C173&lt;&gt;"",TEXT(C173,"00")&amp;"/07/"&amp;'Configurações Básicas'!$E$5,"")</f>
        <v>19/07/2017</v>
      </c>
      <c r="E173" s="43" t="s">
        <v>1338</v>
      </c>
      <c r="F173" s="143">
        <v>15567</v>
      </c>
      <c r="G173" s="43" t="s">
        <v>1442</v>
      </c>
      <c r="H173" s="43" t="s">
        <v>1397</v>
      </c>
      <c r="I173" s="43"/>
      <c r="J173" s="219">
        <v>0</v>
      </c>
      <c r="K173" s="219">
        <v>2.1</v>
      </c>
      <c r="L173" s="44" t="s">
        <v>1356</v>
      </c>
      <c r="M173" s="44"/>
      <c r="N173" s="41">
        <f>N172+IF(AND(L173="Pago",OR(E173='PC Receitas'!$O$4,E173='PC Receitas'!$O$5,E173='PC Receitas'!$O$6)),K173,IF(AND(L173="Pago",OR(E173='PC Receitas'!$O$7,E173='PC Receitas'!$O$8,E173='PC Receitas'!$O$9,E173='PC Receitas'!$O$10,E173='PC Receitas'!$O$11,E173='PC Receitas'!$O$12,E173='PC Receitas'!$O$13,E173='PC Receitas'!$O$14)),-K173,0))</f>
        <v>-638941.19999999122</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19</v>
      </c>
      <c r="D174" s="43" t="str">
        <f>IF(C174&lt;&gt;"",TEXT(C174,"00")&amp;"/07/"&amp;'Configurações Básicas'!$E$5,"")</f>
        <v>19/07/2017</v>
      </c>
      <c r="E174" s="43" t="s">
        <v>1338</v>
      </c>
      <c r="F174" s="143">
        <v>15561</v>
      </c>
      <c r="G174" s="43" t="s">
        <v>1442</v>
      </c>
      <c r="H174" s="43" t="s">
        <v>1397</v>
      </c>
      <c r="I174" s="43"/>
      <c r="J174" s="219">
        <v>0</v>
      </c>
      <c r="K174" s="219">
        <v>2.1</v>
      </c>
      <c r="L174" s="44" t="s">
        <v>1356</v>
      </c>
      <c r="M174" s="44"/>
      <c r="N174" s="41">
        <f>N173+IF(AND(L174="Pago",OR(E174='PC Receitas'!$O$4,E174='PC Receitas'!$O$5,E174='PC Receitas'!$O$6)),K174,IF(AND(L174="Pago",OR(E174='PC Receitas'!$O$7,E174='PC Receitas'!$O$8,E174='PC Receitas'!$O$9,E174='PC Receitas'!$O$10,E174='PC Receitas'!$O$11,E174='PC Receitas'!$O$12,E174='PC Receitas'!$O$13,E174='PC Receitas'!$O$14)),-K174,0))</f>
        <v>-638943.2999999912</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17</v>
      </c>
      <c r="D175" s="43" t="str">
        <f>IF(C175&lt;&gt;"",TEXT(C175,"00")&amp;"/07/"&amp;'Configurações Básicas'!$E$5,"")</f>
        <v>17/07/2017</v>
      </c>
      <c r="E175" s="43" t="s">
        <v>1338</v>
      </c>
      <c r="F175" s="143" t="s">
        <v>1875</v>
      </c>
      <c r="G175" s="43" t="s">
        <v>1442</v>
      </c>
      <c r="H175" s="43" t="s">
        <v>1397</v>
      </c>
      <c r="I175" s="43"/>
      <c r="J175" s="219">
        <v>0</v>
      </c>
      <c r="K175" s="219">
        <v>2.1</v>
      </c>
      <c r="L175" s="44" t="s">
        <v>1356</v>
      </c>
      <c r="M175" s="44"/>
      <c r="N175" s="41">
        <f>N174+IF(AND(L175="Pago",OR(E175='PC Receitas'!$O$4,E175='PC Receitas'!$O$5,E175='PC Receitas'!$O$6)),K175,IF(AND(L175="Pago",OR(E175='PC Receitas'!$O$7,E175='PC Receitas'!$O$8,E175='PC Receitas'!$O$9,E175='PC Receitas'!$O$10,E175='PC Receitas'!$O$11,E175='PC Receitas'!$O$12,E175='PC Receitas'!$O$13,E175='PC Receitas'!$O$14)),-K175,0))</f>
        <v>-638945.39999999118</v>
      </c>
      <c r="S175" s="112" t="str">
        <f t="shared" si="8"/>
        <v>Despesa</v>
      </c>
      <c r="T175" s="109" t="str">
        <f t="shared" si="9"/>
        <v/>
      </c>
      <c r="U175" s="109" t="str">
        <f t="shared" si="10"/>
        <v/>
      </c>
      <c r="V175" s="109" t="str">
        <f t="shared" si="11"/>
        <v>Despesa</v>
      </c>
      <c r="W175" s="113" t="str">
        <f>VLOOKUP(E175,'PC Receitas'!$O$4:$P$14,2,FALSE)</f>
        <v>Despesas_Operacionais</v>
      </c>
    </row>
    <row r="176" spans="1:23" ht="19.5" customHeight="1" thickTop="1" thickBot="1" x14ac:dyDescent="0.3">
      <c r="A176" s="164"/>
      <c r="C176" s="43">
        <v>20</v>
      </c>
      <c r="D176" s="43" t="str">
        <f>IF(C176&lt;&gt;"",TEXT(C176,"00")&amp;"/07/"&amp;'Configurações Básicas'!$E$5,"")</f>
        <v>20/07/2017</v>
      </c>
      <c r="E176" s="43" t="s">
        <v>1334</v>
      </c>
      <c r="F176" s="143" t="s">
        <v>1876</v>
      </c>
      <c r="G176" s="43" t="s">
        <v>1461</v>
      </c>
      <c r="H176" s="43" t="s">
        <v>1397</v>
      </c>
      <c r="I176" s="43"/>
      <c r="J176" s="219">
        <v>0</v>
      </c>
      <c r="K176" s="219">
        <v>14263.62</v>
      </c>
      <c r="L176" s="44" t="s">
        <v>1356</v>
      </c>
      <c r="M176" s="44"/>
      <c r="N176" s="41">
        <f>N175+IF(AND(L176="Pago",OR(E176='PC Receitas'!$O$4,E176='PC Receitas'!$O$5,E176='PC Receitas'!$O$6)),K176,IF(AND(L176="Pago",OR(E176='PC Receitas'!$O$7,E176='PC Receitas'!$O$8,E176='PC Receitas'!$O$9,E176='PC Receitas'!$O$10,E176='PC Receitas'!$O$11,E176='PC Receitas'!$O$12,E176='PC Receitas'!$O$13,E176='PC Receitas'!$O$14)),-K176,0))</f>
        <v>-653209.01999999117</v>
      </c>
      <c r="S176" s="112" t="str">
        <f t="shared" si="8"/>
        <v>Despesa</v>
      </c>
      <c r="T176" s="109" t="str">
        <f t="shared" si="9"/>
        <v/>
      </c>
      <c r="U176" s="109" t="str">
        <f t="shared" si="10"/>
        <v/>
      </c>
      <c r="V176" s="109" t="str">
        <f t="shared" si="11"/>
        <v>Despesa</v>
      </c>
      <c r="W176" s="113" t="str">
        <f>VLOOKUP(E176,'PC Receitas'!$O$4:$P$14,2,FALSE)</f>
        <v>Impostos</v>
      </c>
    </row>
    <row r="177" spans="1:23" ht="19.5" customHeight="1" thickTop="1" thickBot="1" x14ac:dyDescent="0.3">
      <c r="A177" s="164"/>
      <c r="C177" s="43">
        <v>20</v>
      </c>
      <c r="D177" s="43" t="str">
        <f>IF(C177&lt;&gt;"",TEXT(C177,"00")&amp;"/07/"&amp;'Configurações Básicas'!$E$5,"")</f>
        <v>20/07/2017</v>
      </c>
      <c r="E177" s="43" t="s">
        <v>1338</v>
      </c>
      <c r="F177" s="143" t="s">
        <v>1877</v>
      </c>
      <c r="G177" s="43" t="s">
        <v>1437</v>
      </c>
      <c r="H177" s="43" t="s">
        <v>1397</v>
      </c>
      <c r="I177" s="43"/>
      <c r="J177" s="219">
        <v>0</v>
      </c>
      <c r="K177" s="219">
        <v>340.3</v>
      </c>
      <c r="L177" s="44" t="s">
        <v>1356</v>
      </c>
      <c r="M177" s="44"/>
      <c r="N177" s="41">
        <f>N176+IF(AND(L177="Pago",OR(E177='PC Receitas'!$O$4,E177='PC Receitas'!$O$5,E177='PC Receitas'!$O$6)),K177,IF(AND(L177="Pago",OR(E177='PC Receitas'!$O$7,E177='PC Receitas'!$O$8,E177='PC Receitas'!$O$9,E177='PC Receitas'!$O$10,E177='PC Receitas'!$O$11,E177='PC Receitas'!$O$12,E177='PC Receitas'!$O$13,E177='PC Receitas'!$O$14)),-K177,0))</f>
        <v>-653549.31999999122</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20</v>
      </c>
      <c r="D178" s="43" t="str">
        <f>IF(C178&lt;&gt;"",TEXT(C178,"00")&amp;"/07/"&amp;'Configurações Básicas'!$E$5,"")</f>
        <v>20/07/2017</v>
      </c>
      <c r="E178" s="43" t="s">
        <v>1334</v>
      </c>
      <c r="F178" s="143" t="s">
        <v>1878</v>
      </c>
      <c r="G178" s="43" t="s">
        <v>1486</v>
      </c>
      <c r="H178" s="43" t="s">
        <v>1397</v>
      </c>
      <c r="I178" s="43"/>
      <c r="J178" s="219">
        <v>0</v>
      </c>
      <c r="K178" s="219">
        <v>24.08</v>
      </c>
      <c r="L178" s="44" t="s">
        <v>1356</v>
      </c>
      <c r="M178" s="44"/>
      <c r="N178" s="41">
        <f>N177+IF(AND(L178="Pago",OR(E178='PC Receitas'!$O$4,E178='PC Receitas'!$O$5,E178='PC Receitas'!$O$6)),K178,IF(AND(L178="Pago",OR(E178='PC Receitas'!$O$7,E178='PC Receitas'!$O$8,E178='PC Receitas'!$O$9,E178='PC Receitas'!$O$10,E178='PC Receitas'!$O$11,E178='PC Receitas'!$O$12,E178='PC Receitas'!$O$13,E178='PC Receitas'!$O$14)),-K178,0))</f>
        <v>-653573.39999999118</v>
      </c>
      <c r="S178" s="112" t="str">
        <f t="shared" si="8"/>
        <v>Despesa</v>
      </c>
      <c r="T178" s="109" t="str">
        <f t="shared" si="9"/>
        <v/>
      </c>
      <c r="U178" s="109" t="str">
        <f t="shared" si="10"/>
        <v/>
      </c>
      <c r="V178" s="109" t="str">
        <f t="shared" si="11"/>
        <v>Despesa</v>
      </c>
      <c r="W178" s="113" t="str">
        <f>VLOOKUP(E178,'PC Receitas'!$O$4:$P$14,2,FALSE)</f>
        <v>Impostos</v>
      </c>
    </row>
    <row r="179" spans="1:23" ht="19.5" customHeight="1" thickTop="1" thickBot="1" x14ac:dyDescent="0.3">
      <c r="A179" s="164"/>
      <c r="C179" s="43">
        <v>20</v>
      </c>
      <c r="D179" s="43" t="str">
        <f>IF(C179&lt;&gt;"",TEXT(C179,"00")&amp;"/07/"&amp;'Configurações Básicas'!$E$5,"")</f>
        <v>20/07/2017</v>
      </c>
      <c r="E179" s="43" t="s">
        <v>150</v>
      </c>
      <c r="F179" s="143" t="s">
        <v>1879</v>
      </c>
      <c r="G179" s="43" t="s">
        <v>1443</v>
      </c>
      <c r="H179" s="43" t="s">
        <v>1398</v>
      </c>
      <c r="I179" s="43"/>
      <c r="J179" s="219">
        <v>0</v>
      </c>
      <c r="K179" s="219">
        <v>50</v>
      </c>
      <c r="L179" s="44" t="s">
        <v>1356</v>
      </c>
      <c r="M179" s="44"/>
      <c r="N179" s="41">
        <f>N178+IF(AND(L179="Pago",OR(E179='PC Receitas'!$O$4,E179='PC Receitas'!$O$5,E179='PC Receitas'!$O$6)),K179,IF(AND(L179="Pago",OR(E179='PC Receitas'!$O$7,E179='PC Receitas'!$O$8,E179='PC Receitas'!$O$9,E179='PC Receitas'!$O$10,E179='PC Receitas'!$O$11,E179='PC Receitas'!$O$12,E179='PC Receitas'!$O$13,E179='PC Receitas'!$O$14)),-K179,0))</f>
        <v>-653623.39999999118</v>
      </c>
      <c r="S179" s="112" t="str">
        <f t="shared" si="8"/>
        <v>Despesa</v>
      </c>
      <c r="T179" s="109" t="str">
        <f t="shared" si="9"/>
        <v/>
      </c>
      <c r="U179" s="109" t="str">
        <f t="shared" si="10"/>
        <v/>
      </c>
      <c r="V179" s="109" t="str">
        <f t="shared" si="11"/>
        <v>Despesa</v>
      </c>
      <c r="W179" s="113" t="str">
        <f>VLOOKUP(E179,'PC Receitas'!$O$4:$P$14,2,FALSE)</f>
        <v>Despesas_com_RH</v>
      </c>
    </row>
    <row r="180" spans="1:23" ht="19.5" customHeight="1" thickTop="1" thickBot="1" x14ac:dyDescent="0.3">
      <c r="A180" s="164"/>
      <c r="C180" s="43">
        <v>20</v>
      </c>
      <c r="D180" s="43" t="str">
        <f>IF(C180&lt;&gt;"",TEXT(C180,"00")&amp;"/07/"&amp;'Configurações Básicas'!$E$5,"")</f>
        <v>20/07/2017</v>
      </c>
      <c r="E180" s="43" t="s">
        <v>1338</v>
      </c>
      <c r="F180" s="143">
        <v>377905</v>
      </c>
      <c r="G180" s="43" t="s">
        <v>1450</v>
      </c>
      <c r="H180" s="43" t="s">
        <v>1398</v>
      </c>
      <c r="I180" s="43"/>
      <c r="J180" s="219">
        <v>0</v>
      </c>
      <c r="K180" s="219">
        <v>20</v>
      </c>
      <c r="L180" s="44" t="s">
        <v>1356</v>
      </c>
      <c r="M180" s="44"/>
      <c r="N180" s="41">
        <f>N179+IF(AND(L180="Pago",OR(E180='PC Receitas'!$O$4,E180='PC Receitas'!$O$5,E180='PC Receitas'!$O$6)),K180,IF(AND(L180="Pago",OR(E180='PC Receitas'!$O$7,E180='PC Receitas'!$O$8,E180='PC Receitas'!$O$9,E180='PC Receitas'!$O$10,E180='PC Receitas'!$O$11,E180='PC Receitas'!$O$12,E180='PC Receitas'!$O$13,E180='PC Receitas'!$O$14)),-K180,0))</f>
        <v>-653643.39999999118</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20</v>
      </c>
      <c r="D181" s="43" t="str">
        <f>IF(C181&lt;&gt;"",TEXT(C181,"00")&amp;"/07/"&amp;'Configurações Básicas'!$E$5,"")</f>
        <v>20/07/2017</v>
      </c>
      <c r="E181" s="43" t="s">
        <v>150</v>
      </c>
      <c r="F181" s="143" t="s">
        <v>1880</v>
      </c>
      <c r="G181" s="43" t="s">
        <v>1478</v>
      </c>
      <c r="H181" s="43" t="s">
        <v>1397</v>
      </c>
      <c r="I181" s="43"/>
      <c r="J181" s="219">
        <v>0</v>
      </c>
      <c r="K181" s="219">
        <v>1330.38</v>
      </c>
      <c r="L181" s="44" t="s">
        <v>1356</v>
      </c>
      <c r="M181" s="44"/>
      <c r="N181" s="41">
        <f>N180+IF(AND(L181="Pago",OR(E181='PC Receitas'!$O$4,E181='PC Receitas'!$O$5,E181='PC Receitas'!$O$6)),K181,IF(AND(L181="Pago",OR(E181='PC Receitas'!$O$7,E181='PC Receitas'!$O$8,E181='PC Receitas'!$O$9,E181='PC Receitas'!$O$10,E181='PC Receitas'!$O$11,E181='PC Receitas'!$O$12,E181='PC Receitas'!$O$13,E181='PC Receitas'!$O$14)),-K181,0))</f>
        <v>-654973.77999999118</v>
      </c>
      <c r="S181" s="112" t="str">
        <f t="shared" si="8"/>
        <v>Despesa</v>
      </c>
      <c r="T181" s="109" t="str">
        <f t="shared" si="9"/>
        <v/>
      </c>
      <c r="U181" s="109" t="str">
        <f t="shared" si="10"/>
        <v/>
      </c>
      <c r="V181" s="109" t="str">
        <f t="shared" si="11"/>
        <v>Despesa</v>
      </c>
      <c r="W181" s="113" t="str">
        <f>VLOOKUP(E181,'PC Receitas'!$O$4:$P$14,2,FALSE)</f>
        <v>Despesas_com_RH</v>
      </c>
    </row>
    <row r="182" spans="1:23" ht="19.5" customHeight="1" thickTop="1" thickBot="1" x14ac:dyDescent="0.3">
      <c r="A182" s="164"/>
      <c r="C182" s="43">
        <v>16</v>
      </c>
      <c r="D182" s="43" t="str">
        <f>IF(C182&lt;&gt;"",TEXT(C182,"00")&amp;"/07/"&amp;'Configurações Básicas'!$E$5,"")</f>
        <v>16/07/2017</v>
      </c>
      <c r="E182" s="43" t="s">
        <v>1338</v>
      </c>
      <c r="F182" s="143">
        <v>15545</v>
      </c>
      <c r="G182" s="43" t="s">
        <v>1442</v>
      </c>
      <c r="H182" s="43" t="s">
        <v>1397</v>
      </c>
      <c r="I182" s="43"/>
      <c r="J182" s="219">
        <v>0</v>
      </c>
      <c r="K182" s="219">
        <v>2.1</v>
      </c>
      <c r="L182" s="44" t="s">
        <v>1356</v>
      </c>
      <c r="M182" s="44"/>
      <c r="N182" s="41">
        <f>N181+IF(AND(L182="Pago",OR(E182='PC Receitas'!$O$4,E182='PC Receitas'!$O$5,E182='PC Receitas'!$O$6)),K182,IF(AND(L182="Pago",OR(E182='PC Receitas'!$O$7,E182='PC Receitas'!$O$8,E182='PC Receitas'!$O$9,E182='PC Receitas'!$O$10,E182='PC Receitas'!$O$11,E182='PC Receitas'!$O$12,E182='PC Receitas'!$O$13,E182='PC Receitas'!$O$14)),-K182,0))</f>
        <v>-654975.87999999116</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26</v>
      </c>
      <c r="D183" s="43" t="str">
        <f>IF(C183&lt;&gt;"",TEXT(C183,"00")&amp;"/07/"&amp;'Configurações Básicas'!$E$5,"")</f>
        <v>26/07/2017</v>
      </c>
      <c r="E183" s="43" t="s">
        <v>1338</v>
      </c>
      <c r="F183" s="143">
        <v>15612</v>
      </c>
      <c r="G183" s="43" t="s">
        <v>1442</v>
      </c>
      <c r="H183" s="43" t="s">
        <v>1397</v>
      </c>
      <c r="I183" s="43"/>
      <c r="J183" s="219">
        <v>0</v>
      </c>
      <c r="K183" s="219">
        <v>2.1</v>
      </c>
      <c r="L183" s="44" t="s">
        <v>1356</v>
      </c>
      <c r="M183" s="44"/>
      <c r="N183" s="41">
        <f>N182+IF(AND(L183="Pago",OR(E183='PC Receitas'!$O$4,E183='PC Receitas'!$O$5,E183='PC Receitas'!$O$6)),K183,IF(AND(L183="Pago",OR(E183='PC Receitas'!$O$7,E183='PC Receitas'!$O$8,E183='PC Receitas'!$O$9,E183='PC Receitas'!$O$10,E183='PC Receitas'!$O$11,E183='PC Receitas'!$O$12,E183='PC Receitas'!$O$13,E183='PC Receitas'!$O$14)),-K183,0))</f>
        <v>-654977.97999999113</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21</v>
      </c>
      <c r="D184" s="43" t="str">
        <f>IF(C184&lt;&gt;"",TEXT(C184,"00")&amp;"/07/"&amp;'Configurações Básicas'!$E$5,"")</f>
        <v>21/07/2017</v>
      </c>
      <c r="E184" s="43" t="s">
        <v>1338</v>
      </c>
      <c r="F184" s="143">
        <v>5835</v>
      </c>
      <c r="G184" s="43" t="s">
        <v>1448</v>
      </c>
      <c r="H184" s="43" t="s">
        <v>1399</v>
      </c>
      <c r="I184" s="43"/>
      <c r="J184" s="219">
        <v>0</v>
      </c>
      <c r="K184" s="219">
        <v>67</v>
      </c>
      <c r="L184" s="44" t="s">
        <v>1356</v>
      </c>
      <c r="M184" s="44"/>
      <c r="N184" s="41">
        <f>N183+IF(AND(L184="Pago",OR(E184='PC Receitas'!$O$4,E184='PC Receitas'!$O$5,E184='PC Receitas'!$O$6)),K184,IF(AND(L184="Pago",OR(E184='PC Receitas'!$O$7,E184='PC Receitas'!$O$8,E184='PC Receitas'!$O$9,E184='PC Receitas'!$O$10,E184='PC Receitas'!$O$11,E184='PC Receitas'!$O$12,E184='PC Receitas'!$O$13,E184='PC Receitas'!$O$14)),-K184,0))</f>
        <v>-655044.97999999113</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21</v>
      </c>
      <c r="D185" s="43" t="str">
        <f>IF(C185&lt;&gt;"",TEXT(C185,"00")&amp;"/07/"&amp;'Configurações Básicas'!$E$5,"")</f>
        <v>21/07/2017</v>
      </c>
      <c r="E185" s="43" t="s">
        <v>1338</v>
      </c>
      <c r="F185" s="143" t="s">
        <v>1881</v>
      </c>
      <c r="G185" s="43" t="s">
        <v>1442</v>
      </c>
      <c r="H185" s="43" t="s">
        <v>1397</v>
      </c>
      <c r="I185" s="43"/>
      <c r="J185" s="219">
        <v>0</v>
      </c>
      <c r="K185" s="219">
        <v>2.1</v>
      </c>
      <c r="L185" s="44" t="s">
        <v>1356</v>
      </c>
      <c r="M185" s="44"/>
      <c r="N185" s="41">
        <f>N184+IF(AND(L185="Pago",OR(E185='PC Receitas'!$O$4,E185='PC Receitas'!$O$5,E185='PC Receitas'!$O$6)),K185,IF(AND(L185="Pago",OR(E185='PC Receitas'!$O$7,E185='PC Receitas'!$O$8,E185='PC Receitas'!$O$9,E185='PC Receitas'!$O$10,E185='PC Receitas'!$O$11,E185='PC Receitas'!$O$12,E185='PC Receitas'!$O$13,E185='PC Receitas'!$O$14)),-K185,0))</f>
        <v>-655047.07999999111</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21</v>
      </c>
      <c r="D186" s="43" t="str">
        <f>IF(C186&lt;&gt;"",TEXT(C186,"00")&amp;"/07/"&amp;'Configurações Básicas'!$E$5,"")</f>
        <v>21/07/2017</v>
      </c>
      <c r="E186" s="43" t="s">
        <v>1338</v>
      </c>
      <c r="F186" s="143">
        <v>15584</v>
      </c>
      <c r="G186" s="43" t="s">
        <v>1442</v>
      </c>
      <c r="H186" s="43" t="s">
        <v>1397</v>
      </c>
      <c r="I186" s="43"/>
      <c r="J186" s="219">
        <v>0</v>
      </c>
      <c r="K186" s="219">
        <v>2.1</v>
      </c>
      <c r="L186" s="44" t="s">
        <v>1356</v>
      </c>
      <c r="M186" s="44"/>
      <c r="N186" s="41">
        <f>N185+IF(AND(L186="Pago",OR(E186='PC Receitas'!$O$4,E186='PC Receitas'!$O$5,E186='PC Receitas'!$O$6)),K186,IF(AND(L186="Pago",OR(E186='PC Receitas'!$O$7,E186='PC Receitas'!$O$8,E186='PC Receitas'!$O$9,E186='PC Receitas'!$O$10,E186='PC Receitas'!$O$11,E186='PC Receitas'!$O$12,E186='PC Receitas'!$O$13,E186='PC Receitas'!$O$14)),-K186,0))</f>
        <v>-655049.17999999109</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21</v>
      </c>
      <c r="D187" s="43" t="str">
        <f>IF(C187&lt;&gt;"",TEXT(C187,"00")&amp;"/07/"&amp;'Configurações Básicas'!$E$5,"")</f>
        <v>21/07/2017</v>
      </c>
      <c r="E187" s="43" t="s">
        <v>1338</v>
      </c>
      <c r="F187" s="143">
        <v>15543</v>
      </c>
      <c r="G187" s="43" t="s">
        <v>1442</v>
      </c>
      <c r="H187" s="43" t="s">
        <v>1397</v>
      </c>
      <c r="I187" s="43"/>
      <c r="J187" s="219">
        <v>0</v>
      </c>
      <c r="K187" s="219">
        <v>2.1</v>
      </c>
      <c r="L187" s="44" t="s">
        <v>1356</v>
      </c>
      <c r="M187" s="44"/>
      <c r="N187" s="41">
        <f>N186+IF(AND(L187="Pago",OR(E187='PC Receitas'!$O$4,E187='PC Receitas'!$O$5,E187='PC Receitas'!$O$6)),K187,IF(AND(L187="Pago",OR(E187='PC Receitas'!$O$7,E187='PC Receitas'!$O$8,E187='PC Receitas'!$O$9,E187='PC Receitas'!$O$10,E187='PC Receitas'!$O$11,E187='PC Receitas'!$O$12,E187='PC Receitas'!$O$13,E187='PC Receitas'!$O$14)),-K187,0))</f>
        <v>-655051.27999999106</v>
      </c>
      <c r="S187" s="112" t="str">
        <f t="shared" si="8"/>
        <v>Despesa</v>
      </c>
      <c r="T187" s="109" t="str">
        <f t="shared" si="9"/>
        <v/>
      </c>
      <c r="U187" s="109" t="str">
        <f t="shared" si="10"/>
        <v/>
      </c>
      <c r="V187" s="109" t="str">
        <f t="shared" si="11"/>
        <v>Despesa</v>
      </c>
      <c r="W187" s="113" t="str">
        <f>VLOOKUP(E187,'PC Receitas'!$O$4:$P$14,2,FALSE)</f>
        <v>Despesas_Operacionais</v>
      </c>
    </row>
    <row r="188" spans="1:23" ht="19.5" customHeight="1" thickTop="1" thickBot="1" x14ac:dyDescent="0.3">
      <c r="A188" s="164"/>
      <c r="C188" s="43">
        <v>12</v>
      </c>
      <c r="D188" s="43" t="str">
        <f>IF(C188&lt;&gt;"",TEXT(C188,"00")&amp;"/07/"&amp;'Configurações Básicas'!$E$5,"")</f>
        <v>12/07/2017</v>
      </c>
      <c r="E188" s="43" t="s">
        <v>1338</v>
      </c>
      <c r="F188" s="143">
        <v>15517</v>
      </c>
      <c r="G188" s="43" t="s">
        <v>1442</v>
      </c>
      <c r="H188" s="43" t="s">
        <v>1397</v>
      </c>
      <c r="I188" s="43"/>
      <c r="J188" s="219">
        <v>0</v>
      </c>
      <c r="K188" s="219">
        <v>2.1</v>
      </c>
      <c r="L188" s="44" t="s">
        <v>1356</v>
      </c>
      <c r="M188" s="44"/>
      <c r="N188" s="41">
        <f>N187+IF(AND(L188="Pago",OR(E188='PC Receitas'!$O$4,E188='PC Receitas'!$O$5,E188='PC Receitas'!$O$6)),K188,IF(AND(L188="Pago",OR(E188='PC Receitas'!$O$7,E188='PC Receitas'!$O$8,E188='PC Receitas'!$O$9,E188='PC Receitas'!$O$10,E188='PC Receitas'!$O$11,E188='PC Receitas'!$O$12,E188='PC Receitas'!$O$13,E188='PC Receitas'!$O$14)),-K188,0))</f>
        <v>-655053.37999999104</v>
      </c>
      <c r="S188" s="112" t="str">
        <f t="shared" si="8"/>
        <v>Despesa</v>
      </c>
      <c r="T188" s="109" t="str">
        <f t="shared" si="9"/>
        <v/>
      </c>
      <c r="U188" s="109" t="str">
        <f t="shared" si="10"/>
        <v/>
      </c>
      <c r="V188" s="109" t="str">
        <f t="shared" si="11"/>
        <v>Despesa</v>
      </c>
      <c r="W188" s="113" t="str">
        <f>VLOOKUP(E188,'PC Receitas'!$O$4:$P$14,2,FALSE)</f>
        <v>Despesas_Operacionais</v>
      </c>
    </row>
    <row r="189" spans="1:23" ht="19.5" customHeight="1" thickTop="1" thickBot="1" x14ac:dyDescent="0.3">
      <c r="A189" s="164"/>
      <c r="C189" s="43">
        <v>22</v>
      </c>
      <c r="D189" s="43" t="str">
        <f>IF(C189&lt;&gt;"",TEXT(C189,"00")&amp;"/07/"&amp;'Configurações Básicas'!$E$5,"")</f>
        <v>22/07/2017</v>
      </c>
      <c r="E189" s="43" t="s">
        <v>1338</v>
      </c>
      <c r="F189" s="143" t="s">
        <v>1882</v>
      </c>
      <c r="G189" s="43" t="s">
        <v>1460</v>
      </c>
      <c r="H189" s="43" t="s">
        <v>1397</v>
      </c>
      <c r="I189" s="43"/>
      <c r="J189" s="219">
        <v>0</v>
      </c>
      <c r="K189" s="219">
        <v>56.81</v>
      </c>
      <c r="L189" s="44" t="s">
        <v>1356</v>
      </c>
      <c r="M189" s="44"/>
      <c r="N189" s="41">
        <f>N188+IF(AND(L189="Pago",OR(E189='PC Receitas'!$O$4,E189='PC Receitas'!$O$5,E189='PC Receitas'!$O$6)),K189,IF(AND(L189="Pago",OR(E189='PC Receitas'!$O$7,E189='PC Receitas'!$O$8,E189='PC Receitas'!$O$9,E189='PC Receitas'!$O$10,E189='PC Receitas'!$O$11,E189='PC Receitas'!$O$12,E189='PC Receitas'!$O$13,E189='PC Receitas'!$O$14)),-K189,0))</f>
        <v>-655110.1899999911</v>
      </c>
      <c r="S189" s="112" t="str">
        <f t="shared" si="8"/>
        <v>Despesa</v>
      </c>
      <c r="T189" s="109" t="str">
        <f t="shared" si="9"/>
        <v/>
      </c>
      <c r="U189" s="109" t="str">
        <f t="shared" si="10"/>
        <v/>
      </c>
      <c r="V189" s="109" t="str">
        <f t="shared" si="11"/>
        <v>Despesa</v>
      </c>
      <c r="W189" s="113" t="str">
        <f>VLOOKUP(E189,'PC Receitas'!$O$4:$P$14,2,FALSE)</f>
        <v>Despesas_Operacionais</v>
      </c>
    </row>
    <row r="190" spans="1:23" ht="19.5" customHeight="1" thickTop="1" thickBot="1" x14ac:dyDescent="0.3">
      <c r="A190" s="164"/>
      <c r="C190" s="43">
        <v>14</v>
      </c>
      <c r="D190" s="43" t="str">
        <f>IF(C190&lt;&gt;"",TEXT(C190,"00")&amp;"/07/"&amp;'Configurações Básicas'!$E$5,"")</f>
        <v>14/07/2017</v>
      </c>
      <c r="E190" s="43" t="s">
        <v>1337</v>
      </c>
      <c r="F190" s="143">
        <v>2699</v>
      </c>
      <c r="G190" s="43" t="s">
        <v>1447</v>
      </c>
      <c r="H190" s="43" t="s">
        <v>1397</v>
      </c>
      <c r="I190" s="43"/>
      <c r="J190" s="219">
        <v>0</v>
      </c>
      <c r="K190" s="219">
        <v>10200</v>
      </c>
      <c r="L190" s="44" t="s">
        <v>1356</v>
      </c>
      <c r="M190" s="44"/>
      <c r="N190" s="41">
        <f>N189+IF(AND(L190="Pago",OR(E190='PC Receitas'!$O$4,E190='PC Receitas'!$O$5,E190='PC Receitas'!$O$6)),K190,IF(AND(L190="Pago",OR(E190='PC Receitas'!$O$7,E190='PC Receitas'!$O$8,E190='PC Receitas'!$O$9,E190='PC Receitas'!$O$10,E190='PC Receitas'!$O$11,E190='PC Receitas'!$O$12,E190='PC Receitas'!$O$13,E190='PC Receitas'!$O$14)),-K190,0))</f>
        <v>-665310.1899999911</v>
      </c>
      <c r="S190" s="112" t="str">
        <f t="shared" si="8"/>
        <v/>
      </c>
      <c r="T190" s="109" t="str">
        <f t="shared" si="9"/>
        <v>Despesa</v>
      </c>
      <c r="U190" s="109" t="str">
        <f t="shared" si="10"/>
        <v/>
      </c>
      <c r="V190" s="109" t="str">
        <f t="shared" si="11"/>
        <v>Despesa</v>
      </c>
      <c r="W190" s="113" t="str">
        <f>VLOOKUP(E190,'PC Receitas'!$O$4:$P$14,2,FALSE)</f>
        <v>Despesas_com_Produtos</v>
      </c>
    </row>
    <row r="191" spans="1:23" ht="19.5" customHeight="1" thickTop="1" thickBot="1" x14ac:dyDescent="0.3">
      <c r="A191" s="164"/>
      <c r="C191" s="43">
        <v>22</v>
      </c>
      <c r="D191" s="43" t="str">
        <f>IF(C191&lt;&gt;"",TEXT(C191,"00")&amp;"/07/"&amp;'Configurações Básicas'!$E$5,"")</f>
        <v>22/07/2017</v>
      </c>
      <c r="E191" s="43" t="s">
        <v>1338</v>
      </c>
      <c r="F191" s="143">
        <v>15604</v>
      </c>
      <c r="G191" s="43" t="s">
        <v>1442</v>
      </c>
      <c r="H191" s="43" t="s">
        <v>1397</v>
      </c>
      <c r="I191" s="43"/>
      <c r="J191" s="219">
        <v>0</v>
      </c>
      <c r="K191" s="219">
        <v>2.1</v>
      </c>
      <c r="L191" s="44" t="s">
        <v>1356</v>
      </c>
      <c r="M191" s="44"/>
      <c r="N191" s="41">
        <f>N190+IF(AND(L191="Pago",OR(E191='PC Receitas'!$O$4,E191='PC Receitas'!$O$5,E191='PC Receitas'!$O$6)),K191,IF(AND(L191="Pago",OR(E191='PC Receitas'!$O$7,E191='PC Receitas'!$O$8,E191='PC Receitas'!$O$9,E191='PC Receitas'!$O$10,E191='PC Receitas'!$O$11,E191='PC Receitas'!$O$12,E191='PC Receitas'!$O$13,E191='PC Receitas'!$O$14)),-K191,0))</f>
        <v>-665312.28999999107</v>
      </c>
      <c r="S191" s="112" t="str">
        <f t="shared" si="8"/>
        <v>Despesa</v>
      </c>
      <c r="T191" s="109" t="str">
        <f t="shared" si="9"/>
        <v/>
      </c>
      <c r="U191" s="109" t="str">
        <f t="shared" si="10"/>
        <v/>
      </c>
      <c r="V191" s="109" t="str">
        <f t="shared" si="11"/>
        <v>Despesa</v>
      </c>
      <c r="W191" s="113" t="str">
        <f>VLOOKUP(E191,'PC Receitas'!$O$4:$P$14,2,FALSE)</f>
        <v>Despesas_Operacionais</v>
      </c>
    </row>
    <row r="192" spans="1:23" ht="19.5" customHeight="1" thickTop="1" thickBot="1" x14ac:dyDescent="0.3">
      <c r="A192" s="164"/>
      <c r="C192" s="43">
        <v>22</v>
      </c>
      <c r="D192" s="43" t="str">
        <f>IF(C192&lt;&gt;"",TEXT(C192,"00")&amp;"/07/"&amp;'Configurações Básicas'!$E$5,"")</f>
        <v>22/07/2017</v>
      </c>
      <c r="E192" s="43" t="s">
        <v>1338</v>
      </c>
      <c r="F192" s="143">
        <v>15587</v>
      </c>
      <c r="G192" s="43" t="s">
        <v>1442</v>
      </c>
      <c r="H192" s="43" t="s">
        <v>1397</v>
      </c>
      <c r="I192" s="43"/>
      <c r="J192" s="219">
        <v>0</v>
      </c>
      <c r="K192" s="219">
        <v>2.1</v>
      </c>
      <c r="L192" s="44" t="s">
        <v>1356</v>
      </c>
      <c r="M192" s="44"/>
      <c r="N192" s="41">
        <f>N191+IF(AND(L192="Pago",OR(E192='PC Receitas'!$O$4,E192='PC Receitas'!$O$5,E192='PC Receitas'!$O$6)),K192,IF(AND(L192="Pago",OR(E192='PC Receitas'!$O$7,E192='PC Receitas'!$O$8,E192='PC Receitas'!$O$9,E192='PC Receitas'!$O$10,E192='PC Receitas'!$O$11,E192='PC Receitas'!$O$12,E192='PC Receitas'!$O$13,E192='PC Receitas'!$O$14)),-K192,0))</f>
        <v>-665314.38999999105</v>
      </c>
      <c r="S192" s="112" t="str">
        <f t="shared" si="8"/>
        <v>Despesa</v>
      </c>
      <c r="T192" s="109" t="str">
        <f t="shared" si="9"/>
        <v/>
      </c>
      <c r="U192" s="109" t="str">
        <f t="shared" si="10"/>
        <v/>
      </c>
      <c r="V192" s="109" t="str">
        <f t="shared" si="11"/>
        <v>Despesa</v>
      </c>
      <c r="W192" s="113" t="str">
        <f>VLOOKUP(E192,'PC Receitas'!$O$4:$P$14,2,FALSE)</f>
        <v>Despesas_Operacionais</v>
      </c>
    </row>
    <row r="193" spans="1:23" ht="19.5" customHeight="1" thickTop="1" thickBot="1" x14ac:dyDescent="0.3">
      <c r="A193" s="164"/>
      <c r="C193" s="43">
        <v>22</v>
      </c>
      <c r="D193" s="43" t="str">
        <f>IF(C193&lt;&gt;"",TEXT(C193,"00")&amp;"/07/"&amp;'Configurações Básicas'!$E$5,"")</f>
        <v>22/07/2017</v>
      </c>
      <c r="E193" s="43" t="s">
        <v>1338</v>
      </c>
      <c r="F193" s="143">
        <v>15588</v>
      </c>
      <c r="G193" s="43" t="s">
        <v>1442</v>
      </c>
      <c r="H193" s="43" t="s">
        <v>1397</v>
      </c>
      <c r="I193" s="43"/>
      <c r="J193" s="219">
        <v>0</v>
      </c>
      <c r="K193" s="219">
        <v>2.1</v>
      </c>
      <c r="L193" s="44" t="s">
        <v>1356</v>
      </c>
      <c r="M193" s="44"/>
      <c r="N193" s="41">
        <f>N192+IF(AND(L193="Pago",OR(E193='PC Receitas'!$O$4,E193='PC Receitas'!$O$5,E193='PC Receitas'!$O$6)),K193,IF(AND(L193="Pago",OR(E193='PC Receitas'!$O$7,E193='PC Receitas'!$O$8,E193='PC Receitas'!$O$9,E193='PC Receitas'!$O$10,E193='PC Receitas'!$O$11,E193='PC Receitas'!$O$12,E193='PC Receitas'!$O$13,E193='PC Receitas'!$O$14)),-K193,0))</f>
        <v>-665316.48999999103</v>
      </c>
      <c r="S193" s="112" t="str">
        <f t="shared" si="8"/>
        <v>Despesa</v>
      </c>
      <c r="T193" s="109" t="str">
        <f t="shared" si="9"/>
        <v/>
      </c>
      <c r="U193" s="109" t="str">
        <f t="shared" si="10"/>
        <v/>
      </c>
      <c r="V193" s="109" t="str">
        <f t="shared" si="11"/>
        <v>Despesa</v>
      </c>
      <c r="W193" s="113" t="str">
        <f>VLOOKUP(E193,'PC Receitas'!$O$4:$P$14,2,FALSE)</f>
        <v>Despesas_Operacionais</v>
      </c>
    </row>
    <row r="194" spans="1:23" ht="19.5" customHeight="1" thickTop="1" thickBot="1" x14ac:dyDescent="0.3">
      <c r="A194" s="164"/>
      <c r="C194" s="43">
        <v>22</v>
      </c>
      <c r="D194" s="43" t="str">
        <f>IF(C194&lt;&gt;"",TEXT(C194,"00")&amp;"/07/"&amp;'Configurações Básicas'!$E$5,"")</f>
        <v>22/07/2017</v>
      </c>
      <c r="E194" s="43" t="s">
        <v>1338</v>
      </c>
      <c r="F194" s="143">
        <v>15589</v>
      </c>
      <c r="G194" s="43" t="s">
        <v>1442</v>
      </c>
      <c r="H194" s="43" t="s">
        <v>1397</v>
      </c>
      <c r="I194" s="43"/>
      <c r="J194" s="219">
        <v>0</v>
      </c>
      <c r="K194" s="219">
        <v>2.1</v>
      </c>
      <c r="L194" s="44" t="s">
        <v>1356</v>
      </c>
      <c r="M194" s="44"/>
      <c r="N194" s="41">
        <f>N193+IF(AND(L194="Pago",OR(E194='PC Receitas'!$O$4,E194='PC Receitas'!$O$5,E194='PC Receitas'!$O$6)),K194,IF(AND(L194="Pago",OR(E194='PC Receitas'!$O$7,E194='PC Receitas'!$O$8,E194='PC Receitas'!$O$9,E194='PC Receitas'!$O$10,E194='PC Receitas'!$O$11,E194='PC Receitas'!$O$12,E194='PC Receitas'!$O$13,E194='PC Receitas'!$O$14)),-K194,0))</f>
        <v>-665318.589999991</v>
      </c>
      <c r="S194" s="112" t="str">
        <f t="shared" si="8"/>
        <v>Despesa</v>
      </c>
      <c r="T194" s="109" t="str">
        <f t="shared" si="9"/>
        <v/>
      </c>
      <c r="U194" s="109" t="str">
        <f t="shared" si="10"/>
        <v/>
      </c>
      <c r="V194" s="109" t="str">
        <f t="shared" si="11"/>
        <v>Despesa</v>
      </c>
      <c r="W194" s="113" t="str">
        <f>VLOOKUP(E194,'PC Receitas'!$O$4:$P$14,2,FALSE)</f>
        <v>Despesas_Operacionais</v>
      </c>
    </row>
    <row r="195" spans="1:23" ht="19.5" customHeight="1" thickTop="1" thickBot="1" x14ac:dyDescent="0.3">
      <c r="A195" s="164"/>
      <c r="C195" s="43">
        <v>22</v>
      </c>
      <c r="D195" s="43" t="str">
        <f>IF(C195&lt;&gt;"",TEXT(C195,"00")&amp;"/07/"&amp;'Configurações Básicas'!$E$5,"")</f>
        <v>22/07/2017</v>
      </c>
      <c r="E195" s="43" t="s">
        <v>1338</v>
      </c>
      <c r="F195" s="143">
        <v>15590</v>
      </c>
      <c r="G195" s="43" t="s">
        <v>1442</v>
      </c>
      <c r="H195" s="43" t="s">
        <v>1397</v>
      </c>
      <c r="I195" s="43"/>
      <c r="J195" s="219">
        <v>0</v>
      </c>
      <c r="K195" s="219">
        <v>2.1</v>
      </c>
      <c r="L195" s="44" t="s">
        <v>1356</v>
      </c>
      <c r="M195" s="44"/>
      <c r="N195" s="41">
        <f>N194+IF(AND(L195="Pago",OR(E195='PC Receitas'!$O$4,E195='PC Receitas'!$O$5,E195='PC Receitas'!$O$6)),K195,IF(AND(L195="Pago",OR(E195='PC Receitas'!$O$7,E195='PC Receitas'!$O$8,E195='PC Receitas'!$O$9,E195='PC Receitas'!$O$10,E195='PC Receitas'!$O$11,E195='PC Receitas'!$O$12,E195='PC Receitas'!$O$13,E195='PC Receitas'!$O$14)),-K195,0))</f>
        <v>-665320.68999999098</v>
      </c>
      <c r="S195" s="112" t="str">
        <f t="shared" si="8"/>
        <v>Despesa</v>
      </c>
      <c r="T195" s="109" t="str">
        <f t="shared" si="9"/>
        <v/>
      </c>
      <c r="U195" s="109" t="str">
        <f t="shared" si="10"/>
        <v/>
      </c>
      <c r="V195" s="109" t="str">
        <f t="shared" si="11"/>
        <v>Despesa</v>
      </c>
      <c r="W195" s="113" t="str">
        <f>VLOOKUP(E195,'PC Receitas'!$O$4:$P$14,2,FALSE)</f>
        <v>Despesas_Operacionais</v>
      </c>
    </row>
    <row r="196" spans="1:23" ht="19.5" customHeight="1" thickTop="1" thickBot="1" x14ac:dyDescent="0.3">
      <c r="A196" s="164"/>
      <c r="C196" s="43">
        <v>22</v>
      </c>
      <c r="D196" s="43" t="str">
        <f>IF(C196&lt;&gt;"",TEXT(C196,"00")&amp;"/07/"&amp;'Configurações Básicas'!$E$5,"")</f>
        <v>22/07/2017</v>
      </c>
      <c r="E196" s="43" t="s">
        <v>1338</v>
      </c>
      <c r="F196" s="143">
        <v>15593</v>
      </c>
      <c r="G196" s="43" t="s">
        <v>1442</v>
      </c>
      <c r="H196" s="43" t="s">
        <v>1397</v>
      </c>
      <c r="I196" s="43"/>
      <c r="J196" s="219">
        <v>0</v>
      </c>
      <c r="K196" s="219">
        <v>2.1</v>
      </c>
      <c r="L196" s="44" t="s">
        <v>1356</v>
      </c>
      <c r="M196" s="44"/>
      <c r="N196" s="41">
        <f>N195+IF(AND(L196="Pago",OR(E196='PC Receitas'!$O$4,E196='PC Receitas'!$O$5,E196='PC Receitas'!$O$6)),K196,IF(AND(L196="Pago",OR(E196='PC Receitas'!$O$7,E196='PC Receitas'!$O$8,E196='PC Receitas'!$O$9,E196='PC Receitas'!$O$10,E196='PC Receitas'!$O$11,E196='PC Receitas'!$O$12,E196='PC Receitas'!$O$13,E196='PC Receitas'!$O$14)),-K196,0))</f>
        <v>-665322.78999999096</v>
      </c>
      <c r="S196" s="112" t="str">
        <f t="shared" si="8"/>
        <v>Despesa</v>
      </c>
      <c r="T196" s="109" t="str">
        <f t="shared" si="9"/>
        <v/>
      </c>
      <c r="U196" s="109" t="str">
        <f t="shared" si="10"/>
        <v/>
      </c>
      <c r="V196" s="109" t="str">
        <f t="shared" si="11"/>
        <v>Despesa</v>
      </c>
      <c r="W196" s="113" t="str">
        <f>VLOOKUP(E196,'PC Receitas'!$O$4:$P$14,2,FALSE)</f>
        <v>Despesas_Operacionais</v>
      </c>
    </row>
    <row r="197" spans="1:23" ht="19.5" customHeight="1" thickTop="1" thickBot="1" x14ac:dyDescent="0.3">
      <c r="A197" s="164"/>
      <c r="C197" s="43">
        <v>22</v>
      </c>
      <c r="D197" s="43" t="str">
        <f>IF(C197&lt;&gt;"",TEXT(C197,"00")&amp;"/07/"&amp;'Configurações Básicas'!$E$5,"")</f>
        <v>22/07/2017</v>
      </c>
      <c r="E197" s="43" t="s">
        <v>1338</v>
      </c>
      <c r="F197" s="143">
        <v>15596</v>
      </c>
      <c r="G197" s="43" t="s">
        <v>1442</v>
      </c>
      <c r="H197" s="43" t="s">
        <v>1397</v>
      </c>
      <c r="I197" s="43"/>
      <c r="J197" s="219">
        <v>0</v>
      </c>
      <c r="K197" s="219">
        <v>2.1</v>
      </c>
      <c r="L197" s="44" t="s">
        <v>1356</v>
      </c>
      <c r="M197" s="44"/>
      <c r="N197" s="41">
        <f>N196+IF(AND(L197="Pago",OR(E197='PC Receitas'!$O$4,E197='PC Receitas'!$O$5,E197='PC Receitas'!$O$6)),K197,IF(AND(L197="Pago",OR(E197='PC Receitas'!$O$7,E197='PC Receitas'!$O$8,E197='PC Receitas'!$O$9,E197='PC Receitas'!$O$10,E197='PC Receitas'!$O$11,E197='PC Receitas'!$O$12,E197='PC Receitas'!$O$13,E197='PC Receitas'!$O$14)),-K197,0))</f>
        <v>-665324.88999999093</v>
      </c>
      <c r="S197" s="112" t="str">
        <f t="shared" si="8"/>
        <v>Despesa</v>
      </c>
      <c r="T197" s="109" t="str">
        <f t="shared" si="9"/>
        <v/>
      </c>
      <c r="U197" s="109" t="str">
        <f t="shared" si="10"/>
        <v/>
      </c>
      <c r="V197" s="109" t="str">
        <f t="shared" si="11"/>
        <v>Despesa</v>
      </c>
      <c r="W197" s="113" t="str">
        <f>VLOOKUP(E197,'PC Receitas'!$O$4:$P$14,2,FALSE)</f>
        <v>Despesas_Operacionais</v>
      </c>
    </row>
    <row r="198" spans="1:23" ht="19.5" customHeight="1" thickTop="1" thickBot="1" x14ac:dyDescent="0.3">
      <c r="A198" s="164"/>
      <c r="C198" s="43">
        <v>27</v>
      </c>
      <c r="D198" s="43" t="str">
        <f>IF(C198&lt;&gt;"",TEXT(C198,"00")&amp;"/07/"&amp;'Configurações Básicas'!$E$5,"")</f>
        <v>27/07/2017</v>
      </c>
      <c r="E198" s="43" t="s">
        <v>1338</v>
      </c>
      <c r="F198" s="143">
        <v>15624</v>
      </c>
      <c r="G198" s="43" t="s">
        <v>1442</v>
      </c>
      <c r="H198" s="43" t="s">
        <v>1397</v>
      </c>
      <c r="I198" s="43"/>
      <c r="J198" s="219">
        <v>0</v>
      </c>
      <c r="K198" s="219">
        <v>2.1</v>
      </c>
      <c r="L198" s="44" t="s">
        <v>1356</v>
      </c>
      <c r="M198" s="44"/>
      <c r="N198" s="41">
        <f>N197+IF(AND(L198="Pago",OR(E198='PC Receitas'!$O$4,E198='PC Receitas'!$O$5,E198='PC Receitas'!$O$6)),K198,IF(AND(L198="Pago",OR(E198='PC Receitas'!$O$7,E198='PC Receitas'!$O$8,E198='PC Receitas'!$O$9,E198='PC Receitas'!$O$10,E198='PC Receitas'!$O$11,E198='PC Receitas'!$O$12,E198='PC Receitas'!$O$13,E198='PC Receitas'!$O$14)),-K198,0))</f>
        <v>-665326.98999999091</v>
      </c>
      <c r="S198" s="112" t="str">
        <f t="shared" ref="S198:S261" si="12">IF(W198="Despesas_com_RH","Despesa",IF(W198="Despesas_Operacionais","Despesa",IF(W198="Despesas_com_Marketing","Despesa",IF(W198="Impostos","Despesa",IF(W198="Investimentos","Despesa","")))))</f>
        <v>Despesa</v>
      </c>
      <c r="T198" s="109" t="str">
        <f t="shared" ref="T198:T261" si="13">IF(W198="Despesas_com_Produtos","Despesa",IF(W198="Despesas_com_Serviços","Despesa",IF(W198="Despesas_Não_Operacionais","Despesa","")))</f>
        <v/>
      </c>
      <c r="U198" s="109" t="str">
        <f t="shared" ref="U198:U261" si="14">IF(W198="Receitas_com_Produtos","Receita",IF(W198="Receitas_com_Serviços","Receita",IF(W198="Receitas_Não_Operacionais","Receita","")))</f>
        <v/>
      </c>
      <c r="V198" s="109" t="str">
        <f t="shared" ref="V198:V261" si="15">IF(S198&lt;&gt;"",S198,IF(T198&lt;&gt;"",T198,IF(U198&lt;&gt;"",U198,"")))</f>
        <v>Despesa</v>
      </c>
      <c r="W198" s="113" t="str">
        <f>VLOOKUP(E198,'PC Receitas'!$O$4:$P$14,2,FALSE)</f>
        <v>Despesas_Operacionais</v>
      </c>
    </row>
    <row r="199" spans="1:23" ht="19.5" customHeight="1" thickTop="1" thickBot="1" x14ac:dyDescent="0.3">
      <c r="A199" s="164"/>
      <c r="C199" s="43">
        <v>23</v>
      </c>
      <c r="D199" s="43" t="str">
        <f>IF(C199&lt;&gt;"",TEXT(C199,"00")&amp;"/07/"&amp;'Configurações Básicas'!$E$5,"")</f>
        <v>23/07/2017</v>
      </c>
      <c r="E199" s="43" t="s">
        <v>150</v>
      </c>
      <c r="F199" s="143" t="s">
        <v>1883</v>
      </c>
      <c r="G199" s="43" t="s">
        <v>1443</v>
      </c>
      <c r="H199" s="43" t="s">
        <v>1398</v>
      </c>
      <c r="I199" s="43"/>
      <c r="J199" s="219">
        <v>0</v>
      </c>
      <c r="K199" s="219">
        <v>50</v>
      </c>
      <c r="L199" s="44" t="s">
        <v>1356</v>
      </c>
      <c r="M199" s="44"/>
      <c r="N199" s="41">
        <f>N198+IF(AND(L199="Pago",OR(E199='PC Receitas'!$O$4,E199='PC Receitas'!$O$5,E199='PC Receitas'!$O$6)),K199,IF(AND(L199="Pago",OR(E199='PC Receitas'!$O$7,E199='PC Receitas'!$O$8,E199='PC Receitas'!$O$9,E199='PC Receitas'!$O$10,E199='PC Receitas'!$O$11,E199='PC Receitas'!$O$12,E199='PC Receitas'!$O$13,E199='PC Receitas'!$O$14)),-K199,0))</f>
        <v>-665376.98999999091</v>
      </c>
      <c r="S199" s="112" t="str">
        <f t="shared" si="12"/>
        <v>Despesa</v>
      </c>
      <c r="T199" s="109" t="str">
        <f t="shared" si="13"/>
        <v/>
      </c>
      <c r="U199" s="109" t="str">
        <f t="shared" si="14"/>
        <v/>
      </c>
      <c r="V199" s="109" t="str">
        <f t="shared" si="15"/>
        <v>Despesa</v>
      </c>
      <c r="W199" s="113" t="str">
        <f>VLOOKUP(E199,'PC Receitas'!$O$4:$P$14,2,FALSE)</f>
        <v>Despesas_com_RH</v>
      </c>
    </row>
    <row r="200" spans="1:23" ht="19.5" customHeight="1" thickTop="1" thickBot="1" x14ac:dyDescent="0.3">
      <c r="A200" s="164"/>
      <c r="C200" s="43">
        <v>23</v>
      </c>
      <c r="D200" s="43" t="str">
        <f>IF(C200&lt;&gt;"",TEXT(C200,"00")&amp;"/07/"&amp;'Configurações Básicas'!$E$5,"")</f>
        <v>23/07/2017</v>
      </c>
      <c r="E200" s="43" t="s">
        <v>1338</v>
      </c>
      <c r="F200" s="143">
        <v>871637</v>
      </c>
      <c r="G200" s="43" t="s">
        <v>1450</v>
      </c>
      <c r="H200" s="43" t="s">
        <v>1399</v>
      </c>
      <c r="I200" s="43"/>
      <c r="J200" s="219">
        <v>0</v>
      </c>
      <c r="K200" s="219">
        <v>306</v>
      </c>
      <c r="L200" s="44" t="s">
        <v>1356</v>
      </c>
      <c r="M200" s="44"/>
      <c r="N200" s="41">
        <f>N199+IF(AND(L200="Pago",OR(E200='PC Receitas'!$O$4,E200='PC Receitas'!$O$5,E200='PC Receitas'!$O$6)),K200,IF(AND(L200="Pago",OR(E200='PC Receitas'!$O$7,E200='PC Receitas'!$O$8,E200='PC Receitas'!$O$9,E200='PC Receitas'!$O$10,E200='PC Receitas'!$O$11,E200='PC Receitas'!$O$12,E200='PC Receitas'!$O$13,E200='PC Receitas'!$O$14)),-K200,0))</f>
        <v>-665682.98999999091</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22</v>
      </c>
      <c r="D201" s="43" t="str">
        <f>IF(C201&lt;&gt;"",TEXT(C201,"00")&amp;"/07/"&amp;'Configurações Básicas'!$E$5,"")</f>
        <v>22/07/2017</v>
      </c>
      <c r="E201" s="43" t="s">
        <v>1338</v>
      </c>
      <c r="F201" s="143" t="s">
        <v>1884</v>
      </c>
      <c r="G201" s="43" t="s">
        <v>1460</v>
      </c>
      <c r="H201" s="43" t="s">
        <v>1397</v>
      </c>
      <c r="I201" s="43"/>
      <c r="J201" s="219">
        <v>0</v>
      </c>
      <c r="K201" s="219">
        <v>53.1</v>
      </c>
      <c r="L201" s="44" t="s">
        <v>1356</v>
      </c>
      <c r="M201" s="44"/>
      <c r="N201" s="41">
        <f>N200+IF(AND(L201="Pago",OR(E201='PC Receitas'!$O$4,E201='PC Receitas'!$O$5,E201='PC Receitas'!$O$6)),K201,IF(AND(L201="Pago",OR(E201='PC Receitas'!$O$7,E201='PC Receitas'!$O$8,E201='PC Receitas'!$O$9,E201='PC Receitas'!$O$10,E201='PC Receitas'!$O$11,E201='PC Receitas'!$O$12,E201='PC Receitas'!$O$13,E201='PC Receitas'!$O$14)),-K201,0))</f>
        <v>-665736.08999999089</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23</v>
      </c>
      <c r="D202" s="43" t="str">
        <f>IF(C202&lt;&gt;"",TEXT(C202,"00")&amp;"/07/"&amp;'Configurações Básicas'!$E$5,"")</f>
        <v>23/07/2017</v>
      </c>
      <c r="E202" s="43" t="s">
        <v>1338</v>
      </c>
      <c r="F202" s="143" t="s">
        <v>1885</v>
      </c>
      <c r="G202" s="43" t="s">
        <v>1529</v>
      </c>
      <c r="H202" s="43" t="s">
        <v>1397</v>
      </c>
      <c r="I202" s="43"/>
      <c r="J202" s="219">
        <v>0</v>
      </c>
      <c r="K202" s="219">
        <v>62.49</v>
      </c>
      <c r="L202" s="44" t="s">
        <v>1356</v>
      </c>
      <c r="M202" s="44"/>
      <c r="N202" s="41">
        <f>N201+IF(AND(L202="Pago",OR(E202='PC Receitas'!$O$4,E202='PC Receitas'!$O$5,E202='PC Receitas'!$O$6)),K202,IF(AND(L202="Pago",OR(E202='PC Receitas'!$O$7,E202='PC Receitas'!$O$8,E202='PC Receitas'!$O$9,E202='PC Receitas'!$O$10,E202='PC Receitas'!$O$11,E202='PC Receitas'!$O$12,E202='PC Receitas'!$O$13,E202='PC Receitas'!$O$14)),-K202,0))</f>
        <v>-665798.57999999088</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16</v>
      </c>
      <c r="D203" s="43" t="str">
        <f>IF(C203&lt;&gt;"",TEXT(C203,"00")&amp;"/07/"&amp;'Configurações Básicas'!$E$5,"")</f>
        <v>16/07/2017</v>
      </c>
      <c r="E203" s="43" t="s">
        <v>1338</v>
      </c>
      <c r="F203" s="143">
        <v>15536</v>
      </c>
      <c r="G203" s="43" t="s">
        <v>1442</v>
      </c>
      <c r="H203" s="43" t="s">
        <v>1397</v>
      </c>
      <c r="I203" s="43"/>
      <c r="J203" s="219">
        <v>0</v>
      </c>
      <c r="K203" s="219">
        <v>2.1</v>
      </c>
      <c r="L203" s="44" t="s">
        <v>1356</v>
      </c>
      <c r="M203" s="44"/>
      <c r="N203" s="41">
        <f>N202+IF(AND(L203="Pago",OR(E203='PC Receitas'!$O$4,E203='PC Receitas'!$O$5,E203='PC Receitas'!$O$6)),K203,IF(AND(L203="Pago",OR(E203='PC Receitas'!$O$7,E203='PC Receitas'!$O$8,E203='PC Receitas'!$O$9,E203='PC Receitas'!$O$10,E203='PC Receitas'!$O$11,E203='PC Receitas'!$O$12,E203='PC Receitas'!$O$13,E203='PC Receitas'!$O$14)),-K203,0))</f>
        <v>-665800.67999999085</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23</v>
      </c>
      <c r="D204" s="43" t="str">
        <f>IF(C204&lt;&gt;"",TEXT(C204,"00")&amp;"/07/"&amp;'Configurações Básicas'!$E$5,"")</f>
        <v>23/07/2017</v>
      </c>
      <c r="E204" s="43" t="s">
        <v>1338</v>
      </c>
      <c r="F204" s="143">
        <v>15578</v>
      </c>
      <c r="G204" s="43" t="s">
        <v>1442</v>
      </c>
      <c r="H204" s="43" t="s">
        <v>1397</v>
      </c>
      <c r="I204" s="43"/>
      <c r="J204" s="219">
        <v>0</v>
      </c>
      <c r="K204" s="219">
        <v>2.1</v>
      </c>
      <c r="L204" s="44" t="s">
        <v>1356</v>
      </c>
      <c r="M204" s="44"/>
      <c r="N204" s="41">
        <f>N203+IF(AND(L204="Pago",OR(E204='PC Receitas'!$O$4,E204='PC Receitas'!$O$5,E204='PC Receitas'!$O$6)),K204,IF(AND(L204="Pago",OR(E204='PC Receitas'!$O$7,E204='PC Receitas'!$O$8,E204='PC Receitas'!$O$9,E204='PC Receitas'!$O$10,E204='PC Receitas'!$O$11,E204='PC Receitas'!$O$12,E204='PC Receitas'!$O$13,E204='PC Receitas'!$O$14)),-K204,0))</f>
        <v>-665802.77999999083</v>
      </c>
      <c r="S204" s="112" t="str">
        <f t="shared" si="12"/>
        <v>Despesa</v>
      </c>
      <c r="T204" s="109" t="str">
        <f t="shared" si="13"/>
        <v/>
      </c>
      <c r="U204" s="109" t="str">
        <f t="shared" si="14"/>
        <v/>
      </c>
      <c r="V204" s="109" t="str">
        <f t="shared" si="15"/>
        <v>Despesa</v>
      </c>
      <c r="W204" s="113" t="str">
        <f>VLOOKUP(E204,'PC Receitas'!$O$4:$P$14,2,FALSE)</f>
        <v>Despesas_Operacionais</v>
      </c>
    </row>
    <row r="205" spans="1:23" ht="19.5" customHeight="1" thickTop="1" thickBot="1" x14ac:dyDescent="0.3">
      <c r="A205" s="164"/>
      <c r="C205" s="43">
        <v>23</v>
      </c>
      <c r="D205" s="43" t="str">
        <f>IF(C205&lt;&gt;"",TEXT(C205,"00")&amp;"/07/"&amp;'Configurações Básicas'!$E$5,"")</f>
        <v>23/07/2017</v>
      </c>
      <c r="E205" s="43" t="s">
        <v>1338</v>
      </c>
      <c r="F205" s="143">
        <v>15606</v>
      </c>
      <c r="G205" s="43" t="s">
        <v>1442</v>
      </c>
      <c r="H205" s="43" t="s">
        <v>1397</v>
      </c>
      <c r="I205" s="43"/>
      <c r="J205" s="219">
        <v>0</v>
      </c>
      <c r="K205" s="219">
        <v>2.1</v>
      </c>
      <c r="L205" s="44" t="s">
        <v>1356</v>
      </c>
      <c r="M205" s="44"/>
      <c r="N205" s="41">
        <f>N204+IF(AND(L205="Pago",OR(E205='PC Receitas'!$O$4,E205='PC Receitas'!$O$5,E205='PC Receitas'!$O$6)),K205,IF(AND(L205="Pago",OR(E205='PC Receitas'!$O$7,E205='PC Receitas'!$O$8,E205='PC Receitas'!$O$9,E205='PC Receitas'!$O$10,E205='PC Receitas'!$O$11,E205='PC Receitas'!$O$12,E205='PC Receitas'!$O$13,E205='PC Receitas'!$O$14)),-K205,0))</f>
        <v>-665804.87999999081</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25</v>
      </c>
      <c r="D206" s="43" t="str">
        <f>IF(C206&lt;&gt;"",TEXT(C206,"00")&amp;"/07/"&amp;'Configurações Básicas'!$E$5,"")</f>
        <v>25/07/2017</v>
      </c>
      <c r="E206" s="43" t="s">
        <v>1338</v>
      </c>
      <c r="F206" s="143">
        <v>15607</v>
      </c>
      <c r="G206" s="43" t="s">
        <v>1442</v>
      </c>
      <c r="H206" s="43" t="s">
        <v>1397</v>
      </c>
      <c r="I206" s="43"/>
      <c r="J206" s="219">
        <v>0</v>
      </c>
      <c r="K206" s="219">
        <v>2.1</v>
      </c>
      <c r="L206" s="44" t="s">
        <v>1356</v>
      </c>
      <c r="M206" s="44"/>
      <c r="N206" s="41">
        <f>N205+IF(AND(L206="Pago",OR(E206='PC Receitas'!$O$4,E206='PC Receitas'!$O$5,E206='PC Receitas'!$O$6)),K206,IF(AND(L206="Pago",OR(E206='PC Receitas'!$O$7,E206='PC Receitas'!$O$8,E206='PC Receitas'!$O$9,E206='PC Receitas'!$O$10,E206='PC Receitas'!$O$11,E206='PC Receitas'!$O$12,E206='PC Receitas'!$O$13,E206='PC Receitas'!$O$14)),-K206,0))</f>
        <v>-665806.97999999078</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28</v>
      </c>
      <c r="D207" s="43" t="str">
        <f>IF(C207&lt;&gt;"",TEXT(C207,"00")&amp;"/07/"&amp;'Configurações Básicas'!$E$5,"")</f>
        <v>28/07/2017</v>
      </c>
      <c r="E207" s="43" t="s">
        <v>1338</v>
      </c>
      <c r="F207" s="143">
        <v>15689</v>
      </c>
      <c r="G207" s="43" t="s">
        <v>1442</v>
      </c>
      <c r="H207" s="43" t="s">
        <v>1397</v>
      </c>
      <c r="I207" s="43"/>
      <c r="J207" s="219">
        <v>0</v>
      </c>
      <c r="K207" s="219">
        <v>2.1</v>
      </c>
      <c r="L207" s="44" t="s">
        <v>1356</v>
      </c>
      <c r="M207" s="44"/>
      <c r="N207" s="41">
        <f>N206+IF(AND(L207="Pago",OR(E207='PC Receitas'!$O$4,E207='PC Receitas'!$O$5,E207='PC Receitas'!$O$6)),K207,IF(AND(L207="Pago",OR(E207='PC Receitas'!$O$7,E207='PC Receitas'!$O$8,E207='PC Receitas'!$O$9,E207='PC Receitas'!$O$10,E207='PC Receitas'!$O$11,E207='PC Receitas'!$O$12,E207='PC Receitas'!$O$13,E207='PC Receitas'!$O$14)),-K207,0))</f>
        <v>-665809.07999999076</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23</v>
      </c>
      <c r="D208" s="43" t="str">
        <f>IF(C208&lt;&gt;"",TEXT(C208,"00")&amp;"/07/"&amp;'Configurações Básicas'!$E$5,"")</f>
        <v>23/07/2017</v>
      </c>
      <c r="E208" s="43" t="s">
        <v>1338</v>
      </c>
      <c r="F208" s="143">
        <v>15657</v>
      </c>
      <c r="G208" s="43" t="s">
        <v>1442</v>
      </c>
      <c r="H208" s="43" t="s">
        <v>1397</v>
      </c>
      <c r="I208" s="43"/>
      <c r="J208" s="219">
        <v>0</v>
      </c>
      <c r="K208" s="219">
        <v>2.1</v>
      </c>
      <c r="L208" s="44" t="s">
        <v>1356</v>
      </c>
      <c r="M208" s="44"/>
      <c r="N208" s="41">
        <f>N207+IF(AND(L208="Pago",OR(E208='PC Receitas'!$O$4,E208='PC Receitas'!$O$5,E208='PC Receitas'!$O$6)),K208,IF(AND(L208="Pago",OR(E208='PC Receitas'!$O$7,E208='PC Receitas'!$O$8,E208='PC Receitas'!$O$9,E208='PC Receitas'!$O$10,E208='PC Receitas'!$O$11,E208='PC Receitas'!$O$12,E208='PC Receitas'!$O$13,E208='PC Receitas'!$O$14)),-K208,0))</f>
        <v>-665811.17999999074</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24</v>
      </c>
      <c r="D209" s="43" t="str">
        <f>IF(C209&lt;&gt;"",TEXT(C209,"00")&amp;"/07/"&amp;'Configurações Básicas'!$E$5,"")</f>
        <v>24/07/2017</v>
      </c>
      <c r="E209" s="43" t="s">
        <v>1338</v>
      </c>
      <c r="F209" s="143">
        <v>872341</v>
      </c>
      <c r="G209" s="43" t="s">
        <v>1450</v>
      </c>
      <c r="H209" s="43" t="s">
        <v>1397</v>
      </c>
      <c r="I209" s="43"/>
      <c r="J209" s="219">
        <v>0</v>
      </c>
      <c r="K209" s="219">
        <v>136.82</v>
      </c>
      <c r="L209" s="44" t="s">
        <v>1356</v>
      </c>
      <c r="M209" s="44"/>
      <c r="N209" s="41">
        <f>N208+IF(AND(L209="Pago",OR(E209='PC Receitas'!$O$4,E209='PC Receitas'!$O$5,E209='PC Receitas'!$O$6)),K209,IF(AND(L209="Pago",OR(E209='PC Receitas'!$O$7,E209='PC Receitas'!$O$8,E209='PC Receitas'!$O$9,E209='PC Receitas'!$O$10,E209='PC Receitas'!$O$11,E209='PC Receitas'!$O$12,E209='PC Receitas'!$O$13,E209='PC Receitas'!$O$14)),-K209,0))</f>
        <v>-665947.99999999069</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24</v>
      </c>
      <c r="D210" s="43" t="str">
        <f>IF(C210&lt;&gt;"",TEXT(C210,"00")&amp;"/07/"&amp;'Configurações Básicas'!$E$5,"")</f>
        <v>24/07/2017</v>
      </c>
      <c r="E210" s="43" t="s">
        <v>1338</v>
      </c>
      <c r="F210" s="143">
        <v>994</v>
      </c>
      <c r="G210" s="43" t="s">
        <v>1448</v>
      </c>
      <c r="H210" s="43" t="s">
        <v>1397</v>
      </c>
      <c r="I210" s="43"/>
      <c r="J210" s="219">
        <v>0</v>
      </c>
      <c r="K210" s="219">
        <v>869.4</v>
      </c>
      <c r="L210" s="44" t="s">
        <v>1356</v>
      </c>
      <c r="M210" s="44"/>
      <c r="N210" s="41">
        <f>N209+IF(AND(L210="Pago",OR(E210='PC Receitas'!$O$4,E210='PC Receitas'!$O$5,E210='PC Receitas'!$O$6)),K210,IF(AND(L210="Pago",OR(E210='PC Receitas'!$O$7,E210='PC Receitas'!$O$8,E210='PC Receitas'!$O$9,E210='PC Receitas'!$O$10,E210='PC Receitas'!$O$11,E210='PC Receitas'!$O$12,E210='PC Receitas'!$O$13,E210='PC Receitas'!$O$14)),-K210,0))</f>
        <v>-666817.39999999071</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30</v>
      </c>
      <c r="D211" s="43" t="str">
        <f>IF(C211&lt;&gt;"",TEXT(C211,"00")&amp;"/07/"&amp;'Configurações Básicas'!$E$5,"")</f>
        <v>30/07/2017</v>
      </c>
      <c r="E211" s="43" t="s">
        <v>1337</v>
      </c>
      <c r="F211" s="143">
        <v>832</v>
      </c>
      <c r="G211" s="43" t="s">
        <v>1447</v>
      </c>
      <c r="H211" s="43" t="s">
        <v>1398</v>
      </c>
      <c r="I211" s="43"/>
      <c r="J211" s="219">
        <v>0</v>
      </c>
      <c r="K211" s="219">
        <v>525.35</v>
      </c>
      <c r="L211" s="44" t="s">
        <v>1356</v>
      </c>
      <c r="M211" s="44"/>
      <c r="N211" s="41">
        <f>N210+IF(AND(L211="Pago",OR(E211='PC Receitas'!$O$4,E211='PC Receitas'!$O$5,E211='PC Receitas'!$O$6)),K211,IF(AND(L211="Pago",OR(E211='PC Receitas'!$O$7,E211='PC Receitas'!$O$8,E211='PC Receitas'!$O$9,E211='PC Receitas'!$O$10,E211='PC Receitas'!$O$11,E211='PC Receitas'!$O$12,E211='PC Receitas'!$O$13,E211='PC Receitas'!$O$14)),-K211,0))</f>
        <v>-667342.74999999069</v>
      </c>
      <c r="S211" s="112" t="str">
        <f t="shared" si="12"/>
        <v/>
      </c>
      <c r="T211" s="109" t="str">
        <f t="shared" si="13"/>
        <v>Despesa</v>
      </c>
      <c r="U211" s="109" t="str">
        <f t="shared" si="14"/>
        <v/>
      </c>
      <c r="V211" s="109" t="str">
        <f t="shared" si="15"/>
        <v>Despesa</v>
      </c>
      <c r="W211" s="113" t="str">
        <f>VLOOKUP(E211,'PC Receitas'!$O$4:$P$14,2,FALSE)</f>
        <v>Despesas_com_Produtos</v>
      </c>
    </row>
    <row r="212" spans="1:23" ht="19.5" customHeight="1" thickTop="1" thickBot="1" x14ac:dyDescent="0.3">
      <c r="A212" s="164"/>
      <c r="C212" s="43">
        <v>30</v>
      </c>
      <c r="D212" s="43" t="str">
        <f>IF(C212&lt;&gt;"",TEXT(C212,"00")&amp;"/07/"&amp;'Configurações Básicas'!$E$5,"")</f>
        <v>30/07/2017</v>
      </c>
      <c r="E212" s="43" t="s">
        <v>1337</v>
      </c>
      <c r="F212" s="143" t="s">
        <v>1886</v>
      </c>
      <c r="G212" s="43" t="s">
        <v>1447</v>
      </c>
      <c r="H212" s="43" t="s">
        <v>1398</v>
      </c>
      <c r="I212" s="43"/>
      <c r="J212" s="219">
        <v>0</v>
      </c>
      <c r="K212" s="219">
        <v>8202.15</v>
      </c>
      <c r="L212" s="44" t="s">
        <v>1356</v>
      </c>
      <c r="M212" s="44"/>
      <c r="N212" s="41">
        <f>N211+IF(AND(L212="Pago",OR(E212='PC Receitas'!$O$4,E212='PC Receitas'!$O$5,E212='PC Receitas'!$O$6)),K212,IF(AND(L212="Pago",OR(E212='PC Receitas'!$O$7,E212='PC Receitas'!$O$8,E212='PC Receitas'!$O$9,E212='PC Receitas'!$O$10,E212='PC Receitas'!$O$11,E212='PC Receitas'!$O$12,E212='PC Receitas'!$O$13,E212='PC Receitas'!$O$14)),-K212,0))</f>
        <v>-675544.89999999071</v>
      </c>
      <c r="S212" s="112" t="str">
        <f t="shared" si="12"/>
        <v/>
      </c>
      <c r="T212" s="109" t="str">
        <f t="shared" si="13"/>
        <v>Despesa</v>
      </c>
      <c r="U212" s="109" t="str">
        <f t="shared" si="14"/>
        <v/>
      </c>
      <c r="V212" s="109" t="str">
        <f t="shared" si="15"/>
        <v>Despesa</v>
      </c>
      <c r="W212" s="113" t="str">
        <f>VLOOKUP(E212,'PC Receitas'!$O$4:$P$14,2,FALSE)</f>
        <v>Despesas_com_Produtos</v>
      </c>
    </row>
    <row r="213" spans="1:23" ht="19.5" customHeight="1" thickTop="1" thickBot="1" x14ac:dyDescent="0.3">
      <c r="A213" s="164"/>
      <c r="C213" s="43">
        <v>28</v>
      </c>
      <c r="D213" s="43" t="str">
        <f>IF(C213&lt;&gt;"",TEXT(C213,"00")&amp;"/07/"&amp;'Configurações Básicas'!$E$5,"")</f>
        <v>28/07/2017</v>
      </c>
      <c r="E213" s="43" t="s">
        <v>1338</v>
      </c>
      <c r="F213" s="143">
        <v>1729</v>
      </c>
      <c r="G213" s="43" t="s">
        <v>1473</v>
      </c>
      <c r="H213" s="43" t="s">
        <v>1397</v>
      </c>
      <c r="I213" s="43"/>
      <c r="J213" s="219">
        <v>0</v>
      </c>
      <c r="K213" s="219">
        <v>471.6</v>
      </c>
      <c r="L213" s="44" t="s">
        <v>1356</v>
      </c>
      <c r="M213" s="44"/>
      <c r="N213" s="41">
        <f>N212+IF(AND(L213="Pago",OR(E213='PC Receitas'!$O$4,E213='PC Receitas'!$O$5,E213='PC Receitas'!$O$6)),K213,IF(AND(L213="Pago",OR(E213='PC Receitas'!$O$7,E213='PC Receitas'!$O$8,E213='PC Receitas'!$O$9,E213='PC Receitas'!$O$10,E213='PC Receitas'!$O$11,E213='PC Receitas'!$O$12,E213='PC Receitas'!$O$13,E213='PC Receitas'!$O$14)),-K213,0))</f>
        <v>-676016.49999999069</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25</v>
      </c>
      <c r="D214" s="43" t="str">
        <f>IF(C214&lt;&gt;"",TEXT(C214,"00")&amp;"/07/"&amp;'Configurações Básicas'!$E$5,"")</f>
        <v>25/07/2017</v>
      </c>
      <c r="E214" s="43" t="s">
        <v>1338</v>
      </c>
      <c r="F214" s="143" t="s">
        <v>1887</v>
      </c>
      <c r="G214" s="43" t="s">
        <v>1442</v>
      </c>
      <c r="H214" s="43" t="s">
        <v>1397</v>
      </c>
      <c r="I214" s="43"/>
      <c r="J214" s="219">
        <v>0</v>
      </c>
      <c r="K214" s="219">
        <v>2.1</v>
      </c>
      <c r="L214" s="44" t="s">
        <v>1356</v>
      </c>
      <c r="M214" s="44"/>
      <c r="N214" s="41">
        <f>N213+IF(AND(L214="Pago",OR(E214='PC Receitas'!$O$4,E214='PC Receitas'!$O$5,E214='PC Receitas'!$O$6)),K214,IF(AND(L214="Pago",OR(E214='PC Receitas'!$O$7,E214='PC Receitas'!$O$8,E214='PC Receitas'!$O$9,E214='PC Receitas'!$O$10,E214='PC Receitas'!$O$11,E214='PC Receitas'!$O$12,E214='PC Receitas'!$O$13,E214='PC Receitas'!$O$14)),-K214,0))</f>
        <v>-676018.59999999066</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26</v>
      </c>
      <c r="D215" s="43" t="str">
        <f>IF(C215&lt;&gt;"",TEXT(C215,"00")&amp;"/07/"&amp;'Configurações Básicas'!$E$5,"")</f>
        <v>26/07/2017</v>
      </c>
      <c r="E215" s="43" t="s">
        <v>1338</v>
      </c>
      <c r="F215" s="143">
        <v>15563</v>
      </c>
      <c r="G215" s="43" t="s">
        <v>1442</v>
      </c>
      <c r="H215" s="43" t="s">
        <v>1397</v>
      </c>
      <c r="I215" s="43"/>
      <c r="J215" s="219">
        <v>0</v>
      </c>
      <c r="K215" s="219">
        <v>2.1</v>
      </c>
      <c r="L215" s="44" t="s">
        <v>1356</v>
      </c>
      <c r="M215" s="44"/>
      <c r="N215" s="41">
        <f>N214+IF(AND(L215="Pago",OR(E215='PC Receitas'!$O$4,E215='PC Receitas'!$O$5,E215='PC Receitas'!$O$6)),K215,IF(AND(L215="Pago",OR(E215='PC Receitas'!$O$7,E215='PC Receitas'!$O$8,E215='PC Receitas'!$O$9,E215='PC Receitas'!$O$10,E215='PC Receitas'!$O$11,E215='PC Receitas'!$O$12,E215='PC Receitas'!$O$13,E215='PC Receitas'!$O$14)),-K215,0))</f>
        <v>-676020.69999999064</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19</v>
      </c>
      <c r="D216" s="43" t="str">
        <f>IF(C216&lt;&gt;"",TEXT(C216,"00")&amp;"/07/"&amp;'Configurações Básicas'!$E$5,"")</f>
        <v>19/07/2017</v>
      </c>
      <c r="E216" s="43" t="s">
        <v>1338</v>
      </c>
      <c r="F216" s="143">
        <v>15559</v>
      </c>
      <c r="G216" s="43" t="s">
        <v>1442</v>
      </c>
      <c r="H216" s="43" t="s">
        <v>1397</v>
      </c>
      <c r="I216" s="43"/>
      <c r="J216" s="219">
        <v>0</v>
      </c>
      <c r="K216" s="219">
        <v>2.1</v>
      </c>
      <c r="L216" s="44" t="s">
        <v>1356</v>
      </c>
      <c r="M216" s="44"/>
      <c r="N216" s="41">
        <f>N215+IF(AND(L216="Pago",OR(E216='PC Receitas'!$O$4,E216='PC Receitas'!$O$5,E216='PC Receitas'!$O$6)),K216,IF(AND(L216="Pago",OR(E216='PC Receitas'!$O$7,E216='PC Receitas'!$O$8,E216='PC Receitas'!$O$9,E216='PC Receitas'!$O$10,E216='PC Receitas'!$O$11,E216='PC Receitas'!$O$12,E216='PC Receitas'!$O$13,E216='PC Receitas'!$O$14)),-K216,0))</f>
        <v>-676022.79999999062</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v>26</v>
      </c>
      <c r="D217" s="43" t="str">
        <f>IF(C217&lt;&gt;"",TEXT(C217,"00")&amp;"/07/"&amp;'Configurações Básicas'!$E$5,"")</f>
        <v>26/07/2017</v>
      </c>
      <c r="E217" s="43" t="s">
        <v>1338</v>
      </c>
      <c r="F217" s="143" t="s">
        <v>1888</v>
      </c>
      <c r="G217" s="43" t="s">
        <v>1442</v>
      </c>
      <c r="H217" s="43" t="s">
        <v>1397</v>
      </c>
      <c r="I217" s="43"/>
      <c r="J217" s="219">
        <v>0</v>
      </c>
      <c r="K217" s="219">
        <v>2.1</v>
      </c>
      <c r="L217" s="44" t="s">
        <v>1356</v>
      </c>
      <c r="M217" s="44"/>
      <c r="N217" s="41">
        <f>N216+IF(AND(L217="Pago",OR(E217='PC Receitas'!$O$4,E217='PC Receitas'!$O$5,E217='PC Receitas'!$O$6)),K217,IF(AND(L217="Pago",OR(E217='PC Receitas'!$O$7,E217='PC Receitas'!$O$8,E217='PC Receitas'!$O$9,E217='PC Receitas'!$O$10,E217='PC Receitas'!$O$11,E217='PC Receitas'!$O$12,E217='PC Receitas'!$O$13,E217='PC Receitas'!$O$14)),-K217,0))</f>
        <v>-676024.89999999059</v>
      </c>
      <c r="S217" s="112" t="str">
        <f t="shared" si="12"/>
        <v>Despesa</v>
      </c>
      <c r="T217" s="109" t="str">
        <f t="shared" si="13"/>
        <v/>
      </c>
      <c r="U217" s="109" t="str">
        <f t="shared" si="14"/>
        <v/>
      </c>
      <c r="V217" s="109" t="str">
        <f t="shared" si="15"/>
        <v>Despesa</v>
      </c>
      <c r="W217" s="113" t="str">
        <f>VLOOKUP(E217,'PC Receitas'!$O$4:$P$14,2,FALSE)</f>
        <v>Despesas_Operacionais</v>
      </c>
    </row>
    <row r="218" spans="1:23" ht="19.5" customHeight="1" thickTop="1" thickBot="1" x14ac:dyDescent="0.3">
      <c r="A218" s="164"/>
      <c r="C218" s="43">
        <v>26</v>
      </c>
      <c r="D218" s="43" t="str">
        <f>IF(C218&lt;&gt;"",TEXT(C218,"00")&amp;"/07/"&amp;'Configurações Básicas'!$E$5,"")</f>
        <v>26/07/2017</v>
      </c>
      <c r="E218" s="43" t="s">
        <v>1338</v>
      </c>
      <c r="F218" s="143">
        <v>15757</v>
      </c>
      <c r="G218" s="43" t="s">
        <v>1442</v>
      </c>
      <c r="H218" s="43" t="s">
        <v>1397</v>
      </c>
      <c r="I218" s="43"/>
      <c r="J218" s="219">
        <v>0</v>
      </c>
      <c r="K218" s="219">
        <v>2.1</v>
      </c>
      <c r="L218" s="44" t="s">
        <v>1356</v>
      </c>
      <c r="M218" s="44"/>
      <c r="N218" s="41">
        <f>N217+IF(AND(L218="Pago",OR(E218='PC Receitas'!$O$4,E218='PC Receitas'!$O$5,E218='PC Receitas'!$O$6)),K218,IF(AND(L218="Pago",OR(E218='PC Receitas'!$O$7,E218='PC Receitas'!$O$8,E218='PC Receitas'!$O$9,E218='PC Receitas'!$O$10,E218='PC Receitas'!$O$11,E218='PC Receitas'!$O$12,E218='PC Receitas'!$O$13,E218='PC Receitas'!$O$14)),-K218,0))</f>
        <v>-676026.99999999057</v>
      </c>
      <c r="S218" s="112" t="str">
        <f t="shared" si="12"/>
        <v>Despesa</v>
      </c>
      <c r="T218" s="109" t="str">
        <f t="shared" si="13"/>
        <v/>
      </c>
      <c r="U218" s="109" t="str">
        <f t="shared" si="14"/>
        <v/>
      </c>
      <c r="V218" s="109" t="str">
        <f t="shared" si="15"/>
        <v>Despesa</v>
      </c>
      <c r="W218" s="113" t="str">
        <f>VLOOKUP(E218,'PC Receitas'!$O$4:$P$14,2,FALSE)</f>
        <v>Despesas_Operacionais</v>
      </c>
    </row>
    <row r="219" spans="1:23" ht="19.5" customHeight="1" thickTop="1" thickBot="1" x14ac:dyDescent="0.3">
      <c r="A219" s="164"/>
      <c r="C219" s="43">
        <v>26</v>
      </c>
      <c r="D219" s="43" t="str">
        <f>IF(C219&lt;&gt;"",TEXT(C219,"00")&amp;"/07/"&amp;'Configurações Básicas'!$E$5,"")</f>
        <v>26/07/2017</v>
      </c>
      <c r="E219" s="43" t="s">
        <v>1338</v>
      </c>
      <c r="F219" s="143">
        <v>15677</v>
      </c>
      <c r="G219" s="43" t="s">
        <v>1442</v>
      </c>
      <c r="H219" s="43" t="s">
        <v>1397</v>
      </c>
      <c r="I219" s="43"/>
      <c r="J219" s="219">
        <v>0</v>
      </c>
      <c r="K219" s="219">
        <v>2.1</v>
      </c>
      <c r="L219" s="44" t="s">
        <v>1356</v>
      </c>
      <c r="M219" s="44"/>
      <c r="N219" s="41">
        <f>N218+IF(AND(L219="Pago",OR(E219='PC Receitas'!$O$4,E219='PC Receitas'!$O$5,E219='PC Receitas'!$O$6)),K219,IF(AND(L219="Pago",OR(E219='PC Receitas'!$O$7,E219='PC Receitas'!$O$8,E219='PC Receitas'!$O$9,E219='PC Receitas'!$O$10,E219='PC Receitas'!$O$11,E219='PC Receitas'!$O$12,E219='PC Receitas'!$O$13,E219='PC Receitas'!$O$14)),-K219,0))</f>
        <v>-676029.09999999055</v>
      </c>
      <c r="S219" s="112" t="str">
        <f t="shared" si="12"/>
        <v>Despesa</v>
      </c>
      <c r="T219" s="109" t="str">
        <f t="shared" si="13"/>
        <v/>
      </c>
      <c r="U219" s="109" t="str">
        <f t="shared" si="14"/>
        <v/>
      </c>
      <c r="V219" s="109" t="str">
        <f t="shared" si="15"/>
        <v>Despesa</v>
      </c>
      <c r="W219" s="113" t="str">
        <f>VLOOKUP(E219,'PC Receitas'!$O$4:$P$14,2,FALSE)</f>
        <v>Despesas_Operacionais</v>
      </c>
    </row>
    <row r="220" spans="1:23" ht="19.5" customHeight="1" thickTop="1" thickBot="1" x14ac:dyDescent="0.3">
      <c r="A220" s="164"/>
      <c r="C220" s="43">
        <v>26</v>
      </c>
      <c r="D220" s="43" t="str">
        <f>IF(C220&lt;&gt;"",TEXT(C220,"00")&amp;"/07/"&amp;'Configurações Básicas'!$E$5,"")</f>
        <v>26/07/2017</v>
      </c>
      <c r="E220" s="43" t="s">
        <v>1338</v>
      </c>
      <c r="F220" s="143">
        <v>15611</v>
      </c>
      <c r="G220" s="43" t="s">
        <v>1442</v>
      </c>
      <c r="H220" s="43" t="s">
        <v>1397</v>
      </c>
      <c r="I220" s="43"/>
      <c r="J220" s="219">
        <v>0</v>
      </c>
      <c r="K220" s="219">
        <v>2.1</v>
      </c>
      <c r="L220" s="44" t="s">
        <v>1356</v>
      </c>
      <c r="M220" s="44"/>
      <c r="N220" s="41">
        <f>N219+IF(AND(L220="Pago",OR(E220='PC Receitas'!$O$4,E220='PC Receitas'!$O$5,E220='PC Receitas'!$O$6)),K220,IF(AND(L220="Pago",OR(E220='PC Receitas'!$O$7,E220='PC Receitas'!$O$8,E220='PC Receitas'!$O$9,E220='PC Receitas'!$O$10,E220='PC Receitas'!$O$11,E220='PC Receitas'!$O$12,E220='PC Receitas'!$O$13,E220='PC Receitas'!$O$14)),-K220,0))</f>
        <v>-676031.19999999052</v>
      </c>
      <c r="S220" s="112" t="str">
        <f t="shared" si="12"/>
        <v>Despesa</v>
      </c>
      <c r="T220" s="109" t="str">
        <f t="shared" si="13"/>
        <v/>
      </c>
      <c r="U220" s="109" t="str">
        <f t="shared" si="14"/>
        <v/>
      </c>
      <c r="V220" s="109" t="str">
        <f t="shared" si="15"/>
        <v>Despesa</v>
      </c>
      <c r="W220" s="113" t="str">
        <f>VLOOKUP(E220,'PC Receitas'!$O$4:$P$14,2,FALSE)</f>
        <v>Despesas_Operacionais</v>
      </c>
    </row>
    <row r="221" spans="1:23" ht="19.5" customHeight="1" thickTop="1" thickBot="1" x14ac:dyDescent="0.3">
      <c r="A221" s="164"/>
      <c r="C221" s="43">
        <v>23</v>
      </c>
      <c r="D221" s="43" t="str">
        <f>IF(C221&lt;&gt;"",TEXT(C221,"00")&amp;"/07/"&amp;'Configurações Básicas'!$E$5,"")</f>
        <v>23/07/2017</v>
      </c>
      <c r="E221" s="43" t="s">
        <v>1338</v>
      </c>
      <c r="F221" s="143">
        <v>15605</v>
      </c>
      <c r="G221" s="43" t="s">
        <v>1442</v>
      </c>
      <c r="H221" s="43" t="s">
        <v>1397</v>
      </c>
      <c r="I221" s="43"/>
      <c r="J221" s="219">
        <v>0</v>
      </c>
      <c r="K221" s="219">
        <v>2.1</v>
      </c>
      <c r="L221" s="44" t="s">
        <v>1356</v>
      </c>
      <c r="M221" s="44"/>
      <c r="N221" s="41">
        <f>N220+IF(AND(L221="Pago",OR(E221='PC Receitas'!$O$4,E221='PC Receitas'!$O$5,E221='PC Receitas'!$O$6)),K221,IF(AND(L221="Pago",OR(E221='PC Receitas'!$O$7,E221='PC Receitas'!$O$8,E221='PC Receitas'!$O$9,E221='PC Receitas'!$O$10,E221='PC Receitas'!$O$11,E221='PC Receitas'!$O$12,E221='PC Receitas'!$O$13,E221='PC Receitas'!$O$14)),-K221,0))</f>
        <v>-676033.2999999905</v>
      </c>
      <c r="S221" s="112" t="str">
        <f t="shared" si="12"/>
        <v>Despesa</v>
      </c>
      <c r="T221" s="109" t="str">
        <f t="shared" si="13"/>
        <v/>
      </c>
      <c r="U221" s="109" t="str">
        <f t="shared" si="14"/>
        <v/>
      </c>
      <c r="V221" s="109" t="str">
        <f t="shared" si="15"/>
        <v>Despesa</v>
      </c>
      <c r="W221" s="113" t="str">
        <f>VLOOKUP(E221,'PC Receitas'!$O$4:$P$14,2,FALSE)</f>
        <v>Despesas_Operacionais</v>
      </c>
    </row>
    <row r="222" spans="1:23" ht="19.5" customHeight="1" thickTop="1" thickBot="1" x14ac:dyDescent="0.3">
      <c r="A222" s="164"/>
      <c r="C222" s="43">
        <v>26</v>
      </c>
      <c r="D222" s="43" t="str">
        <f>IF(C222&lt;&gt;"",TEXT(C222,"00")&amp;"/07/"&amp;'Configurações Básicas'!$E$5,"")</f>
        <v>26/07/2017</v>
      </c>
      <c r="E222" s="43" t="s">
        <v>1338</v>
      </c>
      <c r="F222" s="143">
        <v>15616</v>
      </c>
      <c r="G222" s="43" t="s">
        <v>1442</v>
      </c>
      <c r="H222" s="43" t="s">
        <v>1397</v>
      </c>
      <c r="I222" s="43"/>
      <c r="J222" s="219">
        <v>0</v>
      </c>
      <c r="K222" s="219">
        <v>2.1</v>
      </c>
      <c r="L222" s="44" t="s">
        <v>1356</v>
      </c>
      <c r="M222" s="44"/>
      <c r="N222" s="41">
        <f>N221+IF(AND(L222="Pago",OR(E222='PC Receitas'!$O$4,E222='PC Receitas'!$O$5,E222='PC Receitas'!$O$6)),K222,IF(AND(L222="Pago",OR(E222='PC Receitas'!$O$7,E222='PC Receitas'!$O$8,E222='PC Receitas'!$O$9,E222='PC Receitas'!$O$10,E222='PC Receitas'!$O$11,E222='PC Receitas'!$O$12,E222='PC Receitas'!$O$13,E222='PC Receitas'!$O$14)),-K222,0))</f>
        <v>-676035.39999999048</v>
      </c>
      <c r="S222" s="112" t="str">
        <f t="shared" si="12"/>
        <v>Despesa</v>
      </c>
      <c r="T222" s="109" t="str">
        <f t="shared" si="13"/>
        <v/>
      </c>
      <c r="U222" s="109" t="str">
        <f t="shared" si="14"/>
        <v/>
      </c>
      <c r="V222" s="109" t="str">
        <f t="shared" si="15"/>
        <v>Despesa</v>
      </c>
      <c r="W222" s="113" t="str">
        <f>VLOOKUP(E222,'PC Receitas'!$O$4:$P$14,2,FALSE)</f>
        <v>Despesas_Operacionais</v>
      </c>
    </row>
    <row r="223" spans="1:23" ht="19.5" customHeight="1" thickTop="1" thickBot="1" x14ac:dyDescent="0.3">
      <c r="A223" s="164"/>
      <c r="C223" s="43">
        <v>26</v>
      </c>
      <c r="D223" s="43" t="str">
        <f>IF(C223&lt;&gt;"",TEXT(C223,"00")&amp;"/07/"&amp;'Configurações Básicas'!$E$5,"")</f>
        <v>26/07/2017</v>
      </c>
      <c r="E223" s="43" t="s">
        <v>1338</v>
      </c>
      <c r="F223" s="143" t="s">
        <v>1889</v>
      </c>
      <c r="G223" s="43" t="s">
        <v>1442</v>
      </c>
      <c r="H223" s="43" t="s">
        <v>1397</v>
      </c>
      <c r="I223" s="43"/>
      <c r="J223" s="219">
        <v>0</v>
      </c>
      <c r="K223" s="219">
        <v>2.1</v>
      </c>
      <c r="L223" s="44" t="s">
        <v>1356</v>
      </c>
      <c r="M223" s="44"/>
      <c r="N223" s="41">
        <f>N222+IF(AND(L223="Pago",OR(E223='PC Receitas'!$O$4,E223='PC Receitas'!$O$5,E223='PC Receitas'!$O$6)),K223,IF(AND(L223="Pago",OR(E223='PC Receitas'!$O$7,E223='PC Receitas'!$O$8,E223='PC Receitas'!$O$9,E223='PC Receitas'!$O$10,E223='PC Receitas'!$O$11,E223='PC Receitas'!$O$12,E223='PC Receitas'!$O$13,E223='PC Receitas'!$O$14)),-K223,0))</f>
        <v>-676037.49999999045</v>
      </c>
      <c r="S223" s="112" t="str">
        <f t="shared" si="12"/>
        <v>Despesa</v>
      </c>
      <c r="T223" s="109" t="str">
        <f t="shared" si="13"/>
        <v/>
      </c>
      <c r="U223" s="109" t="str">
        <f t="shared" si="14"/>
        <v/>
      </c>
      <c r="V223" s="109" t="str">
        <f t="shared" si="15"/>
        <v>Despesa</v>
      </c>
      <c r="W223" s="113" t="str">
        <f>VLOOKUP(E223,'PC Receitas'!$O$4:$P$14,2,FALSE)</f>
        <v>Despesas_Operacionais</v>
      </c>
    </row>
    <row r="224" spans="1:23" ht="19.5" customHeight="1" thickTop="1" thickBot="1" x14ac:dyDescent="0.3">
      <c r="A224" s="164"/>
      <c r="C224" s="43">
        <v>24</v>
      </c>
      <c r="D224" s="43" t="str">
        <f>IF(C224&lt;&gt;"",TEXT(C224,"00")&amp;"/07/"&amp;'Configurações Básicas'!$E$5,"")</f>
        <v>24/07/2017</v>
      </c>
      <c r="E224" s="43" t="s">
        <v>1338</v>
      </c>
      <c r="F224" s="143">
        <v>15591</v>
      </c>
      <c r="G224" s="43" t="s">
        <v>1442</v>
      </c>
      <c r="H224" s="43" t="s">
        <v>1397</v>
      </c>
      <c r="I224" s="43"/>
      <c r="J224" s="219">
        <v>0</v>
      </c>
      <c r="K224" s="219">
        <v>2.1</v>
      </c>
      <c r="L224" s="44" t="s">
        <v>1356</v>
      </c>
      <c r="M224" s="44"/>
      <c r="N224" s="41">
        <f>N223+IF(AND(L224="Pago",OR(E224='PC Receitas'!$O$4,E224='PC Receitas'!$O$5,E224='PC Receitas'!$O$6)),K224,IF(AND(L224="Pago",OR(E224='PC Receitas'!$O$7,E224='PC Receitas'!$O$8,E224='PC Receitas'!$O$9,E224='PC Receitas'!$O$10,E224='PC Receitas'!$O$11,E224='PC Receitas'!$O$12,E224='PC Receitas'!$O$13,E224='PC Receitas'!$O$14)),-K224,0))</f>
        <v>-676039.59999999043</v>
      </c>
      <c r="S224" s="112" t="str">
        <f t="shared" si="12"/>
        <v>Despesa</v>
      </c>
      <c r="T224" s="109" t="str">
        <f t="shared" si="13"/>
        <v/>
      </c>
      <c r="U224" s="109" t="str">
        <f t="shared" si="14"/>
        <v/>
      </c>
      <c r="V224" s="109" t="str">
        <f t="shared" si="15"/>
        <v>Despesa</v>
      </c>
      <c r="W224" s="113" t="str">
        <f>VLOOKUP(E224,'PC Receitas'!$O$4:$P$14,2,FALSE)</f>
        <v>Despesas_Operacionais</v>
      </c>
    </row>
    <row r="225" spans="1:23" ht="19.5" customHeight="1" thickTop="1" thickBot="1" x14ac:dyDescent="0.3">
      <c r="A225" s="164"/>
      <c r="C225" s="43">
        <v>23</v>
      </c>
      <c r="D225" s="43" t="str">
        <f>IF(C225&lt;&gt;"",TEXT(C225,"00")&amp;"/07/"&amp;'Configurações Básicas'!$E$5,"")</f>
        <v>23/07/2017</v>
      </c>
      <c r="E225" s="43" t="s">
        <v>1337</v>
      </c>
      <c r="F225" s="143">
        <v>21907</v>
      </c>
      <c r="G225" s="43" t="s">
        <v>1447</v>
      </c>
      <c r="H225" s="43" t="s">
        <v>1397</v>
      </c>
      <c r="I225" s="43"/>
      <c r="J225" s="219">
        <v>0</v>
      </c>
      <c r="K225" s="219">
        <v>5867.35</v>
      </c>
      <c r="L225" s="44" t="s">
        <v>1356</v>
      </c>
      <c r="M225" s="44"/>
      <c r="N225" s="41">
        <f>N224+IF(AND(L225="Pago",OR(E225='PC Receitas'!$O$4,E225='PC Receitas'!$O$5,E225='PC Receitas'!$O$6)),K225,IF(AND(L225="Pago",OR(E225='PC Receitas'!$O$7,E225='PC Receitas'!$O$8,E225='PC Receitas'!$O$9,E225='PC Receitas'!$O$10,E225='PC Receitas'!$O$11,E225='PC Receitas'!$O$12,E225='PC Receitas'!$O$13,E225='PC Receitas'!$O$14)),-K225,0))</f>
        <v>-681906.94999999041</v>
      </c>
      <c r="S225" s="112" t="str">
        <f t="shared" si="12"/>
        <v/>
      </c>
      <c r="T225" s="109" t="str">
        <f t="shared" si="13"/>
        <v>Despesa</v>
      </c>
      <c r="U225" s="109" t="str">
        <f t="shared" si="14"/>
        <v/>
      </c>
      <c r="V225" s="109" t="str">
        <f t="shared" si="15"/>
        <v>Despesa</v>
      </c>
      <c r="W225" s="113" t="str">
        <f>VLOOKUP(E225,'PC Receitas'!$O$4:$P$14,2,FALSE)</f>
        <v>Despesas_com_Produtos</v>
      </c>
    </row>
    <row r="226" spans="1:23" ht="19.5" customHeight="1" thickTop="1" thickBot="1" x14ac:dyDescent="0.3">
      <c r="A226" s="164"/>
      <c r="C226" s="43">
        <v>28</v>
      </c>
      <c r="D226" s="43" t="str">
        <f>IF(C226&lt;&gt;"",TEXT(C226,"00")&amp;"/07/"&amp;'Configurações Básicas'!$E$5,"")</f>
        <v>28/07/2017</v>
      </c>
      <c r="E226" s="43" t="s">
        <v>1337</v>
      </c>
      <c r="F226" s="143">
        <v>5970</v>
      </c>
      <c r="G226" s="43" t="s">
        <v>1447</v>
      </c>
      <c r="H226" s="43" t="s">
        <v>1397</v>
      </c>
      <c r="I226" s="43"/>
      <c r="J226" s="219">
        <v>0</v>
      </c>
      <c r="K226" s="219">
        <v>7828.6</v>
      </c>
      <c r="L226" s="44" t="s">
        <v>1356</v>
      </c>
      <c r="M226" s="44"/>
      <c r="N226" s="41">
        <f>N225+IF(AND(L226="Pago",OR(E226='PC Receitas'!$O$4,E226='PC Receitas'!$O$5,E226='PC Receitas'!$O$6)),K226,IF(AND(L226="Pago",OR(E226='PC Receitas'!$O$7,E226='PC Receitas'!$O$8,E226='PC Receitas'!$O$9,E226='PC Receitas'!$O$10,E226='PC Receitas'!$O$11,E226='PC Receitas'!$O$12,E226='PC Receitas'!$O$13,E226='PC Receitas'!$O$14)),-K226,0))</f>
        <v>-689735.54999999038</v>
      </c>
      <c r="S226" s="112" t="str">
        <f t="shared" si="12"/>
        <v/>
      </c>
      <c r="T226" s="109" t="str">
        <f t="shared" si="13"/>
        <v>Despesa</v>
      </c>
      <c r="U226" s="109" t="str">
        <f t="shared" si="14"/>
        <v/>
      </c>
      <c r="V226" s="109" t="str">
        <f t="shared" si="15"/>
        <v>Despesa</v>
      </c>
      <c r="W226" s="113" t="str">
        <f>VLOOKUP(E226,'PC Receitas'!$O$4:$P$14,2,FALSE)</f>
        <v>Despesas_com_Produtos</v>
      </c>
    </row>
    <row r="227" spans="1:23" ht="19.5" customHeight="1" thickTop="1" thickBot="1" x14ac:dyDescent="0.3">
      <c r="A227" s="164"/>
      <c r="C227" s="43">
        <v>27</v>
      </c>
      <c r="D227" s="43" t="str">
        <f>IF(C227&lt;&gt;"",TEXT(C227,"00")&amp;"/07/"&amp;'Configurações Básicas'!$E$5,"")</f>
        <v>27/07/2017</v>
      </c>
      <c r="E227" s="43" t="s">
        <v>1338</v>
      </c>
      <c r="F227" s="143" t="s">
        <v>1890</v>
      </c>
      <c r="G227" s="43" t="s">
        <v>1442</v>
      </c>
      <c r="H227" s="43" t="s">
        <v>1397</v>
      </c>
      <c r="I227" s="43"/>
      <c r="J227" s="219">
        <v>0</v>
      </c>
      <c r="K227" s="219">
        <v>2.1</v>
      </c>
      <c r="L227" s="44" t="s">
        <v>1356</v>
      </c>
      <c r="M227" s="44"/>
      <c r="N227" s="41">
        <f>N226+IF(AND(L227="Pago",OR(E227='PC Receitas'!$O$4,E227='PC Receitas'!$O$5,E227='PC Receitas'!$O$6)),K227,IF(AND(L227="Pago",OR(E227='PC Receitas'!$O$7,E227='PC Receitas'!$O$8,E227='PC Receitas'!$O$9,E227='PC Receitas'!$O$10,E227='PC Receitas'!$O$11,E227='PC Receitas'!$O$12,E227='PC Receitas'!$O$13,E227='PC Receitas'!$O$14)),-K227,0))</f>
        <v>-689737.64999999036</v>
      </c>
      <c r="S227" s="112" t="str">
        <f t="shared" si="12"/>
        <v>Despesa</v>
      </c>
      <c r="T227" s="109" t="str">
        <f t="shared" si="13"/>
        <v/>
      </c>
      <c r="U227" s="109" t="str">
        <f t="shared" si="14"/>
        <v/>
      </c>
      <c r="V227" s="109" t="str">
        <f t="shared" si="15"/>
        <v>Despesa</v>
      </c>
      <c r="W227" s="113" t="str">
        <f>VLOOKUP(E227,'PC Receitas'!$O$4:$P$14,2,FALSE)</f>
        <v>Despesas_Operacionais</v>
      </c>
    </row>
    <row r="228" spans="1:23" ht="19.5" customHeight="1" thickTop="1" thickBot="1" x14ac:dyDescent="0.3">
      <c r="A228" s="164"/>
      <c r="C228" s="43">
        <v>27</v>
      </c>
      <c r="D228" s="43" t="str">
        <f>IF(C228&lt;&gt;"",TEXT(C228,"00")&amp;"/07/"&amp;'Configurações Básicas'!$E$5,"")</f>
        <v>27/07/2017</v>
      </c>
      <c r="E228" s="43" t="s">
        <v>1338</v>
      </c>
      <c r="F228" s="143">
        <v>15621</v>
      </c>
      <c r="G228" s="43" t="s">
        <v>1442</v>
      </c>
      <c r="H228" s="43" t="s">
        <v>1397</v>
      </c>
      <c r="I228" s="43"/>
      <c r="J228" s="219">
        <v>0</v>
      </c>
      <c r="K228" s="219">
        <v>2.1</v>
      </c>
      <c r="L228" s="44" t="s">
        <v>1356</v>
      </c>
      <c r="M228" s="44"/>
      <c r="N228" s="41">
        <f>N227+IF(AND(L228="Pago",OR(E228='PC Receitas'!$O$4,E228='PC Receitas'!$O$5,E228='PC Receitas'!$O$6)),K228,IF(AND(L228="Pago",OR(E228='PC Receitas'!$O$7,E228='PC Receitas'!$O$8,E228='PC Receitas'!$O$9,E228='PC Receitas'!$O$10,E228='PC Receitas'!$O$11,E228='PC Receitas'!$O$12,E228='PC Receitas'!$O$13,E228='PC Receitas'!$O$14)),-K228,0))</f>
        <v>-689739.74999999034</v>
      </c>
      <c r="S228" s="112" t="str">
        <f t="shared" si="12"/>
        <v>Despesa</v>
      </c>
      <c r="T228" s="109" t="str">
        <f t="shared" si="13"/>
        <v/>
      </c>
      <c r="U228" s="109" t="str">
        <f t="shared" si="14"/>
        <v/>
      </c>
      <c r="V228" s="109" t="str">
        <f t="shared" si="15"/>
        <v>Despesa</v>
      </c>
      <c r="W228" s="113" t="str">
        <f>VLOOKUP(E228,'PC Receitas'!$O$4:$P$14,2,FALSE)</f>
        <v>Despesas_Operacionais</v>
      </c>
    </row>
    <row r="229" spans="1:23" ht="19.5" customHeight="1" thickTop="1" thickBot="1" x14ac:dyDescent="0.3">
      <c r="A229" s="164"/>
      <c r="C229" s="43">
        <v>27</v>
      </c>
      <c r="D229" s="43" t="str">
        <f>IF(C229&lt;&gt;"",TEXT(C229,"00")&amp;"/07/"&amp;'Configurações Básicas'!$E$5,"")</f>
        <v>27/07/2017</v>
      </c>
      <c r="E229" s="43" t="s">
        <v>1338</v>
      </c>
      <c r="F229" s="143">
        <v>15625</v>
      </c>
      <c r="G229" s="43" t="s">
        <v>1442</v>
      </c>
      <c r="H229" s="43" t="s">
        <v>1397</v>
      </c>
      <c r="I229" s="43"/>
      <c r="J229" s="219">
        <v>0</v>
      </c>
      <c r="K229" s="219">
        <v>2.1</v>
      </c>
      <c r="L229" s="44" t="s">
        <v>1356</v>
      </c>
      <c r="M229" s="44"/>
      <c r="N229" s="41">
        <f>N228+IF(AND(L229="Pago",OR(E229='PC Receitas'!$O$4,E229='PC Receitas'!$O$5,E229='PC Receitas'!$O$6)),K229,IF(AND(L229="Pago",OR(E229='PC Receitas'!$O$7,E229='PC Receitas'!$O$8,E229='PC Receitas'!$O$9,E229='PC Receitas'!$O$10,E229='PC Receitas'!$O$11,E229='PC Receitas'!$O$12,E229='PC Receitas'!$O$13,E229='PC Receitas'!$O$14)),-K229,0))</f>
        <v>-689741.84999999031</v>
      </c>
      <c r="S229" s="112" t="str">
        <f t="shared" si="12"/>
        <v>Despesa</v>
      </c>
      <c r="T229" s="109" t="str">
        <f t="shared" si="13"/>
        <v/>
      </c>
      <c r="U229" s="109" t="str">
        <f t="shared" si="14"/>
        <v/>
      </c>
      <c r="V229" s="109" t="str">
        <f t="shared" si="15"/>
        <v>Despesa</v>
      </c>
      <c r="W229" s="113" t="str">
        <f>VLOOKUP(E229,'PC Receitas'!$O$4:$P$14,2,FALSE)</f>
        <v>Despesas_Operacionais</v>
      </c>
    </row>
    <row r="230" spans="1:23" ht="19.5" customHeight="1" thickTop="1" thickBot="1" x14ac:dyDescent="0.3">
      <c r="A230" s="164"/>
      <c r="C230" s="43">
        <v>27</v>
      </c>
      <c r="D230" s="43" t="str">
        <f>IF(C230&lt;&gt;"",TEXT(C230,"00")&amp;"/07/"&amp;'Configurações Básicas'!$E$5,"")</f>
        <v>27/07/2017</v>
      </c>
      <c r="E230" s="43" t="s">
        <v>1338</v>
      </c>
      <c r="F230" s="143">
        <v>15626</v>
      </c>
      <c r="G230" s="43" t="s">
        <v>1442</v>
      </c>
      <c r="H230" s="43" t="s">
        <v>1397</v>
      </c>
      <c r="I230" s="43"/>
      <c r="J230" s="219">
        <v>0</v>
      </c>
      <c r="K230" s="219">
        <v>2.1</v>
      </c>
      <c r="L230" s="44" t="s">
        <v>1356</v>
      </c>
      <c r="M230" s="44"/>
      <c r="N230" s="41">
        <f>N229+IF(AND(L230="Pago",OR(E230='PC Receitas'!$O$4,E230='PC Receitas'!$O$5,E230='PC Receitas'!$O$6)),K230,IF(AND(L230="Pago",OR(E230='PC Receitas'!$O$7,E230='PC Receitas'!$O$8,E230='PC Receitas'!$O$9,E230='PC Receitas'!$O$10,E230='PC Receitas'!$O$11,E230='PC Receitas'!$O$12,E230='PC Receitas'!$O$13,E230='PC Receitas'!$O$14)),-K230,0))</f>
        <v>-689743.94999999029</v>
      </c>
      <c r="S230" s="112" t="str">
        <f t="shared" si="12"/>
        <v>Despesa</v>
      </c>
      <c r="T230" s="109" t="str">
        <f t="shared" si="13"/>
        <v/>
      </c>
      <c r="U230" s="109" t="str">
        <f t="shared" si="14"/>
        <v/>
      </c>
      <c r="V230" s="109" t="str">
        <f t="shared" si="15"/>
        <v>Despesa</v>
      </c>
      <c r="W230" s="113" t="str">
        <f>VLOOKUP(E230,'PC Receitas'!$O$4:$P$14,2,FALSE)</f>
        <v>Despesas_Operacionais</v>
      </c>
    </row>
    <row r="231" spans="1:23" ht="19.5" customHeight="1" thickTop="1" thickBot="1" x14ac:dyDescent="0.3">
      <c r="A231" s="164"/>
      <c r="C231" s="43">
        <v>27</v>
      </c>
      <c r="D231" s="43" t="str">
        <f>IF(C231&lt;&gt;"",TEXT(C231,"00")&amp;"/07/"&amp;'Configurações Básicas'!$E$5,"")</f>
        <v>27/07/2017</v>
      </c>
      <c r="E231" s="43" t="s">
        <v>1338</v>
      </c>
      <c r="F231" s="143">
        <v>15627</v>
      </c>
      <c r="G231" s="43" t="s">
        <v>1442</v>
      </c>
      <c r="H231" s="43" t="s">
        <v>1397</v>
      </c>
      <c r="I231" s="43"/>
      <c r="J231" s="219">
        <v>0</v>
      </c>
      <c r="K231" s="219">
        <v>2.1</v>
      </c>
      <c r="L231" s="44" t="s">
        <v>1356</v>
      </c>
      <c r="M231" s="44"/>
      <c r="N231" s="41">
        <f>N230+IF(AND(L231="Pago",OR(E231='PC Receitas'!$O$4,E231='PC Receitas'!$O$5,E231='PC Receitas'!$O$6)),K231,IF(AND(L231="Pago",OR(E231='PC Receitas'!$O$7,E231='PC Receitas'!$O$8,E231='PC Receitas'!$O$9,E231='PC Receitas'!$O$10,E231='PC Receitas'!$O$11,E231='PC Receitas'!$O$12,E231='PC Receitas'!$O$13,E231='PC Receitas'!$O$14)),-K231,0))</f>
        <v>-689746.04999999027</v>
      </c>
      <c r="S231" s="112" t="str">
        <f t="shared" si="12"/>
        <v>Despesa</v>
      </c>
      <c r="T231" s="109" t="str">
        <f t="shared" si="13"/>
        <v/>
      </c>
      <c r="U231" s="109" t="str">
        <f t="shared" si="14"/>
        <v/>
      </c>
      <c r="V231" s="109" t="str">
        <f t="shared" si="15"/>
        <v>Despesa</v>
      </c>
      <c r="W231" s="113" t="str">
        <f>VLOOKUP(E231,'PC Receitas'!$O$4:$P$14,2,FALSE)</f>
        <v>Despesas_Operacionais</v>
      </c>
    </row>
    <row r="232" spans="1:23" ht="19.5" customHeight="1" thickTop="1" thickBot="1" x14ac:dyDescent="0.3">
      <c r="A232" s="164"/>
      <c r="C232" s="43">
        <v>27</v>
      </c>
      <c r="D232" s="43" t="str">
        <f>IF(C232&lt;&gt;"",TEXT(C232,"00")&amp;"/07/"&amp;'Configurações Básicas'!$E$5,"")</f>
        <v>27/07/2017</v>
      </c>
      <c r="E232" s="43" t="s">
        <v>1338</v>
      </c>
      <c r="F232" s="143">
        <v>15629</v>
      </c>
      <c r="G232" s="43" t="s">
        <v>1442</v>
      </c>
      <c r="H232" s="43" t="s">
        <v>1397</v>
      </c>
      <c r="I232" s="43"/>
      <c r="J232" s="219">
        <v>0</v>
      </c>
      <c r="K232" s="219">
        <v>2.1</v>
      </c>
      <c r="L232" s="44" t="s">
        <v>1356</v>
      </c>
      <c r="M232" s="44"/>
      <c r="N232" s="41">
        <f>N231+IF(AND(L232="Pago",OR(E232='PC Receitas'!$O$4,E232='PC Receitas'!$O$5,E232='PC Receitas'!$O$6)),K232,IF(AND(L232="Pago",OR(E232='PC Receitas'!$O$7,E232='PC Receitas'!$O$8,E232='PC Receitas'!$O$9,E232='PC Receitas'!$O$10,E232='PC Receitas'!$O$11,E232='PC Receitas'!$O$12,E232='PC Receitas'!$O$13,E232='PC Receitas'!$O$14)),-K232,0))</f>
        <v>-689748.14999999024</v>
      </c>
      <c r="S232" s="112" t="str">
        <f t="shared" si="12"/>
        <v>Despesa</v>
      </c>
      <c r="T232" s="109" t="str">
        <f t="shared" si="13"/>
        <v/>
      </c>
      <c r="U232" s="109" t="str">
        <f t="shared" si="14"/>
        <v/>
      </c>
      <c r="V232" s="109" t="str">
        <f t="shared" si="15"/>
        <v>Despesa</v>
      </c>
      <c r="W232" s="113" t="str">
        <f>VLOOKUP(E232,'PC Receitas'!$O$4:$P$14,2,FALSE)</f>
        <v>Despesas_Operacionais</v>
      </c>
    </row>
    <row r="233" spans="1:23" ht="19.5" customHeight="1" thickTop="1" thickBot="1" x14ac:dyDescent="0.3">
      <c r="A233" s="164"/>
      <c r="C233" s="43">
        <v>27</v>
      </c>
      <c r="D233" s="43" t="str">
        <f>IF(C233&lt;&gt;"",TEXT(C233,"00")&amp;"/07/"&amp;'Configurações Básicas'!$E$5,"")</f>
        <v>27/07/2017</v>
      </c>
      <c r="E233" s="43" t="s">
        <v>1338</v>
      </c>
      <c r="F233" s="143">
        <v>15631</v>
      </c>
      <c r="G233" s="43" t="s">
        <v>1442</v>
      </c>
      <c r="H233" s="43" t="s">
        <v>1397</v>
      </c>
      <c r="I233" s="43"/>
      <c r="J233" s="219">
        <v>0</v>
      </c>
      <c r="K233" s="219">
        <v>2.1</v>
      </c>
      <c r="L233" s="44" t="s">
        <v>1356</v>
      </c>
      <c r="M233" s="44"/>
      <c r="N233" s="41">
        <f>N232+IF(AND(L233="Pago",OR(E233='PC Receitas'!$O$4,E233='PC Receitas'!$O$5,E233='PC Receitas'!$O$6)),K233,IF(AND(L233="Pago",OR(E233='PC Receitas'!$O$7,E233='PC Receitas'!$O$8,E233='PC Receitas'!$O$9,E233='PC Receitas'!$O$10,E233='PC Receitas'!$O$11,E233='PC Receitas'!$O$12,E233='PC Receitas'!$O$13,E233='PC Receitas'!$O$14)),-K233,0))</f>
        <v>-689750.24999999022</v>
      </c>
      <c r="S233" s="112" t="str">
        <f t="shared" si="12"/>
        <v>Despesa</v>
      </c>
      <c r="T233" s="109" t="str">
        <f t="shared" si="13"/>
        <v/>
      </c>
      <c r="U233" s="109" t="str">
        <f t="shared" si="14"/>
        <v/>
      </c>
      <c r="V233" s="109" t="str">
        <f t="shared" si="15"/>
        <v>Despesa</v>
      </c>
      <c r="W233" s="113" t="str">
        <f>VLOOKUP(E233,'PC Receitas'!$O$4:$P$14,2,FALSE)</f>
        <v>Despesas_Operacionais</v>
      </c>
    </row>
    <row r="234" spans="1:23" ht="19.5" customHeight="1" thickTop="1" thickBot="1" x14ac:dyDescent="0.3">
      <c r="A234" s="164"/>
      <c r="C234" s="43">
        <v>27</v>
      </c>
      <c r="D234" s="43" t="str">
        <f>IF(C234&lt;&gt;"",TEXT(C234,"00")&amp;"/07/"&amp;'Configurações Básicas'!$E$5,"")</f>
        <v>27/07/2017</v>
      </c>
      <c r="E234" s="43" t="s">
        <v>1338</v>
      </c>
      <c r="F234" s="143">
        <v>15632</v>
      </c>
      <c r="G234" s="43" t="s">
        <v>1442</v>
      </c>
      <c r="H234" s="43" t="s">
        <v>1397</v>
      </c>
      <c r="I234" s="43"/>
      <c r="J234" s="219">
        <v>0</v>
      </c>
      <c r="K234" s="219">
        <v>2.1</v>
      </c>
      <c r="L234" s="44" t="s">
        <v>1356</v>
      </c>
      <c r="M234" s="44"/>
      <c r="N234" s="41">
        <f>N233+IF(AND(L234="Pago",OR(E234='PC Receitas'!$O$4,E234='PC Receitas'!$O$5,E234='PC Receitas'!$O$6)),K234,IF(AND(L234="Pago",OR(E234='PC Receitas'!$O$7,E234='PC Receitas'!$O$8,E234='PC Receitas'!$O$9,E234='PC Receitas'!$O$10,E234='PC Receitas'!$O$11,E234='PC Receitas'!$O$12,E234='PC Receitas'!$O$13,E234='PC Receitas'!$O$14)),-K234,0))</f>
        <v>-689752.3499999902</v>
      </c>
      <c r="S234" s="112" t="str">
        <f t="shared" si="12"/>
        <v>Despesa</v>
      </c>
      <c r="T234" s="109" t="str">
        <f t="shared" si="13"/>
        <v/>
      </c>
      <c r="U234" s="109" t="str">
        <f t="shared" si="14"/>
        <v/>
      </c>
      <c r="V234" s="109" t="str">
        <f t="shared" si="15"/>
        <v>Despesa</v>
      </c>
      <c r="W234" s="113" t="str">
        <f>VLOOKUP(E234,'PC Receitas'!$O$4:$P$14,2,FALSE)</f>
        <v>Despesas_Operacionais</v>
      </c>
    </row>
    <row r="235" spans="1:23" ht="19.5" customHeight="1" thickTop="1" thickBot="1" x14ac:dyDescent="0.3">
      <c r="A235" s="164"/>
      <c r="C235" s="43">
        <v>27</v>
      </c>
      <c r="D235" s="43" t="str">
        <f>IF(C235&lt;&gt;"",TEXT(C235,"00")&amp;"/07/"&amp;'Configurações Básicas'!$E$5,"")</f>
        <v>27/07/2017</v>
      </c>
      <c r="E235" s="43" t="s">
        <v>1338</v>
      </c>
      <c r="F235" s="143" t="s">
        <v>1891</v>
      </c>
      <c r="G235" s="43" t="s">
        <v>1442</v>
      </c>
      <c r="H235" s="43" t="s">
        <v>1397</v>
      </c>
      <c r="I235" s="43"/>
      <c r="J235" s="219">
        <v>0</v>
      </c>
      <c r="K235" s="219">
        <v>2.1</v>
      </c>
      <c r="L235" s="44" t="s">
        <v>1356</v>
      </c>
      <c r="M235" s="44"/>
      <c r="N235" s="41">
        <f>N234+IF(AND(L235="Pago",OR(E235='PC Receitas'!$O$4,E235='PC Receitas'!$O$5,E235='PC Receitas'!$O$6)),K235,IF(AND(L235="Pago",OR(E235='PC Receitas'!$O$7,E235='PC Receitas'!$O$8,E235='PC Receitas'!$O$9,E235='PC Receitas'!$O$10,E235='PC Receitas'!$O$11,E235='PC Receitas'!$O$12,E235='PC Receitas'!$O$13,E235='PC Receitas'!$O$14)),-K235,0))</f>
        <v>-689754.44999999017</v>
      </c>
      <c r="S235" s="112" t="str">
        <f t="shared" si="12"/>
        <v>Despesa</v>
      </c>
      <c r="T235" s="109" t="str">
        <f t="shared" si="13"/>
        <v/>
      </c>
      <c r="U235" s="109" t="str">
        <f t="shared" si="14"/>
        <v/>
      </c>
      <c r="V235" s="109" t="str">
        <f t="shared" si="15"/>
        <v>Despesa</v>
      </c>
      <c r="W235" s="113" t="str">
        <f>VLOOKUP(E235,'PC Receitas'!$O$4:$P$14,2,FALSE)</f>
        <v>Despesas_Operacionais</v>
      </c>
    </row>
    <row r="236" spans="1:23" ht="19.5" customHeight="1" thickTop="1" thickBot="1" x14ac:dyDescent="0.3">
      <c r="A236" s="164"/>
      <c r="C236" s="43">
        <v>27</v>
      </c>
      <c r="D236" s="43" t="str">
        <f>IF(C236&lt;&gt;"",TEXT(C236,"00")&amp;"/07/"&amp;'Configurações Básicas'!$E$5,"")</f>
        <v>27/07/2017</v>
      </c>
      <c r="E236" s="43" t="s">
        <v>1338</v>
      </c>
      <c r="F236" s="143" t="s">
        <v>1892</v>
      </c>
      <c r="G236" s="43" t="s">
        <v>1442</v>
      </c>
      <c r="H236" s="43" t="s">
        <v>1397</v>
      </c>
      <c r="I236" s="43"/>
      <c r="J236" s="219">
        <v>0</v>
      </c>
      <c r="K236" s="219">
        <v>2.1</v>
      </c>
      <c r="L236" s="44" t="s">
        <v>1356</v>
      </c>
      <c r="M236" s="44"/>
      <c r="N236" s="41">
        <f>N235+IF(AND(L236="Pago",OR(E236='PC Receitas'!$O$4,E236='PC Receitas'!$O$5,E236='PC Receitas'!$O$6)),K236,IF(AND(L236="Pago",OR(E236='PC Receitas'!$O$7,E236='PC Receitas'!$O$8,E236='PC Receitas'!$O$9,E236='PC Receitas'!$O$10,E236='PC Receitas'!$O$11,E236='PC Receitas'!$O$12,E236='PC Receitas'!$O$13,E236='PC Receitas'!$O$14)),-K236,0))</f>
        <v>-689756.54999999015</v>
      </c>
      <c r="S236" s="112" t="str">
        <f t="shared" si="12"/>
        <v>Despesa</v>
      </c>
      <c r="T236" s="109" t="str">
        <f t="shared" si="13"/>
        <v/>
      </c>
      <c r="U236" s="109" t="str">
        <f t="shared" si="14"/>
        <v/>
      </c>
      <c r="V236" s="109" t="str">
        <f t="shared" si="15"/>
        <v>Despesa</v>
      </c>
      <c r="W236" s="113" t="str">
        <f>VLOOKUP(E236,'PC Receitas'!$O$4:$P$14,2,FALSE)</f>
        <v>Despesas_Operacionais</v>
      </c>
    </row>
    <row r="237" spans="1:23" ht="19.5" customHeight="1" thickTop="1" thickBot="1" x14ac:dyDescent="0.3">
      <c r="A237" s="164"/>
      <c r="C237" s="43">
        <v>28</v>
      </c>
      <c r="D237" s="43" t="str">
        <f>IF(C237&lt;&gt;"",TEXT(C237,"00")&amp;"/07/"&amp;'Configurações Básicas'!$E$5,"")</f>
        <v>28/07/2017</v>
      </c>
      <c r="E237" s="43" t="s">
        <v>1338</v>
      </c>
      <c r="F237" s="143">
        <v>15636</v>
      </c>
      <c r="G237" s="43" t="s">
        <v>1442</v>
      </c>
      <c r="H237" s="43" t="s">
        <v>1397</v>
      </c>
      <c r="I237" s="43"/>
      <c r="J237" s="219">
        <v>0</v>
      </c>
      <c r="K237" s="219">
        <v>2.1</v>
      </c>
      <c r="L237" s="44" t="s">
        <v>1356</v>
      </c>
      <c r="M237" s="44"/>
      <c r="N237" s="41">
        <f>N236+IF(AND(L237="Pago",OR(E237='PC Receitas'!$O$4,E237='PC Receitas'!$O$5,E237='PC Receitas'!$O$6)),K237,IF(AND(L237="Pago",OR(E237='PC Receitas'!$O$7,E237='PC Receitas'!$O$8,E237='PC Receitas'!$O$9,E237='PC Receitas'!$O$10,E237='PC Receitas'!$O$11,E237='PC Receitas'!$O$12,E237='PC Receitas'!$O$13,E237='PC Receitas'!$O$14)),-K237,0))</f>
        <v>-689758.64999999013</v>
      </c>
      <c r="S237" s="112" t="str">
        <f t="shared" si="12"/>
        <v>Despesa</v>
      </c>
      <c r="T237" s="109" t="str">
        <f t="shared" si="13"/>
        <v/>
      </c>
      <c r="U237" s="109" t="str">
        <f t="shared" si="14"/>
        <v/>
      </c>
      <c r="V237" s="109" t="str">
        <f t="shared" si="15"/>
        <v>Despesa</v>
      </c>
      <c r="W237" s="113" t="str">
        <f>VLOOKUP(E237,'PC Receitas'!$O$4:$P$14,2,FALSE)</f>
        <v>Despesas_Operacionais</v>
      </c>
    </row>
    <row r="238" spans="1:23" ht="19.5" customHeight="1" thickTop="1" thickBot="1" x14ac:dyDescent="0.3">
      <c r="A238" s="164"/>
      <c r="C238" s="43">
        <v>28</v>
      </c>
      <c r="D238" s="43" t="str">
        <f>IF(C238&lt;&gt;"",TEXT(C238,"00")&amp;"/07/"&amp;'Configurações Básicas'!$E$5,"")</f>
        <v>28/07/2017</v>
      </c>
      <c r="E238" s="43" t="s">
        <v>1338</v>
      </c>
      <c r="F238" s="143">
        <v>15637</v>
      </c>
      <c r="G238" s="43" t="s">
        <v>1442</v>
      </c>
      <c r="H238" s="43" t="s">
        <v>1397</v>
      </c>
      <c r="I238" s="43"/>
      <c r="J238" s="219">
        <v>0</v>
      </c>
      <c r="K238" s="219">
        <v>2.1</v>
      </c>
      <c r="L238" s="44" t="s">
        <v>1356</v>
      </c>
      <c r="M238" s="44"/>
      <c r="N238" s="41">
        <f>N237+IF(AND(L238="Pago",OR(E238='PC Receitas'!$O$4,E238='PC Receitas'!$O$5,E238='PC Receitas'!$O$6)),K238,IF(AND(L238="Pago",OR(E238='PC Receitas'!$O$7,E238='PC Receitas'!$O$8,E238='PC Receitas'!$O$9,E238='PC Receitas'!$O$10,E238='PC Receitas'!$O$11,E238='PC Receitas'!$O$12,E238='PC Receitas'!$O$13,E238='PC Receitas'!$O$14)),-K238,0))</f>
        <v>-689760.7499999901</v>
      </c>
      <c r="S238" s="112" t="str">
        <f t="shared" si="12"/>
        <v>Despesa</v>
      </c>
      <c r="T238" s="109" t="str">
        <f t="shared" si="13"/>
        <v/>
      </c>
      <c r="U238" s="109" t="str">
        <f t="shared" si="14"/>
        <v/>
      </c>
      <c r="V238" s="109" t="str">
        <f t="shared" si="15"/>
        <v>Despesa</v>
      </c>
      <c r="W238" s="113" t="str">
        <f>VLOOKUP(E238,'PC Receitas'!$O$4:$P$14,2,FALSE)</f>
        <v>Despesas_Operacionais</v>
      </c>
    </row>
    <row r="239" spans="1:23" ht="19.5" customHeight="1" thickTop="1" thickBot="1" x14ac:dyDescent="0.3">
      <c r="A239" s="164"/>
      <c r="C239" s="43">
        <v>28</v>
      </c>
      <c r="D239" s="43" t="str">
        <f>IF(C239&lt;&gt;"",TEXT(C239,"00")&amp;"/07/"&amp;'Configurações Básicas'!$E$5,"")</f>
        <v>28/07/2017</v>
      </c>
      <c r="E239" s="43" t="s">
        <v>1338</v>
      </c>
      <c r="F239" s="143" t="s">
        <v>1893</v>
      </c>
      <c r="G239" s="43" t="s">
        <v>1442</v>
      </c>
      <c r="H239" s="43" t="s">
        <v>1397</v>
      </c>
      <c r="I239" s="43"/>
      <c r="J239" s="219">
        <v>0</v>
      </c>
      <c r="K239" s="219">
        <v>2.1</v>
      </c>
      <c r="L239" s="44" t="s">
        <v>1356</v>
      </c>
      <c r="M239" s="44"/>
      <c r="N239" s="41">
        <f>N238+IF(AND(L239="Pago",OR(E239='PC Receitas'!$O$4,E239='PC Receitas'!$O$5,E239='PC Receitas'!$O$6)),K239,IF(AND(L239="Pago",OR(E239='PC Receitas'!$O$7,E239='PC Receitas'!$O$8,E239='PC Receitas'!$O$9,E239='PC Receitas'!$O$10,E239='PC Receitas'!$O$11,E239='PC Receitas'!$O$12,E239='PC Receitas'!$O$13,E239='PC Receitas'!$O$14)),-K239,0))</f>
        <v>-689762.84999999008</v>
      </c>
      <c r="S239" s="112" t="str">
        <f t="shared" si="12"/>
        <v>Despesa</v>
      </c>
      <c r="T239" s="109" t="str">
        <f t="shared" si="13"/>
        <v/>
      </c>
      <c r="U239" s="109" t="str">
        <f t="shared" si="14"/>
        <v/>
      </c>
      <c r="V239" s="109" t="str">
        <f t="shared" si="15"/>
        <v>Despesa</v>
      </c>
      <c r="W239" s="113" t="str">
        <f>VLOOKUP(E239,'PC Receitas'!$O$4:$P$14,2,FALSE)</f>
        <v>Despesas_Operacionais</v>
      </c>
    </row>
    <row r="240" spans="1:23" ht="19.5" customHeight="1" thickTop="1" thickBot="1" x14ac:dyDescent="0.3">
      <c r="A240" s="164"/>
      <c r="C240" s="43">
        <v>28</v>
      </c>
      <c r="D240" s="43" t="str">
        <f>IF(C240&lt;&gt;"",TEXT(C240,"00")&amp;"/07/"&amp;'Configurações Básicas'!$E$5,"")</f>
        <v>28/07/2017</v>
      </c>
      <c r="E240" s="43" t="s">
        <v>1338</v>
      </c>
      <c r="F240" s="143">
        <v>15640</v>
      </c>
      <c r="G240" s="43" t="s">
        <v>1442</v>
      </c>
      <c r="H240" s="43" t="s">
        <v>1397</v>
      </c>
      <c r="I240" s="43"/>
      <c r="J240" s="219">
        <v>0</v>
      </c>
      <c r="K240" s="219">
        <v>2.1</v>
      </c>
      <c r="L240" s="44" t="s">
        <v>1356</v>
      </c>
      <c r="M240" s="44"/>
      <c r="N240" s="41">
        <f>N239+IF(AND(L240="Pago",OR(E240='PC Receitas'!$O$4,E240='PC Receitas'!$O$5,E240='PC Receitas'!$O$6)),K240,IF(AND(L240="Pago",OR(E240='PC Receitas'!$O$7,E240='PC Receitas'!$O$8,E240='PC Receitas'!$O$9,E240='PC Receitas'!$O$10,E240='PC Receitas'!$O$11,E240='PC Receitas'!$O$12,E240='PC Receitas'!$O$13,E240='PC Receitas'!$O$14)),-K240,0))</f>
        <v>-689764.94999999006</v>
      </c>
      <c r="S240" s="112" t="str">
        <f t="shared" si="12"/>
        <v>Despesa</v>
      </c>
      <c r="T240" s="109" t="str">
        <f t="shared" si="13"/>
        <v/>
      </c>
      <c r="U240" s="109" t="str">
        <f t="shared" si="14"/>
        <v/>
      </c>
      <c r="V240" s="109" t="str">
        <f t="shared" si="15"/>
        <v>Despesa</v>
      </c>
      <c r="W240" s="113" t="str">
        <f>VLOOKUP(E240,'PC Receitas'!$O$4:$P$14,2,FALSE)</f>
        <v>Despesas_Operacionais</v>
      </c>
    </row>
    <row r="241" spans="1:23" ht="19.5" customHeight="1" thickTop="1" thickBot="1" x14ac:dyDescent="0.3">
      <c r="A241" s="164"/>
      <c r="C241" s="43">
        <v>28</v>
      </c>
      <c r="D241" s="43" t="str">
        <f>IF(C241&lt;&gt;"",TEXT(C241,"00")&amp;"/07/"&amp;'Configurações Básicas'!$E$5,"")</f>
        <v>28/07/2017</v>
      </c>
      <c r="E241" s="43" t="s">
        <v>1338</v>
      </c>
      <c r="F241" s="143">
        <v>15641</v>
      </c>
      <c r="G241" s="43" t="s">
        <v>1442</v>
      </c>
      <c r="H241" s="43" t="s">
        <v>1397</v>
      </c>
      <c r="I241" s="43"/>
      <c r="J241" s="219">
        <v>0</v>
      </c>
      <c r="K241" s="219">
        <v>2.1</v>
      </c>
      <c r="L241" s="44" t="s">
        <v>1356</v>
      </c>
      <c r="M241" s="44"/>
      <c r="N241" s="41">
        <f>N240+IF(AND(L241="Pago",OR(E241='PC Receitas'!$O$4,E241='PC Receitas'!$O$5,E241='PC Receitas'!$O$6)),K241,IF(AND(L241="Pago",OR(E241='PC Receitas'!$O$7,E241='PC Receitas'!$O$8,E241='PC Receitas'!$O$9,E241='PC Receitas'!$O$10,E241='PC Receitas'!$O$11,E241='PC Receitas'!$O$12,E241='PC Receitas'!$O$13,E241='PC Receitas'!$O$14)),-K241,0))</f>
        <v>-689767.04999999003</v>
      </c>
      <c r="S241" s="112" t="str">
        <f t="shared" si="12"/>
        <v>Despesa</v>
      </c>
      <c r="T241" s="109" t="str">
        <f t="shared" si="13"/>
        <v/>
      </c>
      <c r="U241" s="109" t="str">
        <f t="shared" si="14"/>
        <v/>
      </c>
      <c r="V241" s="109" t="str">
        <f t="shared" si="15"/>
        <v>Despesa</v>
      </c>
      <c r="W241" s="113" t="str">
        <f>VLOOKUP(E241,'PC Receitas'!$O$4:$P$14,2,FALSE)</f>
        <v>Despesas_Operacionais</v>
      </c>
    </row>
    <row r="242" spans="1:23" ht="19.5" customHeight="1" thickTop="1" thickBot="1" x14ac:dyDescent="0.3">
      <c r="A242" s="164"/>
      <c r="C242" s="43">
        <v>28</v>
      </c>
      <c r="D242" s="43" t="str">
        <f>IF(C242&lt;&gt;"",TEXT(C242,"00")&amp;"/07/"&amp;'Configurações Básicas'!$E$5,"")</f>
        <v>28/07/2017</v>
      </c>
      <c r="E242" s="43" t="s">
        <v>1338</v>
      </c>
      <c r="F242" s="143" t="s">
        <v>1894</v>
      </c>
      <c r="G242" s="43" t="s">
        <v>1442</v>
      </c>
      <c r="H242" s="43" t="s">
        <v>1397</v>
      </c>
      <c r="I242" s="43"/>
      <c r="J242" s="219">
        <v>0</v>
      </c>
      <c r="K242" s="219">
        <v>2.1</v>
      </c>
      <c r="L242" s="44" t="s">
        <v>1356</v>
      </c>
      <c r="M242" s="44"/>
      <c r="N242" s="41">
        <f>N241+IF(AND(L242="Pago",OR(E242='PC Receitas'!$O$4,E242='PC Receitas'!$O$5,E242='PC Receitas'!$O$6)),K242,IF(AND(L242="Pago",OR(E242='PC Receitas'!$O$7,E242='PC Receitas'!$O$8,E242='PC Receitas'!$O$9,E242='PC Receitas'!$O$10,E242='PC Receitas'!$O$11,E242='PC Receitas'!$O$12,E242='PC Receitas'!$O$13,E242='PC Receitas'!$O$14)),-K242,0))</f>
        <v>-689769.14999999001</v>
      </c>
      <c r="S242" s="112" t="str">
        <f t="shared" si="12"/>
        <v>Despesa</v>
      </c>
      <c r="T242" s="109" t="str">
        <f t="shared" si="13"/>
        <v/>
      </c>
      <c r="U242" s="109" t="str">
        <f t="shared" si="14"/>
        <v/>
      </c>
      <c r="V242" s="109" t="str">
        <f t="shared" si="15"/>
        <v>Despesa</v>
      </c>
      <c r="W242" s="113" t="str">
        <f>VLOOKUP(E242,'PC Receitas'!$O$4:$P$14,2,FALSE)</f>
        <v>Despesas_Operacionais</v>
      </c>
    </row>
    <row r="243" spans="1:23" ht="19.5" customHeight="1" thickTop="1" thickBot="1" x14ac:dyDescent="0.3">
      <c r="A243" s="164"/>
      <c r="C243" s="43">
        <v>21</v>
      </c>
      <c r="D243" s="43" t="str">
        <f>IF(C243&lt;&gt;"",TEXT(C243,"00")&amp;"/07/"&amp;'Configurações Básicas'!$E$5,"")</f>
        <v>21/07/2017</v>
      </c>
      <c r="E243" s="43" t="s">
        <v>1338</v>
      </c>
      <c r="F243" s="143">
        <v>15579</v>
      </c>
      <c r="G243" s="43" t="s">
        <v>1442</v>
      </c>
      <c r="H243" s="43" t="s">
        <v>1397</v>
      </c>
      <c r="I243" s="43"/>
      <c r="J243" s="219">
        <v>0</v>
      </c>
      <c r="K243" s="219">
        <v>2.1</v>
      </c>
      <c r="L243" s="44" t="s">
        <v>1356</v>
      </c>
      <c r="M243" s="44"/>
      <c r="N243" s="41">
        <f>N242+IF(AND(L243="Pago",OR(E243='PC Receitas'!$O$4,E243='PC Receitas'!$O$5,E243='PC Receitas'!$O$6)),K243,IF(AND(L243="Pago",OR(E243='PC Receitas'!$O$7,E243='PC Receitas'!$O$8,E243='PC Receitas'!$O$9,E243='PC Receitas'!$O$10,E243='PC Receitas'!$O$11,E243='PC Receitas'!$O$12,E243='PC Receitas'!$O$13,E243='PC Receitas'!$O$14)),-K243,0))</f>
        <v>-689771.24999998999</v>
      </c>
      <c r="S243" s="112" t="str">
        <f t="shared" si="12"/>
        <v>Despesa</v>
      </c>
      <c r="T243" s="109" t="str">
        <f t="shared" si="13"/>
        <v/>
      </c>
      <c r="U243" s="109" t="str">
        <f t="shared" si="14"/>
        <v/>
      </c>
      <c r="V243" s="109" t="str">
        <f t="shared" si="15"/>
        <v>Despesa</v>
      </c>
      <c r="W243" s="113" t="str">
        <f>VLOOKUP(E243,'PC Receitas'!$O$4:$P$14,2,FALSE)</f>
        <v>Despesas_Operacionais</v>
      </c>
    </row>
    <row r="244" spans="1:23" ht="19.5" customHeight="1" thickTop="1" thickBot="1" x14ac:dyDescent="0.3">
      <c r="A244" s="164"/>
      <c r="C244" s="43">
        <v>28</v>
      </c>
      <c r="D244" s="43" t="str">
        <f>IF(C244&lt;&gt;"",TEXT(C244,"00")&amp;"/07/"&amp;'Configurações Básicas'!$E$5,"")</f>
        <v>28/07/2017</v>
      </c>
      <c r="E244" s="43" t="s">
        <v>1338</v>
      </c>
      <c r="F244" s="143">
        <v>15580</v>
      </c>
      <c r="G244" s="43" t="s">
        <v>1442</v>
      </c>
      <c r="H244" s="43" t="s">
        <v>1397</v>
      </c>
      <c r="I244" s="43"/>
      <c r="J244" s="219">
        <v>0</v>
      </c>
      <c r="K244" s="219">
        <v>2.1</v>
      </c>
      <c r="L244" s="44" t="s">
        <v>1356</v>
      </c>
      <c r="M244" s="44"/>
      <c r="N244" s="41">
        <f>N243+IF(AND(L244="Pago",OR(E244='PC Receitas'!$O$4,E244='PC Receitas'!$O$5,E244='PC Receitas'!$O$6)),K244,IF(AND(L244="Pago",OR(E244='PC Receitas'!$O$7,E244='PC Receitas'!$O$8,E244='PC Receitas'!$O$9,E244='PC Receitas'!$O$10,E244='PC Receitas'!$O$11,E244='PC Receitas'!$O$12,E244='PC Receitas'!$O$13,E244='PC Receitas'!$O$14)),-K244,0))</f>
        <v>-689773.34999998996</v>
      </c>
      <c r="S244" s="112" t="str">
        <f t="shared" si="12"/>
        <v>Despesa</v>
      </c>
      <c r="T244" s="109" t="str">
        <f t="shared" si="13"/>
        <v/>
      </c>
      <c r="U244" s="109" t="str">
        <f t="shared" si="14"/>
        <v/>
      </c>
      <c r="V244" s="109" t="str">
        <f t="shared" si="15"/>
        <v>Despesa</v>
      </c>
      <c r="W244" s="113" t="str">
        <f>VLOOKUP(E244,'PC Receitas'!$O$4:$P$14,2,FALSE)</f>
        <v>Despesas_Operacionais</v>
      </c>
    </row>
    <row r="245" spans="1:23" ht="19.5" customHeight="1" thickTop="1" thickBot="1" x14ac:dyDescent="0.3">
      <c r="A245" s="164"/>
      <c r="C245" s="43">
        <v>28</v>
      </c>
      <c r="D245" s="43" t="str">
        <f>IF(C245&lt;&gt;"",TEXT(C245,"00")&amp;"/07/"&amp;'Configurações Básicas'!$E$5,"")</f>
        <v>28/07/2017</v>
      </c>
      <c r="E245" s="43" t="s">
        <v>1338</v>
      </c>
      <c r="F245" s="143">
        <v>15586</v>
      </c>
      <c r="G245" s="43" t="s">
        <v>1442</v>
      </c>
      <c r="H245" s="43" t="s">
        <v>1397</v>
      </c>
      <c r="I245" s="43"/>
      <c r="J245" s="219">
        <v>0</v>
      </c>
      <c r="K245" s="219">
        <v>2.1</v>
      </c>
      <c r="L245" s="44" t="s">
        <v>1356</v>
      </c>
      <c r="M245" s="44"/>
      <c r="N245" s="41">
        <f>N244+IF(AND(L245="Pago",OR(E245='PC Receitas'!$O$4,E245='PC Receitas'!$O$5,E245='PC Receitas'!$O$6)),K245,IF(AND(L245="Pago",OR(E245='PC Receitas'!$O$7,E245='PC Receitas'!$O$8,E245='PC Receitas'!$O$9,E245='PC Receitas'!$O$10,E245='PC Receitas'!$O$11,E245='PC Receitas'!$O$12,E245='PC Receitas'!$O$13,E245='PC Receitas'!$O$14)),-K245,0))</f>
        <v>-689775.44999998994</v>
      </c>
      <c r="S245" s="112" t="str">
        <f t="shared" si="12"/>
        <v>Despesa</v>
      </c>
      <c r="T245" s="109" t="str">
        <f t="shared" si="13"/>
        <v/>
      </c>
      <c r="U245" s="109" t="str">
        <f t="shared" si="14"/>
        <v/>
      </c>
      <c r="V245" s="109" t="str">
        <f t="shared" si="15"/>
        <v>Despesa</v>
      </c>
      <c r="W245" s="113" t="str">
        <f>VLOOKUP(E245,'PC Receitas'!$O$4:$P$14,2,FALSE)</f>
        <v>Despesas_Operacionais</v>
      </c>
    </row>
    <row r="246" spans="1:23" ht="19.5" customHeight="1" thickTop="1" thickBot="1" x14ac:dyDescent="0.3">
      <c r="A246" s="164"/>
      <c r="C246" s="43">
        <v>28</v>
      </c>
      <c r="D246" s="43" t="str">
        <f>IF(C246&lt;&gt;"",TEXT(C246,"00")&amp;"/07/"&amp;'Configurações Básicas'!$E$5,"")</f>
        <v>28/07/2017</v>
      </c>
      <c r="E246" s="43" t="s">
        <v>1338</v>
      </c>
      <c r="F246" s="143" t="s">
        <v>1895</v>
      </c>
      <c r="G246" s="43" t="s">
        <v>1442</v>
      </c>
      <c r="H246" s="43" t="s">
        <v>1397</v>
      </c>
      <c r="I246" s="43"/>
      <c r="J246" s="219">
        <v>0</v>
      </c>
      <c r="K246" s="219">
        <v>2.1</v>
      </c>
      <c r="L246" s="44" t="s">
        <v>1356</v>
      </c>
      <c r="M246" s="44"/>
      <c r="N246" s="41">
        <f>N245+IF(AND(L246="Pago",OR(E246='PC Receitas'!$O$4,E246='PC Receitas'!$O$5,E246='PC Receitas'!$O$6)),K246,IF(AND(L246="Pago",OR(E246='PC Receitas'!$O$7,E246='PC Receitas'!$O$8,E246='PC Receitas'!$O$9,E246='PC Receitas'!$O$10,E246='PC Receitas'!$O$11,E246='PC Receitas'!$O$12,E246='PC Receitas'!$O$13,E246='PC Receitas'!$O$14)),-K246,0))</f>
        <v>-689777.54999998992</v>
      </c>
      <c r="S246" s="112" t="str">
        <f t="shared" si="12"/>
        <v>Despesa</v>
      </c>
      <c r="T246" s="109" t="str">
        <f t="shared" si="13"/>
        <v/>
      </c>
      <c r="U246" s="109" t="str">
        <f t="shared" si="14"/>
        <v/>
      </c>
      <c r="V246" s="109" t="str">
        <f t="shared" si="15"/>
        <v>Despesa</v>
      </c>
      <c r="W246" s="113" t="str">
        <f>VLOOKUP(E246,'PC Receitas'!$O$4:$P$14,2,FALSE)</f>
        <v>Despesas_Operacionais</v>
      </c>
    </row>
    <row r="247" spans="1:23" ht="19.5" customHeight="1" thickTop="1" thickBot="1" x14ac:dyDescent="0.3">
      <c r="A247" s="164"/>
      <c r="C247" s="43">
        <v>29</v>
      </c>
      <c r="D247" s="43" t="str">
        <f>IF(C247&lt;&gt;"",TEXT(C247,"00")&amp;"/07/"&amp;'Configurações Básicas'!$E$5,"")</f>
        <v>29/07/2017</v>
      </c>
      <c r="E247" s="43" t="s">
        <v>150</v>
      </c>
      <c r="F247" s="143" t="s">
        <v>1896</v>
      </c>
      <c r="G247" s="43" t="s">
        <v>1443</v>
      </c>
      <c r="H247" s="43" t="s">
        <v>1398</v>
      </c>
      <c r="I247" s="43"/>
      <c r="J247" s="219">
        <v>0</v>
      </c>
      <c r="K247" s="219">
        <v>19</v>
      </c>
      <c r="L247" s="44" t="s">
        <v>1356</v>
      </c>
      <c r="M247" s="44"/>
      <c r="N247" s="41">
        <f>N246+IF(AND(L247="Pago",OR(E247='PC Receitas'!$O$4,E247='PC Receitas'!$O$5,E247='PC Receitas'!$O$6)),K247,IF(AND(L247="Pago",OR(E247='PC Receitas'!$O$7,E247='PC Receitas'!$O$8,E247='PC Receitas'!$O$9,E247='PC Receitas'!$O$10,E247='PC Receitas'!$O$11,E247='PC Receitas'!$O$12,E247='PC Receitas'!$O$13,E247='PC Receitas'!$O$14)),-K247,0))</f>
        <v>-689796.54999998992</v>
      </c>
      <c r="S247" s="112" t="str">
        <f t="shared" si="12"/>
        <v>Despesa</v>
      </c>
      <c r="T247" s="109" t="str">
        <f t="shared" si="13"/>
        <v/>
      </c>
      <c r="U247" s="109" t="str">
        <f t="shared" si="14"/>
        <v/>
      </c>
      <c r="V247" s="109" t="str">
        <f t="shared" si="15"/>
        <v>Despesa</v>
      </c>
      <c r="W247" s="113" t="str">
        <f>VLOOKUP(E247,'PC Receitas'!$O$4:$P$14,2,FALSE)</f>
        <v>Despesas_com_RH</v>
      </c>
    </row>
    <row r="248" spans="1:23" ht="19.5" customHeight="1" thickTop="1" thickBot="1" x14ac:dyDescent="0.3">
      <c r="A248" s="164"/>
      <c r="C248" s="43">
        <v>29</v>
      </c>
      <c r="D248" s="43" t="str">
        <f>IF(C248&lt;&gt;"",TEXT(C248,"00")&amp;"/07/"&amp;'Configurações Básicas'!$E$5,"")</f>
        <v>29/07/2017</v>
      </c>
      <c r="E248" s="43" t="s">
        <v>1334</v>
      </c>
      <c r="F248" s="143" t="s">
        <v>1897</v>
      </c>
      <c r="G248" s="43" t="s">
        <v>1440</v>
      </c>
      <c r="H248" s="43" t="s">
        <v>1397</v>
      </c>
      <c r="I248" s="43"/>
      <c r="J248" s="219">
        <v>0</v>
      </c>
      <c r="K248" s="219">
        <v>463.76</v>
      </c>
      <c r="L248" s="44" t="s">
        <v>1356</v>
      </c>
      <c r="M248" s="44"/>
      <c r="N248" s="41">
        <f>N247+IF(AND(L248="Pago",OR(E248='PC Receitas'!$O$4,E248='PC Receitas'!$O$5,E248='PC Receitas'!$O$6)),K248,IF(AND(L248="Pago",OR(E248='PC Receitas'!$O$7,E248='PC Receitas'!$O$8,E248='PC Receitas'!$O$9,E248='PC Receitas'!$O$10,E248='PC Receitas'!$O$11,E248='PC Receitas'!$O$12,E248='PC Receitas'!$O$13,E248='PC Receitas'!$O$14)),-K248,0))</f>
        <v>-690260.30999998993</v>
      </c>
      <c r="S248" s="112" t="str">
        <f t="shared" si="12"/>
        <v>Despesa</v>
      </c>
      <c r="T248" s="109" t="str">
        <f t="shared" si="13"/>
        <v/>
      </c>
      <c r="U248" s="109" t="str">
        <f t="shared" si="14"/>
        <v/>
      </c>
      <c r="V248" s="109" t="str">
        <f t="shared" si="15"/>
        <v>Despesa</v>
      </c>
      <c r="W248" s="113" t="str">
        <f>VLOOKUP(E248,'PC Receitas'!$O$4:$P$14,2,FALSE)</f>
        <v>Impostos</v>
      </c>
    </row>
    <row r="249" spans="1:23" ht="19.5" customHeight="1" thickTop="1" thickBot="1" x14ac:dyDescent="0.3">
      <c r="A249" s="164"/>
      <c r="C249" s="43">
        <v>29</v>
      </c>
      <c r="D249" s="43" t="str">
        <f>IF(C249&lt;&gt;"",TEXT(C249,"00")&amp;"/07/"&amp;'Configurações Básicas'!$E$5,"")</f>
        <v>29/07/2017</v>
      </c>
      <c r="E249" s="43" t="s">
        <v>1338</v>
      </c>
      <c r="F249" s="143">
        <v>15646</v>
      </c>
      <c r="G249" s="43" t="s">
        <v>1442</v>
      </c>
      <c r="H249" s="43" t="s">
        <v>1397</v>
      </c>
      <c r="I249" s="43"/>
      <c r="J249" s="219">
        <v>0</v>
      </c>
      <c r="K249" s="219">
        <v>2.1</v>
      </c>
      <c r="L249" s="44" t="s">
        <v>1356</v>
      </c>
      <c r="M249" s="44"/>
      <c r="N249" s="41">
        <f>N248+IF(AND(L249="Pago",OR(E249='PC Receitas'!$O$4,E249='PC Receitas'!$O$5,E249='PC Receitas'!$O$6)),K249,IF(AND(L249="Pago",OR(E249='PC Receitas'!$O$7,E249='PC Receitas'!$O$8,E249='PC Receitas'!$O$9,E249='PC Receitas'!$O$10,E249='PC Receitas'!$O$11,E249='PC Receitas'!$O$12,E249='PC Receitas'!$O$13,E249='PC Receitas'!$O$14)),-K249,0))</f>
        <v>-690262.4099999899</v>
      </c>
      <c r="S249" s="112" t="str">
        <f t="shared" si="12"/>
        <v>Despesa</v>
      </c>
      <c r="T249" s="109" t="str">
        <f t="shared" si="13"/>
        <v/>
      </c>
      <c r="U249" s="109" t="str">
        <f t="shared" si="14"/>
        <v/>
      </c>
      <c r="V249" s="109" t="str">
        <f t="shared" si="15"/>
        <v>Despesa</v>
      </c>
      <c r="W249" s="113" t="str">
        <f>VLOOKUP(E249,'PC Receitas'!$O$4:$P$14,2,FALSE)</f>
        <v>Despesas_Operacionais</v>
      </c>
    </row>
    <row r="250" spans="1:23" ht="19.5" customHeight="1" thickTop="1" thickBot="1" x14ac:dyDescent="0.3">
      <c r="A250" s="164"/>
      <c r="C250" s="43">
        <v>29</v>
      </c>
      <c r="D250" s="43" t="str">
        <f>IF(C250&lt;&gt;"",TEXT(C250,"00")&amp;"/07/"&amp;'Configurações Básicas'!$E$5,"")</f>
        <v>29/07/2017</v>
      </c>
      <c r="E250" s="43" t="s">
        <v>1338</v>
      </c>
      <c r="F250" s="143">
        <v>15647</v>
      </c>
      <c r="G250" s="43" t="s">
        <v>1442</v>
      </c>
      <c r="H250" s="43" t="s">
        <v>1397</v>
      </c>
      <c r="I250" s="43"/>
      <c r="J250" s="219">
        <v>0</v>
      </c>
      <c r="K250" s="219">
        <v>2.1</v>
      </c>
      <c r="L250" s="44" t="s">
        <v>1356</v>
      </c>
      <c r="M250" s="44"/>
      <c r="N250" s="41">
        <f>N249+IF(AND(L250="Pago",OR(E250='PC Receitas'!$O$4,E250='PC Receitas'!$O$5,E250='PC Receitas'!$O$6)),K250,IF(AND(L250="Pago",OR(E250='PC Receitas'!$O$7,E250='PC Receitas'!$O$8,E250='PC Receitas'!$O$9,E250='PC Receitas'!$O$10,E250='PC Receitas'!$O$11,E250='PC Receitas'!$O$12,E250='PC Receitas'!$O$13,E250='PC Receitas'!$O$14)),-K250,0))</f>
        <v>-690264.50999998988</v>
      </c>
      <c r="S250" s="112" t="str">
        <f t="shared" si="12"/>
        <v>Despesa</v>
      </c>
      <c r="T250" s="109" t="str">
        <f t="shared" si="13"/>
        <v/>
      </c>
      <c r="U250" s="109" t="str">
        <f t="shared" si="14"/>
        <v/>
      </c>
      <c r="V250" s="109" t="str">
        <f t="shared" si="15"/>
        <v>Despesa</v>
      </c>
      <c r="W250" s="113" t="str">
        <f>VLOOKUP(E250,'PC Receitas'!$O$4:$P$14,2,FALSE)</f>
        <v>Despesas_Operacionais</v>
      </c>
    </row>
    <row r="251" spans="1:23" ht="19.5" customHeight="1" thickTop="1" thickBot="1" x14ac:dyDescent="0.3">
      <c r="A251" s="164"/>
      <c r="C251" s="43">
        <v>29</v>
      </c>
      <c r="D251" s="43" t="str">
        <f>IF(C251&lt;&gt;"",TEXT(C251,"00")&amp;"/07/"&amp;'Configurações Básicas'!$E$5,"")</f>
        <v>29/07/2017</v>
      </c>
      <c r="E251" s="43" t="s">
        <v>1338</v>
      </c>
      <c r="F251" s="143">
        <v>15602</v>
      </c>
      <c r="G251" s="43" t="s">
        <v>1442</v>
      </c>
      <c r="H251" s="43" t="s">
        <v>1397</v>
      </c>
      <c r="I251" s="43"/>
      <c r="J251" s="219">
        <v>0</v>
      </c>
      <c r="K251" s="219">
        <v>2.1</v>
      </c>
      <c r="L251" s="44" t="s">
        <v>1356</v>
      </c>
      <c r="M251" s="44"/>
      <c r="N251" s="41">
        <f>N250+IF(AND(L251="Pago",OR(E251='PC Receitas'!$O$4,E251='PC Receitas'!$O$5,E251='PC Receitas'!$O$6)),K251,IF(AND(L251="Pago",OR(E251='PC Receitas'!$O$7,E251='PC Receitas'!$O$8,E251='PC Receitas'!$O$9,E251='PC Receitas'!$O$10,E251='PC Receitas'!$O$11,E251='PC Receitas'!$O$12,E251='PC Receitas'!$O$13,E251='PC Receitas'!$O$14)),-K251,0))</f>
        <v>-690266.60999998986</v>
      </c>
      <c r="S251" s="112" t="str">
        <f t="shared" si="12"/>
        <v>Despesa</v>
      </c>
      <c r="T251" s="109" t="str">
        <f t="shared" si="13"/>
        <v/>
      </c>
      <c r="U251" s="109" t="str">
        <f t="shared" si="14"/>
        <v/>
      </c>
      <c r="V251" s="109" t="str">
        <f t="shared" si="15"/>
        <v>Despesa</v>
      </c>
      <c r="W251" s="113" t="str">
        <f>VLOOKUP(E251,'PC Receitas'!$O$4:$P$14,2,FALSE)</f>
        <v>Despesas_Operacionais</v>
      </c>
    </row>
    <row r="252" spans="1:23" ht="19.5" customHeight="1" thickTop="1" thickBot="1" x14ac:dyDescent="0.3">
      <c r="A252" s="164"/>
      <c r="C252" s="43">
        <v>29</v>
      </c>
      <c r="D252" s="43" t="str">
        <f>IF(C252&lt;&gt;"",TEXT(C252,"00")&amp;"/07/"&amp;'Configurações Básicas'!$E$5,"")</f>
        <v>29/07/2017</v>
      </c>
      <c r="E252" s="43" t="s">
        <v>1338</v>
      </c>
      <c r="F252" s="143" t="s">
        <v>1898</v>
      </c>
      <c r="G252" s="43" t="s">
        <v>1442</v>
      </c>
      <c r="H252" s="43" t="s">
        <v>1397</v>
      </c>
      <c r="I252" s="43"/>
      <c r="J252" s="219">
        <v>0</v>
      </c>
      <c r="K252" s="219">
        <v>2.1</v>
      </c>
      <c r="L252" s="44" t="s">
        <v>1356</v>
      </c>
      <c r="M252" s="44"/>
      <c r="N252" s="41">
        <f>N251+IF(AND(L252="Pago",OR(E252='PC Receitas'!$O$4,E252='PC Receitas'!$O$5,E252='PC Receitas'!$O$6)),K252,IF(AND(L252="Pago",OR(E252='PC Receitas'!$O$7,E252='PC Receitas'!$O$8,E252='PC Receitas'!$O$9,E252='PC Receitas'!$O$10,E252='PC Receitas'!$O$11,E252='PC Receitas'!$O$12,E252='PC Receitas'!$O$13,E252='PC Receitas'!$O$14)),-K252,0))</f>
        <v>-690268.70999998983</v>
      </c>
      <c r="S252" s="112" t="str">
        <f t="shared" si="12"/>
        <v>Despesa</v>
      </c>
      <c r="T252" s="109" t="str">
        <f t="shared" si="13"/>
        <v/>
      </c>
      <c r="U252" s="109" t="str">
        <f t="shared" si="14"/>
        <v/>
      </c>
      <c r="V252" s="109" t="str">
        <f t="shared" si="15"/>
        <v>Despesa</v>
      </c>
      <c r="W252" s="113" t="str">
        <f>VLOOKUP(E252,'PC Receitas'!$O$4:$P$14,2,FALSE)</f>
        <v>Despesas_Operacionais</v>
      </c>
    </row>
    <row r="253" spans="1:23" ht="19.5" customHeight="1" thickTop="1" thickBot="1" x14ac:dyDescent="0.3">
      <c r="A253" s="164"/>
      <c r="C253" s="43">
        <v>29</v>
      </c>
      <c r="D253" s="43" t="str">
        <f>IF(C253&lt;&gt;"",TEXT(C253,"00")&amp;"/07/"&amp;'Configurações Básicas'!$E$5,"")</f>
        <v>29/07/2017</v>
      </c>
      <c r="E253" s="43" t="s">
        <v>1338</v>
      </c>
      <c r="F253" s="143">
        <v>15655</v>
      </c>
      <c r="G253" s="43" t="s">
        <v>1442</v>
      </c>
      <c r="H253" s="43" t="s">
        <v>1397</v>
      </c>
      <c r="I253" s="43"/>
      <c r="J253" s="219">
        <v>0</v>
      </c>
      <c r="K253" s="219">
        <v>2.1</v>
      </c>
      <c r="L253" s="44" t="s">
        <v>1356</v>
      </c>
      <c r="M253" s="44"/>
      <c r="N253" s="41">
        <f>N252+IF(AND(L253="Pago",OR(E253='PC Receitas'!$O$4,E253='PC Receitas'!$O$5,E253='PC Receitas'!$O$6)),K253,IF(AND(L253="Pago",OR(E253='PC Receitas'!$O$7,E253='PC Receitas'!$O$8,E253='PC Receitas'!$O$9,E253='PC Receitas'!$O$10,E253='PC Receitas'!$O$11,E253='PC Receitas'!$O$12,E253='PC Receitas'!$O$13,E253='PC Receitas'!$O$14)),-K253,0))</f>
        <v>-690270.80999998981</v>
      </c>
      <c r="S253" s="112" t="str">
        <f t="shared" si="12"/>
        <v>Despesa</v>
      </c>
      <c r="T253" s="109" t="str">
        <f t="shared" si="13"/>
        <v/>
      </c>
      <c r="U253" s="109" t="str">
        <f t="shared" si="14"/>
        <v/>
      </c>
      <c r="V253" s="109" t="str">
        <f t="shared" si="15"/>
        <v>Despesa</v>
      </c>
      <c r="W253" s="113" t="str">
        <f>VLOOKUP(E253,'PC Receitas'!$O$4:$P$14,2,FALSE)</f>
        <v>Despesas_Operacionais</v>
      </c>
    </row>
    <row r="254" spans="1:23" ht="19.5" customHeight="1" thickTop="1" thickBot="1" x14ac:dyDescent="0.3">
      <c r="A254" s="164"/>
      <c r="C254" s="43">
        <v>29</v>
      </c>
      <c r="D254" s="43" t="str">
        <f>IF(C254&lt;&gt;"",TEXT(C254,"00")&amp;"/07/"&amp;'Configurações Básicas'!$E$5,"")</f>
        <v>29/07/2017</v>
      </c>
      <c r="E254" s="43" t="s">
        <v>1338</v>
      </c>
      <c r="F254" s="143">
        <v>15653</v>
      </c>
      <c r="G254" s="43" t="s">
        <v>1442</v>
      </c>
      <c r="H254" s="43" t="s">
        <v>1397</v>
      </c>
      <c r="I254" s="43"/>
      <c r="J254" s="219">
        <v>0</v>
      </c>
      <c r="K254" s="219">
        <v>2.1</v>
      </c>
      <c r="L254" s="44" t="s">
        <v>1356</v>
      </c>
      <c r="M254" s="44"/>
      <c r="N254" s="41">
        <f>N253+IF(AND(L254="Pago",OR(E254='PC Receitas'!$O$4,E254='PC Receitas'!$O$5,E254='PC Receitas'!$O$6)),K254,IF(AND(L254="Pago",OR(E254='PC Receitas'!$O$7,E254='PC Receitas'!$O$8,E254='PC Receitas'!$O$9,E254='PC Receitas'!$O$10,E254='PC Receitas'!$O$11,E254='PC Receitas'!$O$12,E254='PC Receitas'!$O$13,E254='PC Receitas'!$O$14)),-K254,0))</f>
        <v>-690272.90999998979</v>
      </c>
      <c r="S254" s="112" t="str">
        <f t="shared" si="12"/>
        <v>Despesa</v>
      </c>
      <c r="T254" s="109" t="str">
        <f t="shared" si="13"/>
        <v/>
      </c>
      <c r="U254" s="109" t="str">
        <f t="shared" si="14"/>
        <v/>
      </c>
      <c r="V254" s="109" t="str">
        <f t="shared" si="15"/>
        <v>Despesa</v>
      </c>
      <c r="W254" s="113" t="str">
        <f>VLOOKUP(E254,'PC Receitas'!$O$4:$P$14,2,FALSE)</f>
        <v>Despesas_Operacionais</v>
      </c>
    </row>
    <row r="255" spans="1:23" ht="19.5" customHeight="1" thickTop="1" thickBot="1" x14ac:dyDescent="0.3">
      <c r="A255" s="164"/>
      <c r="C255" s="43">
        <v>29</v>
      </c>
      <c r="D255" s="43" t="str">
        <f>IF(C255&lt;&gt;"",TEXT(C255,"00")&amp;"/07/"&amp;'Configurações Básicas'!$E$5,"")</f>
        <v>29/07/2017</v>
      </c>
      <c r="E255" s="43" t="s">
        <v>1338</v>
      </c>
      <c r="F255" s="143">
        <v>15654</v>
      </c>
      <c r="G255" s="43" t="s">
        <v>1442</v>
      </c>
      <c r="H255" s="43" t="s">
        <v>1397</v>
      </c>
      <c r="I255" s="43"/>
      <c r="J255" s="219">
        <v>0</v>
      </c>
      <c r="K255" s="219">
        <v>2.1</v>
      </c>
      <c r="L255" s="44" t="s">
        <v>1356</v>
      </c>
      <c r="M255" s="44"/>
      <c r="N255" s="41">
        <f>N254+IF(AND(L255="Pago",OR(E255='PC Receitas'!$O$4,E255='PC Receitas'!$O$5,E255='PC Receitas'!$O$6)),K255,IF(AND(L255="Pago",OR(E255='PC Receitas'!$O$7,E255='PC Receitas'!$O$8,E255='PC Receitas'!$O$9,E255='PC Receitas'!$O$10,E255='PC Receitas'!$O$11,E255='PC Receitas'!$O$12,E255='PC Receitas'!$O$13,E255='PC Receitas'!$O$14)),-K255,0))</f>
        <v>-690275.00999998976</v>
      </c>
      <c r="S255" s="112" t="str">
        <f t="shared" si="12"/>
        <v>Despesa</v>
      </c>
      <c r="T255" s="109" t="str">
        <f t="shared" si="13"/>
        <v/>
      </c>
      <c r="U255" s="109" t="str">
        <f t="shared" si="14"/>
        <v/>
      </c>
      <c r="V255" s="109" t="str">
        <f t="shared" si="15"/>
        <v>Despesa</v>
      </c>
      <c r="W255" s="113" t="str">
        <f>VLOOKUP(E255,'PC Receitas'!$O$4:$P$14,2,FALSE)</f>
        <v>Despesas_Operacionais</v>
      </c>
    </row>
    <row r="256" spans="1:23" ht="19.5" customHeight="1" thickTop="1" thickBot="1" x14ac:dyDescent="0.3">
      <c r="A256" s="164"/>
      <c r="C256" s="43">
        <v>28</v>
      </c>
      <c r="D256" s="43" t="str">
        <f>IF(C256&lt;&gt;"",TEXT(C256,"00")&amp;"/07/"&amp;'Configurações Básicas'!$E$5,"")</f>
        <v>28/07/2017</v>
      </c>
      <c r="E256" s="43" t="s">
        <v>1334</v>
      </c>
      <c r="F256" s="143" t="s">
        <v>1899</v>
      </c>
      <c r="G256" s="43" t="s">
        <v>1461</v>
      </c>
      <c r="H256" s="43" t="s">
        <v>1397</v>
      </c>
      <c r="I256" s="43"/>
      <c r="J256" s="219">
        <v>0</v>
      </c>
      <c r="K256" s="219">
        <v>1556.16</v>
      </c>
      <c r="L256" s="44" t="s">
        <v>1356</v>
      </c>
      <c r="M256" s="44"/>
      <c r="N256" s="41">
        <f>N255+IF(AND(L256="Pago",OR(E256='PC Receitas'!$O$4,E256='PC Receitas'!$O$5,E256='PC Receitas'!$O$6)),K256,IF(AND(L256="Pago",OR(E256='PC Receitas'!$O$7,E256='PC Receitas'!$O$8,E256='PC Receitas'!$O$9,E256='PC Receitas'!$O$10,E256='PC Receitas'!$O$11,E256='PC Receitas'!$O$12,E256='PC Receitas'!$O$13,E256='PC Receitas'!$O$14)),-K256,0))</f>
        <v>-691831.1699999898</v>
      </c>
      <c r="S256" s="112" t="str">
        <f t="shared" si="12"/>
        <v>Despesa</v>
      </c>
      <c r="T256" s="109" t="str">
        <f t="shared" si="13"/>
        <v/>
      </c>
      <c r="U256" s="109" t="str">
        <f t="shared" si="14"/>
        <v/>
      </c>
      <c r="V256" s="109" t="str">
        <f t="shared" si="15"/>
        <v>Despesa</v>
      </c>
      <c r="W256" s="113" t="str">
        <f>VLOOKUP(E256,'PC Receitas'!$O$4:$P$14,2,FALSE)</f>
        <v>Impostos</v>
      </c>
    </row>
    <row r="257" spans="1:23" ht="19.5" customHeight="1" thickTop="1" thickBot="1" x14ac:dyDescent="0.3">
      <c r="A257" s="164"/>
      <c r="C257" s="43">
        <v>30</v>
      </c>
      <c r="D257" s="43" t="str">
        <f>IF(C257&lt;&gt;"",TEXT(C257,"00")&amp;"/07/"&amp;'Configurações Básicas'!$E$5,"")</f>
        <v>30/07/2017</v>
      </c>
      <c r="E257" s="43" t="s">
        <v>1338</v>
      </c>
      <c r="F257" s="143">
        <v>156606261</v>
      </c>
      <c r="G257" s="43" t="s">
        <v>1442</v>
      </c>
      <c r="H257" s="43" t="s">
        <v>1397</v>
      </c>
      <c r="I257" s="43"/>
      <c r="J257" s="219">
        <v>0</v>
      </c>
      <c r="K257" s="219">
        <v>2.1</v>
      </c>
      <c r="L257" s="44" t="s">
        <v>1356</v>
      </c>
      <c r="M257" s="44"/>
      <c r="N257" s="41">
        <f>N256+IF(AND(L257="Pago",OR(E257='PC Receitas'!$O$4,E257='PC Receitas'!$O$5,E257='PC Receitas'!$O$6)),K257,IF(AND(L257="Pago",OR(E257='PC Receitas'!$O$7,E257='PC Receitas'!$O$8,E257='PC Receitas'!$O$9,E257='PC Receitas'!$O$10,E257='PC Receitas'!$O$11,E257='PC Receitas'!$O$12,E257='PC Receitas'!$O$13,E257='PC Receitas'!$O$14)),-K257,0))</f>
        <v>-691833.26999998977</v>
      </c>
      <c r="S257" s="112" t="str">
        <f t="shared" si="12"/>
        <v>Despesa</v>
      </c>
      <c r="T257" s="109" t="str">
        <f t="shared" si="13"/>
        <v/>
      </c>
      <c r="U257" s="109" t="str">
        <f t="shared" si="14"/>
        <v/>
      </c>
      <c r="V257" s="109" t="str">
        <f t="shared" si="15"/>
        <v>Despesa</v>
      </c>
      <c r="W257" s="113" t="str">
        <f>VLOOKUP(E257,'PC Receitas'!$O$4:$P$14,2,FALSE)</f>
        <v>Despesas_Operacionais</v>
      </c>
    </row>
    <row r="258" spans="1:23" ht="19.5" customHeight="1" thickTop="1" thickBot="1" x14ac:dyDescent="0.3">
      <c r="A258" s="164"/>
      <c r="C258" s="43">
        <v>3</v>
      </c>
      <c r="D258" s="43" t="str">
        <f>IF(C258&lt;&gt;"",TEXT(C258,"00")&amp;"/07/"&amp;'Configurações Básicas'!$E$5,"")</f>
        <v>03/07/2017</v>
      </c>
      <c r="E258" s="43" t="s">
        <v>1338</v>
      </c>
      <c r="F258" s="143">
        <v>15669</v>
      </c>
      <c r="G258" s="43" t="s">
        <v>1442</v>
      </c>
      <c r="H258" s="43" t="s">
        <v>1397</v>
      </c>
      <c r="I258" s="43"/>
      <c r="J258" s="219">
        <v>0</v>
      </c>
      <c r="K258" s="219">
        <v>2.1</v>
      </c>
      <c r="L258" s="44" t="s">
        <v>1356</v>
      </c>
      <c r="M258" s="44"/>
      <c r="N258" s="41">
        <f>N257+IF(AND(L258="Pago",OR(E258='PC Receitas'!$O$4,E258='PC Receitas'!$O$5,E258='PC Receitas'!$O$6)),K258,IF(AND(L258="Pago",OR(E258='PC Receitas'!$O$7,E258='PC Receitas'!$O$8,E258='PC Receitas'!$O$9,E258='PC Receitas'!$O$10,E258='PC Receitas'!$O$11,E258='PC Receitas'!$O$12,E258='PC Receitas'!$O$13,E258='PC Receitas'!$O$14)),-K258,0))</f>
        <v>-691835.36999998975</v>
      </c>
      <c r="S258" s="112" t="str">
        <f t="shared" si="12"/>
        <v>Despesa</v>
      </c>
      <c r="T258" s="109" t="str">
        <f t="shared" si="13"/>
        <v/>
      </c>
      <c r="U258" s="109" t="str">
        <f t="shared" si="14"/>
        <v/>
      </c>
      <c r="V258" s="109" t="str">
        <f t="shared" si="15"/>
        <v>Despesa</v>
      </c>
      <c r="W258" s="113" t="str">
        <f>VLOOKUP(E258,'PC Receitas'!$O$4:$P$14,2,FALSE)</f>
        <v>Despesas_Operacionais</v>
      </c>
    </row>
    <row r="259" spans="1:23" ht="19.5" customHeight="1" thickTop="1" thickBot="1" x14ac:dyDescent="0.3">
      <c r="A259" s="164"/>
      <c r="C259" s="43">
        <v>27</v>
      </c>
      <c r="D259" s="43" t="str">
        <f>IF(C259&lt;&gt;"",TEXT(C259,"00")&amp;"/07/"&amp;'Configurações Básicas'!$E$5,"")</f>
        <v>27/07/2017</v>
      </c>
      <c r="E259" s="43" t="s">
        <v>1338</v>
      </c>
      <c r="F259" s="143">
        <v>15633</v>
      </c>
      <c r="G259" s="43" t="s">
        <v>1442</v>
      </c>
      <c r="H259" s="43" t="s">
        <v>1397</v>
      </c>
      <c r="I259" s="43"/>
      <c r="J259" s="219">
        <v>0</v>
      </c>
      <c r="K259" s="219">
        <v>2.1</v>
      </c>
      <c r="L259" s="44" t="s">
        <v>1356</v>
      </c>
      <c r="M259" s="44"/>
      <c r="N259" s="41">
        <f>N258+IF(AND(L259="Pago",OR(E259='PC Receitas'!$O$4,E259='PC Receitas'!$O$5,E259='PC Receitas'!$O$6)),K259,IF(AND(L259="Pago",OR(E259='PC Receitas'!$O$7,E259='PC Receitas'!$O$8,E259='PC Receitas'!$O$9,E259='PC Receitas'!$O$10,E259='PC Receitas'!$O$11,E259='PC Receitas'!$O$12,E259='PC Receitas'!$O$13,E259='PC Receitas'!$O$14)),-K259,0))</f>
        <v>-691837.46999998973</v>
      </c>
      <c r="S259" s="112" t="str">
        <f t="shared" si="12"/>
        <v>Despesa</v>
      </c>
      <c r="T259" s="109" t="str">
        <f t="shared" si="13"/>
        <v/>
      </c>
      <c r="U259" s="109" t="str">
        <f t="shared" si="14"/>
        <v/>
      </c>
      <c r="V259" s="109" t="str">
        <f t="shared" si="15"/>
        <v>Despesa</v>
      </c>
      <c r="W259" s="113" t="str">
        <f>VLOOKUP(E259,'PC Receitas'!$O$4:$P$14,2,FALSE)</f>
        <v>Despesas_Operacionais</v>
      </c>
    </row>
    <row r="260" spans="1:23" ht="19.5" customHeight="1" thickTop="1" thickBot="1" x14ac:dyDescent="0.3">
      <c r="A260" s="164"/>
      <c r="C260" s="43"/>
      <c r="D260" s="43" t="str">
        <f>IF(C260&lt;&gt;"",TEXT(C260,"00")&amp;"/07/"&amp;'Configurações Básicas'!$E$5,"")</f>
        <v/>
      </c>
      <c r="E260" s="43"/>
      <c r="F260" s="143"/>
      <c r="G260" s="43"/>
      <c r="H260" s="43"/>
      <c r="I260" s="43"/>
      <c r="J260" s="219">
        <v>0</v>
      </c>
      <c r="K260" s="219">
        <v>0</v>
      </c>
      <c r="L260" s="44"/>
      <c r="M260" s="44"/>
      <c r="N260" s="41">
        <f>N259+IF(AND(L260="Pago",OR(E260='PC Receitas'!$O$4,E260='PC Receitas'!$O$5,E260='PC Receitas'!$O$6)),K260,IF(AND(L260="Pago",OR(E260='PC Receitas'!$O$7,E260='PC Receitas'!$O$8,E260='PC Receitas'!$O$9,E260='PC Receitas'!$O$10,E260='PC Receitas'!$O$11,E260='PC Receitas'!$O$12,E260='PC Receitas'!$O$13,E260='PC Receitas'!$O$14)),-K260,0))</f>
        <v>-691837.46999998973</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IF(C261&lt;&gt;"",TEXT(C261,"00")&amp;"/07/"&amp;'Configurações Básicas'!$E$5,"")</f>
        <v/>
      </c>
      <c r="E261" s="43"/>
      <c r="F261" s="143"/>
      <c r="G261" s="43"/>
      <c r="H261" s="43"/>
      <c r="I261" s="43"/>
      <c r="J261" s="219">
        <v>0</v>
      </c>
      <c r="K261" s="219">
        <v>0</v>
      </c>
      <c r="L261" s="44"/>
      <c r="M261" s="44"/>
      <c r="N261" s="41">
        <f>N260+IF(AND(L261="Pago",OR(E261='PC Receitas'!$O$4,E261='PC Receitas'!$O$5,E261='PC Receitas'!$O$6)),K261,IF(AND(L261="Pago",OR(E261='PC Receitas'!$O$7,E261='PC Receitas'!$O$8,E261='PC Receitas'!$O$9,E261='PC Receitas'!$O$10,E261='PC Receitas'!$O$11,E261='PC Receitas'!$O$12,E261='PC Receitas'!$O$13,E261='PC Receitas'!$O$14)),-K261,0))</f>
        <v>-691837.46999998973</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IF(C262&lt;&gt;"",TEXT(C262,"00")&amp;"/07/"&amp;'Configurações Básicas'!$E$5,"")</f>
        <v/>
      </c>
      <c r="E262" s="43"/>
      <c r="F262" s="143"/>
      <c r="G262" s="43"/>
      <c r="H262" s="43"/>
      <c r="I262" s="43"/>
      <c r="J262" s="219">
        <v>0</v>
      </c>
      <c r="K262" s="219">
        <v>0</v>
      </c>
      <c r="L262" s="44"/>
      <c r="M262" s="44"/>
      <c r="N262" s="41">
        <f>N261+IF(AND(L262="Pago",OR(E262='PC Receitas'!$O$4,E262='PC Receitas'!$O$5,E262='PC Receitas'!$O$6)),K262,IF(AND(L262="Pago",OR(E262='PC Receitas'!$O$7,E262='PC Receitas'!$O$8,E262='PC Receitas'!$O$9,E262='PC Receitas'!$O$10,E262='PC Receitas'!$O$11,E262='PC Receitas'!$O$12,E262='PC Receitas'!$O$13,E262='PC Receitas'!$O$14)),-K262,0))</f>
        <v>-691837.46999998973</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IF(C263&lt;&gt;"",TEXT(C263,"00")&amp;"/07/"&amp;'Configurações Básicas'!$E$5,"")</f>
        <v/>
      </c>
      <c r="E263" s="43"/>
      <c r="F263" s="143"/>
      <c r="G263" s="43"/>
      <c r="H263" s="43"/>
      <c r="I263" s="43"/>
      <c r="J263" s="219">
        <v>0</v>
      </c>
      <c r="K263" s="219">
        <v>0</v>
      </c>
      <c r="L263" s="44"/>
      <c r="M263" s="44"/>
      <c r="N263" s="41">
        <f>N262+IF(AND(L263="Pago",OR(E263='PC Receitas'!$O$4,E263='PC Receitas'!$O$5,E263='PC Receitas'!$O$6)),K263,IF(AND(L263="Pago",OR(E263='PC Receitas'!$O$7,E263='PC Receitas'!$O$8,E263='PC Receitas'!$O$9,E263='PC Receitas'!$O$10,E263='PC Receitas'!$O$11,E263='PC Receitas'!$O$12,E263='PC Receitas'!$O$13,E263='PC Receitas'!$O$14)),-K263,0))</f>
        <v>-691837.46999998973</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IF(C264&lt;&gt;"",TEXT(C264,"00")&amp;"/07/"&amp;'Configurações Básicas'!$E$5,"")</f>
        <v/>
      </c>
      <c r="E264" s="43"/>
      <c r="F264" s="143"/>
      <c r="G264" s="43"/>
      <c r="H264" s="43"/>
      <c r="I264" s="43"/>
      <c r="J264" s="219">
        <v>0</v>
      </c>
      <c r="K264" s="219">
        <v>0</v>
      </c>
      <c r="L264" s="44"/>
      <c r="M264" s="44"/>
      <c r="N264" s="41">
        <f>N263+IF(AND(L264="Pago",OR(E264='PC Receitas'!$O$4,E264='PC Receitas'!$O$5,E264='PC Receitas'!$O$6)),K264,IF(AND(L264="Pago",OR(E264='PC Receitas'!$O$7,E264='PC Receitas'!$O$8,E264='PC Receitas'!$O$9,E264='PC Receitas'!$O$10,E264='PC Receitas'!$O$11,E264='PC Receitas'!$O$12,E264='PC Receitas'!$O$13,E264='PC Receitas'!$O$14)),-K264,0))</f>
        <v>-691837.46999998973</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IF(C265&lt;&gt;"",TEXT(C265,"00")&amp;"/07/"&amp;'Configurações Básicas'!$E$5,"")</f>
        <v/>
      </c>
      <c r="E265" s="43"/>
      <c r="F265" s="143"/>
      <c r="G265" s="43"/>
      <c r="H265" s="43"/>
      <c r="I265" s="43"/>
      <c r="J265" s="219">
        <v>0</v>
      </c>
      <c r="K265" s="219">
        <v>0</v>
      </c>
      <c r="L265" s="44"/>
      <c r="M265" s="44"/>
      <c r="N265" s="41">
        <f>N264+IF(AND(L265="Pago",OR(E265='PC Receitas'!$O$4,E265='PC Receitas'!$O$5,E265='PC Receitas'!$O$6)),K265,IF(AND(L265="Pago",OR(E265='PC Receitas'!$O$7,E265='PC Receitas'!$O$8,E265='PC Receitas'!$O$9,E265='PC Receitas'!$O$10,E265='PC Receitas'!$O$11,E265='PC Receitas'!$O$12,E265='PC Receitas'!$O$13,E265='PC Receitas'!$O$14)),-K265,0))</f>
        <v>-691837.46999998973</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IF(C266&lt;&gt;"",TEXT(C266,"00")&amp;"/07/"&amp;'Configurações Básicas'!$E$5,"")</f>
        <v/>
      </c>
      <c r="E266" s="43"/>
      <c r="F266" s="143"/>
      <c r="G266" s="43"/>
      <c r="H266" s="43"/>
      <c r="I266" s="43"/>
      <c r="J266" s="219">
        <v>0</v>
      </c>
      <c r="K266" s="219">
        <v>0</v>
      </c>
      <c r="L266" s="44"/>
      <c r="M266" s="44"/>
      <c r="N266" s="41">
        <f>N265+IF(AND(L266="Pago",OR(E266='PC Receitas'!$O$4,E266='PC Receitas'!$O$5,E266='PC Receitas'!$O$6)),K266,IF(AND(L266="Pago",OR(E266='PC Receitas'!$O$7,E266='PC Receitas'!$O$8,E266='PC Receitas'!$O$9,E266='PC Receitas'!$O$10,E266='PC Receitas'!$O$11,E266='PC Receitas'!$O$12,E266='PC Receitas'!$O$13,E266='PC Receitas'!$O$14)),-K266,0))</f>
        <v>-691837.46999998973</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IF(C267&lt;&gt;"",TEXT(C267,"00")&amp;"/07/"&amp;'Configurações Básicas'!$E$5,"")</f>
        <v/>
      </c>
      <c r="E267" s="43"/>
      <c r="F267" s="143"/>
      <c r="G267" s="43"/>
      <c r="H267" s="43"/>
      <c r="I267" s="43"/>
      <c r="J267" s="219">
        <v>0</v>
      </c>
      <c r="K267" s="219">
        <v>0</v>
      </c>
      <c r="L267" s="44"/>
      <c r="M267" s="44"/>
      <c r="N267" s="41">
        <f>N266+IF(AND(L267="Pago",OR(E267='PC Receitas'!$O$4,E267='PC Receitas'!$O$5,E267='PC Receitas'!$O$6)),K267,IF(AND(L267="Pago",OR(E267='PC Receitas'!$O$7,E267='PC Receitas'!$O$8,E267='PC Receitas'!$O$9,E267='PC Receitas'!$O$10,E267='PC Receitas'!$O$11,E267='PC Receitas'!$O$12,E267='PC Receitas'!$O$13,E267='PC Receitas'!$O$14)),-K267,0))</f>
        <v>-691837.46999998973</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IF(C268&lt;&gt;"",TEXT(C268,"00")&amp;"/07/"&amp;'Configurações Básicas'!$E$5,"")</f>
        <v/>
      </c>
      <c r="E268" s="43"/>
      <c r="F268" s="143"/>
      <c r="G268" s="43"/>
      <c r="H268" s="43"/>
      <c r="I268" s="43"/>
      <c r="J268" s="219">
        <v>0</v>
      </c>
      <c r="K268" s="219">
        <v>0</v>
      </c>
      <c r="L268" s="44"/>
      <c r="M268" s="44"/>
      <c r="N268" s="41">
        <f>N267+IF(AND(L268="Pago",OR(E268='PC Receitas'!$O$4,E268='PC Receitas'!$O$5,E268='PC Receitas'!$O$6)),K268,IF(AND(L268="Pago",OR(E268='PC Receitas'!$O$7,E268='PC Receitas'!$O$8,E268='PC Receitas'!$O$9,E268='PC Receitas'!$O$10,E268='PC Receitas'!$O$11,E268='PC Receitas'!$O$12,E268='PC Receitas'!$O$13,E268='PC Receitas'!$O$14)),-K268,0))</f>
        <v>-691837.46999998973</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IF(C269&lt;&gt;"",TEXT(C269,"00")&amp;"/07/"&amp;'Configurações Básicas'!$E$5,"")</f>
        <v/>
      </c>
      <c r="E269" s="43"/>
      <c r="F269" s="143"/>
      <c r="G269" s="43"/>
      <c r="H269" s="43"/>
      <c r="I269" s="43"/>
      <c r="J269" s="219">
        <v>0</v>
      </c>
      <c r="K269" s="219">
        <v>0</v>
      </c>
      <c r="L269" s="44"/>
      <c r="M269" s="44"/>
      <c r="N269" s="41">
        <f>N268+IF(AND(L269="Pago",OR(E269='PC Receitas'!$O$4,E269='PC Receitas'!$O$5,E269='PC Receitas'!$O$6)),K269,IF(AND(L269="Pago",OR(E269='PC Receitas'!$O$7,E269='PC Receitas'!$O$8,E269='PC Receitas'!$O$9,E269='PC Receitas'!$O$10,E269='PC Receitas'!$O$11,E269='PC Receitas'!$O$12,E269='PC Receitas'!$O$13,E269='PC Receitas'!$O$14)),-K269,0))</f>
        <v>-691837.46999998973</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IF(C270&lt;&gt;"",TEXT(C270,"00")&amp;"/07/"&amp;'Configurações Básicas'!$E$5,"")</f>
        <v/>
      </c>
      <c r="E270" s="43"/>
      <c r="F270" s="143"/>
      <c r="G270" s="43"/>
      <c r="H270" s="43"/>
      <c r="I270" s="43"/>
      <c r="J270" s="219">
        <v>0</v>
      </c>
      <c r="K270" s="219">
        <v>0</v>
      </c>
      <c r="L270" s="44"/>
      <c r="M270" s="44"/>
      <c r="N270" s="41">
        <f>N269+IF(AND(L270="Pago",OR(E270='PC Receitas'!$O$4,E270='PC Receitas'!$O$5,E270='PC Receitas'!$O$6)),K270,IF(AND(L270="Pago",OR(E270='PC Receitas'!$O$7,E270='PC Receitas'!$O$8,E270='PC Receitas'!$O$9,E270='PC Receitas'!$O$10,E270='PC Receitas'!$O$11,E270='PC Receitas'!$O$12,E270='PC Receitas'!$O$13,E270='PC Receitas'!$O$14)),-K270,0))</f>
        <v>-691837.46999998973</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IF(C271&lt;&gt;"",TEXT(C271,"00")&amp;"/07/"&amp;'Configurações Básicas'!$E$5,"")</f>
        <v/>
      </c>
      <c r="E271" s="43"/>
      <c r="F271" s="143"/>
      <c r="G271" s="43"/>
      <c r="H271" s="43"/>
      <c r="I271" s="43"/>
      <c r="J271" s="219">
        <v>0</v>
      </c>
      <c r="K271" s="219">
        <v>0</v>
      </c>
      <c r="L271" s="44"/>
      <c r="M271" s="44"/>
      <c r="N271" s="41">
        <f>N270+IF(AND(L271="Pago",OR(E271='PC Receitas'!$O$4,E271='PC Receitas'!$O$5,E271='PC Receitas'!$O$6)),K271,IF(AND(L271="Pago",OR(E271='PC Receitas'!$O$7,E271='PC Receitas'!$O$8,E271='PC Receitas'!$O$9,E271='PC Receitas'!$O$10,E271='PC Receitas'!$O$11,E271='PC Receitas'!$O$12,E271='PC Receitas'!$O$13,E271='PC Receitas'!$O$14)),-K271,0))</f>
        <v>-691837.46999998973</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IF(C272&lt;&gt;"",TEXT(C272,"00")&amp;"/07/"&amp;'Configurações Básicas'!$E$5,"")</f>
        <v/>
      </c>
      <c r="E272" s="43"/>
      <c r="F272" s="143"/>
      <c r="G272" s="43"/>
      <c r="H272" s="43"/>
      <c r="I272" s="43"/>
      <c r="J272" s="219">
        <v>0</v>
      </c>
      <c r="K272" s="219">
        <v>0</v>
      </c>
      <c r="L272" s="44"/>
      <c r="M272" s="44"/>
      <c r="N272" s="41">
        <f>N271+IF(AND(L272="Pago",OR(E272='PC Receitas'!$O$4,E272='PC Receitas'!$O$5,E272='PC Receitas'!$O$6)),K272,IF(AND(L272="Pago",OR(E272='PC Receitas'!$O$7,E272='PC Receitas'!$O$8,E272='PC Receitas'!$O$9,E272='PC Receitas'!$O$10,E272='PC Receitas'!$O$11,E272='PC Receitas'!$O$12,E272='PC Receitas'!$O$13,E272='PC Receitas'!$O$14)),-K272,0))</f>
        <v>-691837.46999998973</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IF(C273&lt;&gt;"",TEXT(C273,"00")&amp;"/07/"&amp;'Configurações Básicas'!$E$5,"")</f>
        <v/>
      </c>
      <c r="E273" s="43"/>
      <c r="F273" s="143"/>
      <c r="G273" s="43"/>
      <c r="H273" s="43"/>
      <c r="I273" s="43"/>
      <c r="J273" s="219">
        <v>0</v>
      </c>
      <c r="K273" s="219">
        <v>0</v>
      </c>
      <c r="L273" s="44"/>
      <c r="M273" s="44"/>
      <c r="N273" s="41">
        <f>N272+IF(AND(L273="Pago",OR(E273='PC Receitas'!$O$4,E273='PC Receitas'!$O$5,E273='PC Receitas'!$O$6)),K273,IF(AND(L273="Pago",OR(E273='PC Receitas'!$O$7,E273='PC Receitas'!$O$8,E273='PC Receitas'!$O$9,E273='PC Receitas'!$O$10,E273='PC Receitas'!$O$11,E273='PC Receitas'!$O$12,E273='PC Receitas'!$O$13,E273='PC Receitas'!$O$14)),-K273,0))</f>
        <v>-691837.46999998973</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IF(C274&lt;&gt;"",TEXT(C274,"00")&amp;"/07/"&amp;'Configurações Básicas'!$E$5,"")</f>
        <v/>
      </c>
      <c r="E274" s="43"/>
      <c r="F274" s="143"/>
      <c r="G274" s="43"/>
      <c r="H274" s="43"/>
      <c r="I274" s="43"/>
      <c r="J274" s="219">
        <v>0</v>
      </c>
      <c r="K274" s="219">
        <v>0</v>
      </c>
      <c r="L274" s="44"/>
      <c r="M274" s="44"/>
      <c r="N274" s="41">
        <f>N273+IF(AND(L274="Pago",OR(E274='PC Receitas'!$O$4,E274='PC Receitas'!$O$5,E274='PC Receitas'!$O$6)),K274,IF(AND(L274="Pago",OR(E274='PC Receitas'!$O$7,E274='PC Receitas'!$O$8,E274='PC Receitas'!$O$9,E274='PC Receitas'!$O$10,E274='PC Receitas'!$O$11,E274='PC Receitas'!$O$12,E274='PC Receitas'!$O$13,E274='PC Receitas'!$O$14)),-K274,0))</f>
        <v>-691837.46999998973</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IF(C275&lt;&gt;"",TEXT(C275,"00")&amp;"/07/"&amp;'Configurações Básicas'!$E$5,"")</f>
        <v/>
      </c>
      <c r="E275" s="43"/>
      <c r="F275" s="143"/>
      <c r="G275" s="43"/>
      <c r="H275" s="43"/>
      <c r="I275" s="43"/>
      <c r="J275" s="219">
        <v>0</v>
      </c>
      <c r="K275" s="219">
        <v>0</v>
      </c>
      <c r="L275" s="44"/>
      <c r="M275" s="44"/>
      <c r="N275" s="41">
        <f>N274+IF(AND(L275="Pago",OR(E275='PC Receitas'!$O$4,E275='PC Receitas'!$O$5,E275='PC Receitas'!$O$6)),K275,IF(AND(L275="Pago",OR(E275='PC Receitas'!$O$7,E275='PC Receitas'!$O$8,E275='PC Receitas'!$O$9,E275='PC Receitas'!$O$10,E275='PC Receitas'!$O$11,E275='PC Receitas'!$O$12,E275='PC Receitas'!$O$13,E275='PC Receitas'!$O$14)),-K275,0))</f>
        <v>-691837.46999998973</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IF(C276&lt;&gt;"",TEXT(C276,"00")&amp;"/07/"&amp;'Configurações Básicas'!$E$5,"")</f>
        <v/>
      </c>
      <c r="E276" s="43"/>
      <c r="F276" s="143"/>
      <c r="G276" s="43"/>
      <c r="H276" s="43"/>
      <c r="I276" s="43"/>
      <c r="J276" s="219">
        <v>0</v>
      </c>
      <c r="K276" s="219">
        <v>0</v>
      </c>
      <c r="L276" s="44"/>
      <c r="M276" s="44"/>
      <c r="N276" s="41">
        <f>N275+IF(AND(L276="Pago",OR(E276='PC Receitas'!$O$4,E276='PC Receitas'!$O$5,E276='PC Receitas'!$O$6)),K276,IF(AND(L276="Pago",OR(E276='PC Receitas'!$O$7,E276='PC Receitas'!$O$8,E276='PC Receitas'!$O$9,E276='PC Receitas'!$O$10,E276='PC Receitas'!$O$11,E276='PC Receitas'!$O$12,E276='PC Receitas'!$O$13,E276='PC Receitas'!$O$14)),-K276,0))</f>
        <v>-691837.46999998973</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IF(C277&lt;&gt;"",TEXT(C277,"00")&amp;"/07/"&amp;'Configurações Básicas'!$E$5,"")</f>
        <v/>
      </c>
      <c r="E277" s="43"/>
      <c r="F277" s="143"/>
      <c r="G277" s="43"/>
      <c r="H277" s="43"/>
      <c r="I277" s="43"/>
      <c r="J277" s="219">
        <v>0</v>
      </c>
      <c r="K277" s="219">
        <v>0</v>
      </c>
      <c r="L277" s="44"/>
      <c r="M277" s="44"/>
      <c r="N277" s="41">
        <f>N276+IF(AND(L277="Pago",OR(E277='PC Receitas'!$O$4,E277='PC Receitas'!$O$5,E277='PC Receitas'!$O$6)),K277,IF(AND(L277="Pago",OR(E277='PC Receitas'!$O$7,E277='PC Receitas'!$O$8,E277='PC Receitas'!$O$9,E277='PC Receitas'!$O$10,E277='PC Receitas'!$O$11,E277='PC Receitas'!$O$12,E277='PC Receitas'!$O$13,E277='PC Receitas'!$O$14)),-K277,0))</f>
        <v>-691837.46999998973</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IF(C278&lt;&gt;"",TEXT(C278,"00")&amp;"/07/"&amp;'Configurações Básicas'!$E$5,"")</f>
        <v/>
      </c>
      <c r="E278" s="43"/>
      <c r="F278" s="143"/>
      <c r="G278" s="43"/>
      <c r="H278" s="43"/>
      <c r="I278" s="43"/>
      <c r="J278" s="219">
        <v>0</v>
      </c>
      <c r="K278" s="219">
        <v>0</v>
      </c>
      <c r="L278" s="44"/>
      <c r="M278" s="44"/>
      <c r="N278" s="41">
        <f>N277+IF(AND(L278="Pago",OR(E278='PC Receitas'!$O$4,E278='PC Receitas'!$O$5,E278='PC Receitas'!$O$6)),K278,IF(AND(L278="Pago",OR(E278='PC Receitas'!$O$7,E278='PC Receitas'!$O$8,E278='PC Receitas'!$O$9,E278='PC Receitas'!$O$10,E278='PC Receitas'!$O$11,E278='PC Receitas'!$O$12,E278='PC Receitas'!$O$13,E278='PC Receitas'!$O$14)),-K278,0))</f>
        <v>-691837.46999998973</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IF(C279&lt;&gt;"",TEXT(C279,"00")&amp;"/07/"&amp;'Configurações Básicas'!$E$5,"")</f>
        <v/>
      </c>
      <c r="E279" s="43"/>
      <c r="F279" s="143"/>
      <c r="G279" s="43"/>
      <c r="H279" s="43"/>
      <c r="I279" s="43"/>
      <c r="J279" s="219">
        <v>0</v>
      </c>
      <c r="K279" s="219">
        <v>0</v>
      </c>
      <c r="L279" s="44"/>
      <c r="M279" s="44"/>
      <c r="N279" s="41">
        <f>N278+IF(AND(L279="Pago",OR(E279='PC Receitas'!$O$4,E279='PC Receitas'!$O$5,E279='PC Receitas'!$O$6)),K279,IF(AND(L279="Pago",OR(E279='PC Receitas'!$O$7,E279='PC Receitas'!$O$8,E279='PC Receitas'!$O$9,E279='PC Receitas'!$O$10,E279='PC Receitas'!$O$11,E279='PC Receitas'!$O$12,E279='PC Receitas'!$O$13,E279='PC Receitas'!$O$14)),-K279,0))</f>
        <v>-691837.46999998973</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IF(C280&lt;&gt;"",TEXT(C280,"00")&amp;"/07/"&amp;'Configurações Básicas'!$E$5,"")</f>
        <v/>
      </c>
      <c r="E280" s="43"/>
      <c r="F280" s="143"/>
      <c r="G280" s="43"/>
      <c r="H280" s="43"/>
      <c r="I280" s="43"/>
      <c r="J280" s="219">
        <v>0</v>
      </c>
      <c r="K280" s="219">
        <v>0</v>
      </c>
      <c r="L280" s="44"/>
      <c r="M280" s="44"/>
      <c r="N280" s="41">
        <f>N279+IF(AND(L280="Pago",OR(E280='PC Receitas'!$O$4,E280='PC Receitas'!$O$5,E280='PC Receitas'!$O$6)),K280,IF(AND(L280="Pago",OR(E280='PC Receitas'!$O$7,E280='PC Receitas'!$O$8,E280='PC Receitas'!$O$9,E280='PC Receitas'!$O$10,E280='PC Receitas'!$O$11,E280='PC Receitas'!$O$12,E280='PC Receitas'!$O$13,E280='PC Receitas'!$O$14)),-K280,0))</f>
        <v>-691837.46999998973</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IF(C281&lt;&gt;"",TEXT(C281,"00")&amp;"/07/"&amp;'Configurações Básicas'!$E$5,"")</f>
        <v/>
      </c>
      <c r="E281" s="43"/>
      <c r="F281" s="143"/>
      <c r="G281" s="43"/>
      <c r="H281" s="43"/>
      <c r="I281" s="43"/>
      <c r="J281" s="219">
        <v>0</v>
      </c>
      <c r="K281" s="219">
        <v>0</v>
      </c>
      <c r="L281" s="44"/>
      <c r="M281" s="44"/>
      <c r="N281" s="41">
        <f>N280+IF(AND(L281="Pago",OR(E281='PC Receitas'!$O$4,E281='PC Receitas'!$O$5,E281='PC Receitas'!$O$6)),K281,IF(AND(L281="Pago",OR(E281='PC Receitas'!$O$7,E281='PC Receitas'!$O$8,E281='PC Receitas'!$O$9,E281='PC Receitas'!$O$10,E281='PC Receitas'!$O$11,E281='PC Receitas'!$O$12,E281='PC Receitas'!$O$13,E281='PC Receitas'!$O$14)),-K281,0))</f>
        <v>-691837.46999998973</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IF(C282&lt;&gt;"",TEXT(C282,"00")&amp;"/07/"&amp;'Configurações Básicas'!$E$5,"")</f>
        <v/>
      </c>
      <c r="E282" s="43"/>
      <c r="F282" s="143"/>
      <c r="G282" s="43"/>
      <c r="H282" s="43"/>
      <c r="I282" s="43"/>
      <c r="J282" s="219">
        <v>0</v>
      </c>
      <c r="K282" s="219">
        <v>0</v>
      </c>
      <c r="L282" s="44"/>
      <c r="M282" s="44"/>
      <c r="N282" s="41">
        <f>N281+IF(AND(L282="Pago",OR(E282='PC Receitas'!$O$4,E282='PC Receitas'!$O$5,E282='PC Receitas'!$O$6)),K282,IF(AND(L282="Pago",OR(E282='PC Receitas'!$O$7,E282='PC Receitas'!$O$8,E282='PC Receitas'!$O$9,E282='PC Receitas'!$O$10,E282='PC Receitas'!$O$11,E282='PC Receitas'!$O$12,E282='PC Receitas'!$O$13,E282='PC Receitas'!$O$14)),-K282,0))</f>
        <v>-691837.46999998973</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IF(C283&lt;&gt;"",TEXT(C283,"00")&amp;"/07/"&amp;'Configurações Básicas'!$E$5,"")</f>
        <v/>
      </c>
      <c r="E283" s="43"/>
      <c r="F283" s="143"/>
      <c r="G283" s="43"/>
      <c r="H283" s="43"/>
      <c r="I283" s="43"/>
      <c r="J283" s="219">
        <v>0</v>
      </c>
      <c r="K283" s="219">
        <v>0</v>
      </c>
      <c r="L283" s="44"/>
      <c r="M283" s="44"/>
      <c r="N283" s="41">
        <f>N282+IF(AND(L283="Pago",OR(E283='PC Receitas'!$O$4,E283='PC Receitas'!$O$5,E283='PC Receitas'!$O$6)),K283,IF(AND(L283="Pago",OR(E283='PC Receitas'!$O$7,E283='PC Receitas'!$O$8,E283='PC Receitas'!$O$9,E283='PC Receitas'!$O$10,E283='PC Receitas'!$O$11,E283='PC Receitas'!$O$12,E283='PC Receitas'!$O$13,E283='PC Receitas'!$O$14)),-K283,0))</f>
        <v>-691837.46999998973</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IF(C284&lt;&gt;"",TEXT(C284,"00")&amp;"/07/"&amp;'Configurações Básicas'!$E$5,"")</f>
        <v/>
      </c>
      <c r="E284" s="43"/>
      <c r="F284" s="143"/>
      <c r="G284" s="43"/>
      <c r="H284" s="43"/>
      <c r="I284" s="43"/>
      <c r="J284" s="219">
        <v>0</v>
      </c>
      <c r="K284" s="219">
        <v>0</v>
      </c>
      <c r="L284" s="44"/>
      <c r="M284" s="44"/>
      <c r="N284" s="41">
        <f>N283+IF(AND(L284="Pago",OR(E284='PC Receitas'!$O$4,E284='PC Receitas'!$O$5,E284='PC Receitas'!$O$6)),K284,IF(AND(L284="Pago",OR(E284='PC Receitas'!$O$7,E284='PC Receitas'!$O$8,E284='PC Receitas'!$O$9,E284='PC Receitas'!$O$10,E284='PC Receitas'!$O$11,E284='PC Receitas'!$O$12,E284='PC Receitas'!$O$13,E284='PC Receitas'!$O$14)),-K284,0))</f>
        <v>-691837.46999998973</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IF(C285&lt;&gt;"",TEXT(C285,"00")&amp;"/07/"&amp;'Configurações Básicas'!$E$5,"")</f>
        <v/>
      </c>
      <c r="E285" s="43"/>
      <c r="F285" s="143"/>
      <c r="G285" s="43"/>
      <c r="H285" s="43"/>
      <c r="I285" s="43"/>
      <c r="J285" s="219">
        <v>0</v>
      </c>
      <c r="K285" s="219">
        <v>0</v>
      </c>
      <c r="L285" s="44"/>
      <c r="M285" s="44"/>
      <c r="N285" s="41">
        <f>N284+IF(AND(L285="Pago",OR(E285='PC Receitas'!$O$4,E285='PC Receitas'!$O$5,E285='PC Receitas'!$O$6)),K285,IF(AND(L285="Pago",OR(E285='PC Receitas'!$O$7,E285='PC Receitas'!$O$8,E285='PC Receitas'!$O$9,E285='PC Receitas'!$O$10,E285='PC Receitas'!$O$11,E285='PC Receitas'!$O$12,E285='PC Receitas'!$O$13,E285='PC Receitas'!$O$14)),-K285,0))</f>
        <v>-691837.46999998973</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IF(C286&lt;&gt;"",TEXT(C286,"00")&amp;"/07/"&amp;'Configurações Básicas'!$E$5,"")</f>
        <v/>
      </c>
      <c r="E286" s="43"/>
      <c r="F286" s="143"/>
      <c r="G286" s="43"/>
      <c r="H286" s="43"/>
      <c r="I286" s="43"/>
      <c r="J286" s="219">
        <v>0</v>
      </c>
      <c r="K286" s="219">
        <v>0</v>
      </c>
      <c r="L286" s="44"/>
      <c r="M286" s="44"/>
      <c r="N286" s="41">
        <f>N285+IF(AND(L286="Pago",OR(E286='PC Receitas'!$O$4,E286='PC Receitas'!$O$5,E286='PC Receitas'!$O$6)),K286,IF(AND(L286="Pago",OR(E286='PC Receitas'!$O$7,E286='PC Receitas'!$O$8,E286='PC Receitas'!$O$9,E286='PC Receitas'!$O$10,E286='PC Receitas'!$O$11,E286='PC Receitas'!$O$12,E286='PC Receitas'!$O$13,E286='PC Receitas'!$O$14)),-K286,0))</f>
        <v>-691837.46999998973</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IF(C287&lt;&gt;"",TEXT(C287,"00")&amp;"/07/"&amp;'Configurações Básicas'!$E$5,"")</f>
        <v/>
      </c>
      <c r="E287" s="43"/>
      <c r="F287" s="143"/>
      <c r="G287" s="43"/>
      <c r="H287" s="43"/>
      <c r="I287" s="43"/>
      <c r="J287" s="219">
        <v>0</v>
      </c>
      <c r="K287" s="219">
        <v>0</v>
      </c>
      <c r="L287" s="44"/>
      <c r="M287" s="44"/>
      <c r="N287" s="41">
        <f>N286+IF(AND(L287="Pago",OR(E287='PC Receitas'!$O$4,E287='PC Receitas'!$O$5,E287='PC Receitas'!$O$6)),K287,IF(AND(L287="Pago",OR(E287='PC Receitas'!$O$7,E287='PC Receitas'!$O$8,E287='PC Receitas'!$O$9,E287='PC Receitas'!$O$10,E287='PC Receitas'!$O$11,E287='PC Receitas'!$O$12,E287='PC Receitas'!$O$13,E287='PC Receitas'!$O$14)),-K287,0))</f>
        <v>-691837.46999998973</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IF(C288&lt;&gt;"",TEXT(C288,"00")&amp;"/07/"&amp;'Configurações Básicas'!$E$5,"")</f>
        <v/>
      </c>
      <c r="E288" s="43"/>
      <c r="F288" s="143"/>
      <c r="G288" s="43"/>
      <c r="H288" s="43"/>
      <c r="I288" s="43"/>
      <c r="J288" s="219">
        <v>0</v>
      </c>
      <c r="K288" s="219">
        <v>0</v>
      </c>
      <c r="L288" s="44"/>
      <c r="M288" s="44"/>
      <c r="N288" s="41">
        <f>N287+IF(AND(L288="Pago",OR(E288='PC Receitas'!$O$4,E288='PC Receitas'!$O$5,E288='PC Receitas'!$O$6)),K288,IF(AND(L288="Pago",OR(E288='PC Receitas'!$O$7,E288='PC Receitas'!$O$8,E288='PC Receitas'!$O$9,E288='PC Receitas'!$O$10,E288='PC Receitas'!$O$11,E288='PC Receitas'!$O$12,E288='PC Receitas'!$O$13,E288='PC Receitas'!$O$14)),-K288,0))</f>
        <v>-691837.46999998973</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IF(C289&lt;&gt;"",TEXT(C289,"00")&amp;"/07/"&amp;'Configurações Básicas'!$E$5,"")</f>
        <v/>
      </c>
      <c r="E289" s="43"/>
      <c r="F289" s="143"/>
      <c r="G289" s="43"/>
      <c r="H289" s="43"/>
      <c r="I289" s="43"/>
      <c r="J289" s="219">
        <v>0</v>
      </c>
      <c r="K289" s="219">
        <v>0</v>
      </c>
      <c r="L289" s="44"/>
      <c r="M289" s="44"/>
      <c r="N289" s="41">
        <f>N288+IF(AND(L289="Pago",OR(E289='PC Receitas'!$O$4,E289='PC Receitas'!$O$5,E289='PC Receitas'!$O$6)),K289,IF(AND(L289="Pago",OR(E289='PC Receitas'!$O$7,E289='PC Receitas'!$O$8,E289='PC Receitas'!$O$9,E289='PC Receitas'!$O$10,E289='PC Receitas'!$O$11,E289='PC Receitas'!$O$12,E289='PC Receitas'!$O$13,E289='PC Receitas'!$O$14)),-K289,0))</f>
        <v>-691837.46999998973</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IF(C290&lt;&gt;"",TEXT(C290,"00")&amp;"/07/"&amp;'Configurações Básicas'!$E$5,"")</f>
        <v/>
      </c>
      <c r="E290" s="43"/>
      <c r="F290" s="143"/>
      <c r="G290" s="43"/>
      <c r="H290" s="43"/>
      <c r="I290" s="43"/>
      <c r="J290" s="219">
        <v>0</v>
      </c>
      <c r="K290" s="219">
        <v>0</v>
      </c>
      <c r="L290" s="44"/>
      <c r="M290" s="44"/>
      <c r="N290" s="41">
        <f>N289+IF(AND(L290="Pago",OR(E290='PC Receitas'!$O$4,E290='PC Receitas'!$O$5,E290='PC Receitas'!$O$6)),K290,IF(AND(L290="Pago",OR(E290='PC Receitas'!$O$7,E290='PC Receitas'!$O$8,E290='PC Receitas'!$O$9,E290='PC Receitas'!$O$10,E290='PC Receitas'!$O$11,E290='PC Receitas'!$O$12,E290='PC Receitas'!$O$13,E290='PC Receitas'!$O$14)),-K290,0))</f>
        <v>-691837.46999998973</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IF(C291&lt;&gt;"",TEXT(C291,"00")&amp;"/07/"&amp;'Configurações Básicas'!$E$5,"")</f>
        <v/>
      </c>
      <c r="E291" s="43"/>
      <c r="F291" s="143"/>
      <c r="G291" s="43"/>
      <c r="H291" s="43"/>
      <c r="I291" s="43"/>
      <c r="J291" s="219">
        <v>0</v>
      </c>
      <c r="K291" s="219">
        <v>0</v>
      </c>
      <c r="L291" s="44"/>
      <c r="M291" s="44"/>
      <c r="N291" s="41">
        <f>N290+IF(AND(L291="Pago",OR(E291='PC Receitas'!$O$4,E291='PC Receitas'!$O$5,E291='PC Receitas'!$O$6)),K291,IF(AND(L291="Pago",OR(E291='PC Receitas'!$O$7,E291='PC Receitas'!$O$8,E291='PC Receitas'!$O$9,E291='PC Receitas'!$O$10,E291='PC Receitas'!$O$11,E291='PC Receitas'!$O$12,E291='PC Receitas'!$O$13,E291='PC Receitas'!$O$14)),-K291,0))</f>
        <v>-691837.46999998973</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IF(C292&lt;&gt;"",TEXT(C292,"00")&amp;"/07/"&amp;'Configurações Básicas'!$E$5,"")</f>
        <v/>
      </c>
      <c r="E292" s="43"/>
      <c r="F292" s="143"/>
      <c r="G292" s="43"/>
      <c r="H292" s="43"/>
      <c r="I292" s="43"/>
      <c r="J292" s="219">
        <v>0</v>
      </c>
      <c r="K292" s="219">
        <v>0</v>
      </c>
      <c r="L292" s="44"/>
      <c r="M292" s="44"/>
      <c r="N292" s="41">
        <f>N291+IF(AND(L292="Pago",OR(E292='PC Receitas'!$O$4,E292='PC Receitas'!$O$5,E292='PC Receitas'!$O$6)),K292,IF(AND(L292="Pago",OR(E292='PC Receitas'!$O$7,E292='PC Receitas'!$O$8,E292='PC Receitas'!$O$9,E292='PC Receitas'!$O$10,E292='PC Receitas'!$O$11,E292='PC Receitas'!$O$12,E292='PC Receitas'!$O$13,E292='PC Receitas'!$O$14)),-K292,0))</f>
        <v>-691837.46999998973</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IF(C293&lt;&gt;"",TEXT(C293,"00")&amp;"/07/"&amp;'Configurações Básicas'!$E$5,"")</f>
        <v/>
      </c>
      <c r="E293" s="43"/>
      <c r="F293" s="143"/>
      <c r="G293" s="43"/>
      <c r="H293" s="43"/>
      <c r="I293" s="43"/>
      <c r="J293" s="219">
        <v>0</v>
      </c>
      <c r="K293" s="219">
        <v>0</v>
      </c>
      <c r="L293" s="44"/>
      <c r="M293" s="44"/>
      <c r="N293" s="41">
        <f>N292+IF(AND(L293="Pago",OR(E293='PC Receitas'!$O$4,E293='PC Receitas'!$O$5,E293='PC Receitas'!$O$6)),K293,IF(AND(L293="Pago",OR(E293='PC Receitas'!$O$7,E293='PC Receitas'!$O$8,E293='PC Receitas'!$O$9,E293='PC Receitas'!$O$10,E293='PC Receitas'!$O$11,E293='PC Receitas'!$O$12,E293='PC Receitas'!$O$13,E293='PC Receitas'!$O$14)),-K293,0))</f>
        <v>-691837.46999998973</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IF(C294&lt;&gt;"",TEXT(C294,"00")&amp;"/07/"&amp;'Configurações Básicas'!$E$5,"")</f>
        <v/>
      </c>
      <c r="E294" s="43"/>
      <c r="F294" s="143"/>
      <c r="G294" s="43"/>
      <c r="H294" s="43"/>
      <c r="I294" s="43"/>
      <c r="J294" s="219">
        <v>0</v>
      </c>
      <c r="K294" s="219">
        <v>0</v>
      </c>
      <c r="L294" s="44"/>
      <c r="M294" s="44"/>
      <c r="N294" s="41">
        <f>N293+IF(AND(L294="Pago",OR(E294='PC Receitas'!$O$4,E294='PC Receitas'!$O$5,E294='PC Receitas'!$O$6)),K294,IF(AND(L294="Pago",OR(E294='PC Receitas'!$O$7,E294='PC Receitas'!$O$8,E294='PC Receitas'!$O$9,E294='PC Receitas'!$O$10,E294='PC Receitas'!$O$11,E294='PC Receitas'!$O$12,E294='PC Receitas'!$O$13,E294='PC Receitas'!$O$14)),-K294,0))</f>
        <v>-691837.46999998973</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IF(C295&lt;&gt;"",TEXT(C295,"00")&amp;"/07/"&amp;'Configurações Básicas'!$E$5,"")</f>
        <v/>
      </c>
      <c r="E295" s="43"/>
      <c r="F295" s="143"/>
      <c r="G295" s="43"/>
      <c r="H295" s="43"/>
      <c r="I295" s="43"/>
      <c r="J295" s="219">
        <v>0</v>
      </c>
      <c r="K295" s="219">
        <v>0</v>
      </c>
      <c r="L295" s="44"/>
      <c r="M295" s="44"/>
      <c r="N295" s="41">
        <f>N294+IF(AND(L295="Pago",OR(E295='PC Receitas'!$O$4,E295='PC Receitas'!$O$5,E295='PC Receitas'!$O$6)),K295,IF(AND(L295="Pago",OR(E295='PC Receitas'!$O$7,E295='PC Receitas'!$O$8,E295='PC Receitas'!$O$9,E295='PC Receitas'!$O$10,E295='PC Receitas'!$O$11,E295='PC Receitas'!$O$12,E295='PC Receitas'!$O$13,E295='PC Receitas'!$O$14)),-K295,0))</f>
        <v>-691837.46999998973</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IF(C296&lt;&gt;"",TEXT(C296,"00")&amp;"/07/"&amp;'Configurações Básicas'!$E$5,"")</f>
        <v/>
      </c>
      <c r="E296" s="43"/>
      <c r="F296" s="143"/>
      <c r="G296" s="43"/>
      <c r="H296" s="43"/>
      <c r="I296" s="43"/>
      <c r="J296" s="219">
        <v>0</v>
      </c>
      <c r="K296" s="219">
        <v>0</v>
      </c>
      <c r="L296" s="44"/>
      <c r="M296" s="44"/>
      <c r="N296" s="41">
        <f>N295+IF(AND(L296="Pago",OR(E296='PC Receitas'!$O$4,E296='PC Receitas'!$O$5,E296='PC Receitas'!$O$6)),K296,IF(AND(L296="Pago",OR(E296='PC Receitas'!$O$7,E296='PC Receitas'!$O$8,E296='PC Receitas'!$O$9,E296='PC Receitas'!$O$10,E296='PC Receitas'!$O$11,E296='PC Receitas'!$O$12,E296='PC Receitas'!$O$13,E296='PC Receitas'!$O$14)),-K296,0))</f>
        <v>-691837.46999998973</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IF(C297&lt;&gt;"",TEXT(C297,"00")&amp;"/07/"&amp;'Configurações Básicas'!$E$5,"")</f>
        <v/>
      </c>
      <c r="E297" s="43"/>
      <c r="F297" s="143"/>
      <c r="G297" s="43"/>
      <c r="H297" s="43"/>
      <c r="I297" s="43"/>
      <c r="J297" s="219">
        <v>0</v>
      </c>
      <c r="K297" s="219">
        <v>0</v>
      </c>
      <c r="L297" s="44"/>
      <c r="M297" s="44"/>
      <c r="N297" s="41">
        <f>N296+IF(AND(L297="Pago",OR(E297='PC Receitas'!$O$4,E297='PC Receitas'!$O$5,E297='PC Receitas'!$O$6)),K297,IF(AND(L297="Pago",OR(E297='PC Receitas'!$O$7,E297='PC Receitas'!$O$8,E297='PC Receitas'!$O$9,E297='PC Receitas'!$O$10,E297='PC Receitas'!$O$11,E297='PC Receitas'!$O$12,E297='PC Receitas'!$O$13,E297='PC Receitas'!$O$14)),-K297,0))</f>
        <v>-691837.46999998973</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IF(C298&lt;&gt;"",TEXT(C298,"00")&amp;"/07/"&amp;'Configurações Básicas'!$E$5,"")</f>
        <v/>
      </c>
      <c r="E298" s="43"/>
      <c r="F298" s="143"/>
      <c r="G298" s="43"/>
      <c r="H298" s="43"/>
      <c r="I298" s="43"/>
      <c r="J298" s="219">
        <v>0</v>
      </c>
      <c r="K298" s="219">
        <v>0</v>
      </c>
      <c r="L298" s="44"/>
      <c r="M298" s="44"/>
      <c r="N298" s="41">
        <f>N297+IF(AND(L298="Pago",OR(E298='PC Receitas'!$O$4,E298='PC Receitas'!$O$5,E298='PC Receitas'!$O$6)),K298,IF(AND(L298="Pago",OR(E298='PC Receitas'!$O$7,E298='PC Receitas'!$O$8,E298='PC Receitas'!$O$9,E298='PC Receitas'!$O$10,E298='PC Receitas'!$O$11,E298='PC Receitas'!$O$12,E298='PC Receitas'!$O$13,E298='PC Receitas'!$O$14)),-K298,0))</f>
        <v>-691837.46999998973</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IF(C299&lt;&gt;"",TEXT(C299,"00")&amp;"/07/"&amp;'Configurações Básicas'!$E$5,"")</f>
        <v/>
      </c>
      <c r="E299" s="43"/>
      <c r="F299" s="143"/>
      <c r="G299" s="43"/>
      <c r="H299" s="43"/>
      <c r="I299" s="43"/>
      <c r="J299" s="219">
        <v>0</v>
      </c>
      <c r="K299" s="219">
        <v>0</v>
      </c>
      <c r="L299" s="44"/>
      <c r="M299" s="44"/>
      <c r="N299" s="41">
        <f>N298+IF(AND(L299="Pago",OR(E299='PC Receitas'!$O$4,E299='PC Receitas'!$O$5,E299='PC Receitas'!$O$6)),K299,IF(AND(L299="Pago",OR(E299='PC Receitas'!$O$7,E299='PC Receitas'!$O$8,E299='PC Receitas'!$O$9,E299='PC Receitas'!$O$10,E299='PC Receitas'!$O$11,E299='PC Receitas'!$O$12,E299='PC Receitas'!$O$13,E299='PC Receitas'!$O$14)),-K299,0))</f>
        <v>-691837.46999998973</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IF(C300&lt;&gt;"",TEXT(C300,"00")&amp;"/07/"&amp;'Configurações Básicas'!$E$5,"")</f>
        <v/>
      </c>
      <c r="E300" s="43"/>
      <c r="F300" s="143"/>
      <c r="G300" s="43"/>
      <c r="H300" s="43"/>
      <c r="I300" s="43"/>
      <c r="J300" s="219">
        <v>0</v>
      </c>
      <c r="K300" s="219">
        <v>0</v>
      </c>
      <c r="L300" s="44"/>
      <c r="M300" s="44"/>
      <c r="N300" s="41">
        <f>N299+IF(AND(L300="Pago",OR(E300='PC Receitas'!$O$4,E300='PC Receitas'!$O$5,E300='PC Receitas'!$O$6)),K300,IF(AND(L300="Pago",OR(E300='PC Receitas'!$O$7,E300='PC Receitas'!$O$8,E300='PC Receitas'!$O$9,E300='PC Receitas'!$O$10,E300='PC Receitas'!$O$11,E300='PC Receitas'!$O$12,E300='PC Receitas'!$O$13,E300='PC Receitas'!$O$14)),-K300,0))</f>
        <v>-691837.46999998973</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IF(C301&lt;&gt;"",TEXT(C301,"00")&amp;"/07/"&amp;'Configurações Básicas'!$E$5,"")</f>
        <v/>
      </c>
      <c r="E301" s="43"/>
      <c r="F301" s="143"/>
      <c r="G301" s="43"/>
      <c r="H301" s="43"/>
      <c r="I301" s="43"/>
      <c r="J301" s="219">
        <v>0</v>
      </c>
      <c r="K301" s="219">
        <v>0</v>
      </c>
      <c r="L301" s="44"/>
      <c r="M301" s="44"/>
      <c r="N301" s="41">
        <f>N300+IF(AND(L301="Pago",OR(E301='PC Receitas'!$O$4,E301='PC Receitas'!$O$5,E301='PC Receitas'!$O$6)),K301,IF(AND(L301="Pago",OR(E301='PC Receitas'!$O$7,E301='PC Receitas'!$O$8,E301='PC Receitas'!$O$9,E301='PC Receitas'!$O$10,E301='PC Receitas'!$O$11,E301='PC Receitas'!$O$12,E301='PC Receitas'!$O$13,E301='PC Receitas'!$O$14)),-K301,0))</f>
        <v>-691837.46999998973</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IF(C302&lt;&gt;"",TEXT(C302,"00")&amp;"/07/"&amp;'Configurações Básicas'!$E$5,"")</f>
        <v/>
      </c>
      <c r="E302" s="43"/>
      <c r="F302" s="143"/>
      <c r="G302" s="43"/>
      <c r="H302" s="43"/>
      <c r="I302" s="43"/>
      <c r="J302" s="219">
        <v>0</v>
      </c>
      <c r="K302" s="219">
        <v>0</v>
      </c>
      <c r="L302" s="44"/>
      <c r="M302" s="44"/>
      <c r="N302" s="41">
        <f>N301+IF(AND(L302="Pago",OR(E302='PC Receitas'!$O$4,E302='PC Receitas'!$O$5,E302='PC Receitas'!$O$6)),K302,IF(AND(L302="Pago",OR(E302='PC Receitas'!$O$7,E302='PC Receitas'!$O$8,E302='PC Receitas'!$O$9,E302='PC Receitas'!$O$10,E302='PC Receitas'!$O$11,E302='PC Receitas'!$O$12,E302='PC Receitas'!$O$13,E302='PC Receitas'!$O$14)),-K302,0))</f>
        <v>-691837.46999998973</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IF(C303&lt;&gt;"",TEXT(C303,"00")&amp;"/07/"&amp;'Configurações Básicas'!$E$5,"")</f>
        <v/>
      </c>
      <c r="E303" s="43"/>
      <c r="F303" s="143"/>
      <c r="G303" s="43"/>
      <c r="H303" s="43"/>
      <c r="I303" s="43"/>
      <c r="J303" s="219">
        <v>0</v>
      </c>
      <c r="K303" s="219">
        <v>0</v>
      </c>
      <c r="L303" s="44"/>
      <c r="M303" s="44"/>
      <c r="N303" s="41">
        <f>N302+IF(AND(L303="Pago",OR(E303='PC Receitas'!$O$4,E303='PC Receitas'!$O$5,E303='PC Receitas'!$O$6)),K303,IF(AND(L303="Pago",OR(E303='PC Receitas'!$O$7,E303='PC Receitas'!$O$8,E303='PC Receitas'!$O$9,E303='PC Receitas'!$O$10,E303='PC Receitas'!$O$11,E303='PC Receitas'!$O$12,E303='PC Receitas'!$O$13,E303='PC Receitas'!$O$14)),-K303,0))</f>
        <v>-691837.46999998973</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IF(C304&lt;&gt;"",TEXT(C304,"00")&amp;"/07/"&amp;'Configurações Básicas'!$E$5,"")</f>
        <v/>
      </c>
      <c r="E304" s="43"/>
      <c r="F304" s="143"/>
      <c r="G304" s="43"/>
      <c r="H304" s="43"/>
      <c r="I304" s="43"/>
      <c r="J304" s="219">
        <v>0</v>
      </c>
      <c r="K304" s="219">
        <v>0</v>
      </c>
      <c r="L304" s="44"/>
      <c r="M304" s="44"/>
      <c r="N304" s="41">
        <f>N303+IF(AND(L304="Pago",OR(E304='PC Receitas'!$O$4,E304='PC Receitas'!$O$5,E304='PC Receitas'!$O$6)),K304,IF(AND(L304="Pago",OR(E304='PC Receitas'!$O$7,E304='PC Receitas'!$O$8,E304='PC Receitas'!$O$9,E304='PC Receitas'!$O$10,E304='PC Receitas'!$O$11,E304='PC Receitas'!$O$12,E304='PC Receitas'!$O$13,E304='PC Receitas'!$O$14)),-K304,0))</f>
        <v>-691837.46999998973</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IF(C305&lt;&gt;"",TEXT(C305,"00")&amp;"/07/"&amp;'Configurações Básicas'!$E$5,"")</f>
        <v/>
      </c>
      <c r="E305" s="43"/>
      <c r="F305" s="143"/>
      <c r="G305" s="43"/>
      <c r="H305" s="43"/>
      <c r="I305" s="43"/>
      <c r="J305" s="219">
        <v>0</v>
      </c>
      <c r="K305" s="219">
        <v>0</v>
      </c>
      <c r="L305" s="44"/>
      <c r="M305" s="44"/>
      <c r="N305" s="41">
        <f>N304+IF(AND(L305="Pago",OR(E305='PC Receitas'!$O$4,E305='PC Receitas'!$O$5,E305='PC Receitas'!$O$6)),K305,IF(AND(L305="Pago",OR(E305='PC Receitas'!$O$7,E305='PC Receitas'!$O$8,E305='PC Receitas'!$O$9,E305='PC Receitas'!$O$10,E305='PC Receitas'!$O$11,E305='PC Receitas'!$O$12,E305='PC Receitas'!$O$13,E305='PC Receitas'!$O$14)),-K305,0))</f>
        <v>-691837.46999998973</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IF(C306&lt;&gt;"",TEXT(C306,"00")&amp;"/07/"&amp;'Configurações Básicas'!$E$5,"")</f>
        <v/>
      </c>
      <c r="E306" s="43"/>
      <c r="F306" s="143"/>
      <c r="G306" s="43"/>
      <c r="H306" s="43"/>
      <c r="I306" s="43"/>
      <c r="J306" s="219">
        <v>0</v>
      </c>
      <c r="K306" s="219">
        <v>0</v>
      </c>
      <c r="L306" s="44"/>
      <c r="M306" s="44"/>
      <c r="N306" s="41">
        <f>N305+IF(AND(L306="Pago",OR(E306='PC Receitas'!$O$4,E306='PC Receitas'!$O$5,E306='PC Receitas'!$O$6)),K306,IF(AND(L306="Pago",OR(E306='PC Receitas'!$O$7,E306='PC Receitas'!$O$8,E306='PC Receitas'!$O$9,E306='PC Receitas'!$O$10,E306='PC Receitas'!$O$11,E306='PC Receitas'!$O$12,E306='PC Receitas'!$O$13,E306='PC Receitas'!$O$14)),-K306,0))</f>
        <v>-691837.46999998973</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IF(C307&lt;&gt;"",TEXT(C307,"00")&amp;"/07/"&amp;'Configurações Básicas'!$E$5,"")</f>
        <v/>
      </c>
      <c r="E307" s="43"/>
      <c r="F307" s="143"/>
      <c r="G307" s="43"/>
      <c r="H307" s="43"/>
      <c r="I307" s="43"/>
      <c r="J307" s="219">
        <v>0</v>
      </c>
      <c r="K307" s="219">
        <v>0</v>
      </c>
      <c r="L307" s="44"/>
      <c r="M307" s="44"/>
      <c r="N307" s="41">
        <f>N306+IF(AND(L307="Pago",OR(E307='PC Receitas'!$O$4,E307='PC Receitas'!$O$5,E307='PC Receitas'!$O$6)),K307,IF(AND(L307="Pago",OR(E307='PC Receitas'!$O$7,E307='PC Receitas'!$O$8,E307='PC Receitas'!$O$9,E307='PC Receitas'!$O$10,E307='PC Receitas'!$O$11,E307='PC Receitas'!$O$12,E307='PC Receitas'!$O$13,E307='PC Receitas'!$O$14)),-K307,0))</f>
        <v>-691837.46999998973</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IF(C308&lt;&gt;"",TEXT(C308,"00")&amp;"/07/"&amp;'Configurações Básicas'!$E$5,"")</f>
        <v/>
      </c>
      <c r="E308" s="43"/>
      <c r="F308" s="143"/>
      <c r="G308" s="43"/>
      <c r="H308" s="43"/>
      <c r="I308" s="43"/>
      <c r="J308" s="219">
        <v>0</v>
      </c>
      <c r="K308" s="219">
        <v>0</v>
      </c>
      <c r="L308" s="44"/>
      <c r="M308" s="44"/>
      <c r="N308" s="41">
        <f>N307+IF(AND(L308="Pago",OR(E308='PC Receitas'!$O$4,E308='PC Receitas'!$O$5,E308='PC Receitas'!$O$6)),K308,IF(AND(L308="Pago",OR(E308='PC Receitas'!$O$7,E308='PC Receitas'!$O$8,E308='PC Receitas'!$O$9,E308='PC Receitas'!$O$10,E308='PC Receitas'!$O$11,E308='PC Receitas'!$O$12,E308='PC Receitas'!$O$13,E308='PC Receitas'!$O$14)),-K308,0))</f>
        <v>-691837.46999998973</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IF(C309&lt;&gt;"",TEXT(C309,"00")&amp;"/07/"&amp;'Configurações Básicas'!$E$5,"")</f>
        <v/>
      </c>
      <c r="E309" s="43"/>
      <c r="F309" s="143"/>
      <c r="G309" s="43"/>
      <c r="H309" s="43"/>
      <c r="I309" s="43"/>
      <c r="J309" s="219">
        <v>0</v>
      </c>
      <c r="K309" s="219">
        <v>0</v>
      </c>
      <c r="L309" s="44"/>
      <c r="M309" s="44"/>
      <c r="N309" s="41">
        <f>N308+IF(AND(L309="Pago",OR(E309='PC Receitas'!$O$4,E309='PC Receitas'!$O$5,E309='PC Receitas'!$O$6)),K309,IF(AND(L309="Pago",OR(E309='PC Receitas'!$O$7,E309='PC Receitas'!$O$8,E309='PC Receitas'!$O$9,E309='PC Receitas'!$O$10,E309='PC Receitas'!$O$11,E309='PC Receitas'!$O$12,E309='PC Receitas'!$O$13,E309='PC Receitas'!$O$14)),-K309,0))</f>
        <v>-691837.46999998973</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IF(C310&lt;&gt;"",TEXT(C310,"00")&amp;"/07/"&amp;'Configurações Básicas'!$E$5,"")</f>
        <v/>
      </c>
      <c r="E310" s="43"/>
      <c r="F310" s="143"/>
      <c r="G310" s="43"/>
      <c r="H310" s="43"/>
      <c r="I310" s="43"/>
      <c r="J310" s="219">
        <v>0</v>
      </c>
      <c r="K310" s="219">
        <v>0</v>
      </c>
      <c r="L310" s="44"/>
      <c r="M310" s="44"/>
      <c r="N310" s="41">
        <f>N309+IF(AND(L310="Pago",OR(E310='PC Receitas'!$O$4,E310='PC Receitas'!$O$5,E310='PC Receitas'!$O$6)),K310,IF(AND(L310="Pago",OR(E310='PC Receitas'!$O$7,E310='PC Receitas'!$O$8,E310='PC Receitas'!$O$9,E310='PC Receitas'!$O$10,E310='PC Receitas'!$O$11,E310='PC Receitas'!$O$12,E310='PC Receitas'!$O$13,E310='PC Receitas'!$O$14)),-K310,0))</f>
        <v>-691837.46999998973</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IF(C311&lt;&gt;"",TEXT(C311,"00")&amp;"/07/"&amp;'Configurações Básicas'!$E$5,"")</f>
        <v/>
      </c>
      <c r="E311" s="43"/>
      <c r="F311" s="143"/>
      <c r="G311" s="43"/>
      <c r="H311" s="43"/>
      <c r="I311" s="43"/>
      <c r="J311" s="219">
        <v>0</v>
      </c>
      <c r="K311" s="219">
        <v>0</v>
      </c>
      <c r="L311" s="44"/>
      <c r="M311" s="44"/>
      <c r="N311" s="41">
        <f>N310+IF(AND(L311="Pago",OR(E311='PC Receitas'!$O$4,E311='PC Receitas'!$O$5,E311='PC Receitas'!$O$6)),K311,IF(AND(L311="Pago",OR(E311='PC Receitas'!$O$7,E311='PC Receitas'!$O$8,E311='PC Receitas'!$O$9,E311='PC Receitas'!$O$10,E311='PC Receitas'!$O$11,E311='PC Receitas'!$O$12,E311='PC Receitas'!$O$13,E311='PC Receitas'!$O$14)),-K311,0))</f>
        <v>-691837.46999998973</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IF(C312&lt;&gt;"",TEXT(C312,"00")&amp;"/07/"&amp;'Configurações Básicas'!$E$5,"")</f>
        <v/>
      </c>
      <c r="E312" s="43"/>
      <c r="F312" s="143"/>
      <c r="G312" s="43"/>
      <c r="H312" s="43"/>
      <c r="I312" s="43"/>
      <c r="J312" s="219">
        <v>0</v>
      </c>
      <c r="K312" s="219">
        <v>0</v>
      </c>
      <c r="L312" s="44"/>
      <c r="M312" s="44"/>
      <c r="N312" s="41">
        <f>N311+IF(AND(L312="Pago",OR(E312='PC Receitas'!$O$4,E312='PC Receitas'!$O$5,E312='PC Receitas'!$O$6)),K312,IF(AND(L312="Pago",OR(E312='PC Receitas'!$O$7,E312='PC Receitas'!$O$8,E312='PC Receitas'!$O$9,E312='PC Receitas'!$O$10,E312='PC Receitas'!$O$11,E312='PC Receitas'!$O$12,E312='PC Receitas'!$O$13,E312='PC Receitas'!$O$14)),-K312,0))</f>
        <v>-691837.46999998973</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IF(C313&lt;&gt;"",TEXT(C313,"00")&amp;"/07/"&amp;'Configurações Básicas'!$E$5,"")</f>
        <v/>
      </c>
      <c r="E313" s="43"/>
      <c r="F313" s="143"/>
      <c r="G313" s="43"/>
      <c r="H313" s="43"/>
      <c r="I313" s="43"/>
      <c r="J313" s="219">
        <v>0</v>
      </c>
      <c r="K313" s="219">
        <v>0</v>
      </c>
      <c r="L313" s="44"/>
      <c r="M313" s="44"/>
      <c r="N313" s="41">
        <f>N312+IF(AND(L313="Pago",OR(E313='PC Receitas'!$O$4,E313='PC Receitas'!$O$5,E313='PC Receitas'!$O$6)),K313,IF(AND(L313="Pago",OR(E313='PC Receitas'!$O$7,E313='PC Receitas'!$O$8,E313='PC Receitas'!$O$9,E313='PC Receitas'!$O$10,E313='PC Receitas'!$O$11,E313='PC Receitas'!$O$12,E313='PC Receitas'!$O$13,E313='PC Receitas'!$O$14)),-K313,0))</f>
        <v>-691837.46999998973</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IF(C314&lt;&gt;"",TEXT(C314,"00")&amp;"/07/"&amp;'Configurações Básicas'!$E$5,"")</f>
        <v/>
      </c>
      <c r="E314" s="43"/>
      <c r="F314" s="143"/>
      <c r="G314" s="43"/>
      <c r="H314" s="43"/>
      <c r="I314" s="43"/>
      <c r="J314" s="219">
        <v>0</v>
      </c>
      <c r="K314" s="219">
        <v>0</v>
      </c>
      <c r="L314" s="44"/>
      <c r="M314" s="44"/>
      <c r="N314" s="41">
        <f>N313+IF(AND(L314="Pago",OR(E314='PC Receitas'!$O$4,E314='PC Receitas'!$O$5,E314='PC Receitas'!$O$6)),K314,IF(AND(L314="Pago",OR(E314='PC Receitas'!$O$7,E314='PC Receitas'!$O$8,E314='PC Receitas'!$O$9,E314='PC Receitas'!$O$10,E314='PC Receitas'!$O$11,E314='PC Receitas'!$O$12,E314='PC Receitas'!$O$13,E314='PC Receitas'!$O$14)),-K314,0))</f>
        <v>-691837.46999998973</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IF(C315&lt;&gt;"",TEXT(C315,"00")&amp;"/07/"&amp;'Configurações Básicas'!$E$5,"")</f>
        <v/>
      </c>
      <c r="E315" s="43"/>
      <c r="F315" s="143"/>
      <c r="G315" s="43"/>
      <c r="H315" s="43"/>
      <c r="I315" s="43"/>
      <c r="J315" s="219">
        <v>0</v>
      </c>
      <c r="K315" s="219">
        <v>0</v>
      </c>
      <c r="L315" s="44"/>
      <c r="M315" s="44"/>
      <c r="N315" s="41">
        <f>N314+IF(AND(L315="Pago",OR(E315='PC Receitas'!$O$4,E315='PC Receitas'!$O$5,E315='PC Receitas'!$O$6)),K315,IF(AND(L315="Pago",OR(E315='PC Receitas'!$O$7,E315='PC Receitas'!$O$8,E315='PC Receitas'!$O$9,E315='PC Receitas'!$O$10,E315='PC Receitas'!$O$11,E315='PC Receitas'!$O$12,E315='PC Receitas'!$O$13,E315='PC Receitas'!$O$14)),-K315,0))</f>
        <v>-691837.46999998973</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IF(C316&lt;&gt;"",TEXT(C316,"00")&amp;"/07/"&amp;'Configurações Básicas'!$E$5,"")</f>
        <v/>
      </c>
      <c r="E316" s="43"/>
      <c r="F316" s="143"/>
      <c r="G316" s="43"/>
      <c r="H316" s="43"/>
      <c r="I316" s="43"/>
      <c r="J316" s="219">
        <v>0</v>
      </c>
      <c r="K316" s="219">
        <v>0</v>
      </c>
      <c r="L316" s="44"/>
      <c r="M316" s="44"/>
      <c r="N316" s="41">
        <f>N315+IF(AND(L316="Pago",OR(E316='PC Receitas'!$O$4,E316='PC Receitas'!$O$5,E316='PC Receitas'!$O$6)),K316,IF(AND(L316="Pago",OR(E316='PC Receitas'!$O$7,E316='PC Receitas'!$O$8,E316='PC Receitas'!$O$9,E316='PC Receitas'!$O$10,E316='PC Receitas'!$O$11,E316='PC Receitas'!$O$12,E316='PC Receitas'!$O$13,E316='PC Receitas'!$O$14)),-K316,0))</f>
        <v>-691837.46999998973</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IF(C317&lt;&gt;"",TEXT(C317,"00")&amp;"/07/"&amp;'Configurações Básicas'!$E$5,"")</f>
        <v/>
      </c>
      <c r="E317" s="43"/>
      <c r="F317" s="143"/>
      <c r="G317" s="43"/>
      <c r="H317" s="43"/>
      <c r="I317" s="43"/>
      <c r="J317" s="219">
        <v>0</v>
      </c>
      <c r="K317" s="219">
        <v>0</v>
      </c>
      <c r="L317" s="44"/>
      <c r="M317" s="44"/>
      <c r="N317" s="41">
        <f>N316+IF(AND(L317="Pago",OR(E317='PC Receitas'!$O$4,E317='PC Receitas'!$O$5,E317='PC Receitas'!$O$6)),K317,IF(AND(L317="Pago",OR(E317='PC Receitas'!$O$7,E317='PC Receitas'!$O$8,E317='PC Receitas'!$O$9,E317='PC Receitas'!$O$10,E317='PC Receitas'!$O$11,E317='PC Receitas'!$O$12,E317='PC Receitas'!$O$13,E317='PC Receitas'!$O$14)),-K317,0))</f>
        <v>-691837.46999998973</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IF(C318&lt;&gt;"",TEXT(C318,"00")&amp;"/07/"&amp;'Configurações Básicas'!$E$5,"")</f>
        <v/>
      </c>
      <c r="E318" s="43"/>
      <c r="F318" s="143"/>
      <c r="G318" s="43"/>
      <c r="H318" s="43"/>
      <c r="I318" s="43"/>
      <c r="J318" s="219">
        <v>0</v>
      </c>
      <c r="K318" s="219">
        <v>0</v>
      </c>
      <c r="L318" s="44"/>
      <c r="M318" s="44"/>
      <c r="N318" s="41">
        <f>N317+IF(AND(L318="Pago",OR(E318='PC Receitas'!$O$4,E318='PC Receitas'!$O$5,E318='PC Receitas'!$O$6)),K318,IF(AND(L318="Pago",OR(E318='PC Receitas'!$O$7,E318='PC Receitas'!$O$8,E318='PC Receitas'!$O$9,E318='PC Receitas'!$O$10,E318='PC Receitas'!$O$11,E318='PC Receitas'!$O$12,E318='PC Receitas'!$O$13,E318='PC Receitas'!$O$14)),-K318,0))</f>
        <v>-691837.46999998973</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IF(C319&lt;&gt;"",TEXT(C319,"00")&amp;"/07/"&amp;'Configurações Básicas'!$E$5,"")</f>
        <v/>
      </c>
      <c r="E319" s="43"/>
      <c r="F319" s="143"/>
      <c r="G319" s="43"/>
      <c r="H319" s="43"/>
      <c r="I319" s="43"/>
      <c r="J319" s="219">
        <v>0</v>
      </c>
      <c r="K319" s="219">
        <v>0</v>
      </c>
      <c r="L319" s="44"/>
      <c r="M319" s="44"/>
      <c r="N319" s="41">
        <f>N318+IF(AND(L319="Pago",OR(E319='PC Receitas'!$O$4,E319='PC Receitas'!$O$5,E319='PC Receitas'!$O$6)),K319,IF(AND(L319="Pago",OR(E319='PC Receitas'!$O$7,E319='PC Receitas'!$O$8,E319='PC Receitas'!$O$9,E319='PC Receitas'!$O$10,E319='PC Receitas'!$O$11,E319='PC Receitas'!$O$12,E319='PC Receitas'!$O$13,E319='PC Receitas'!$O$14)),-K319,0))</f>
        <v>-691837.46999998973</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IF(C320&lt;&gt;"",TEXT(C320,"00")&amp;"/07/"&amp;'Configurações Básicas'!$E$5,"")</f>
        <v/>
      </c>
      <c r="E320" s="43"/>
      <c r="F320" s="143"/>
      <c r="G320" s="43"/>
      <c r="H320" s="43"/>
      <c r="I320" s="43"/>
      <c r="J320" s="219">
        <v>0</v>
      </c>
      <c r="K320" s="219">
        <v>0</v>
      </c>
      <c r="L320" s="44"/>
      <c r="M320" s="44"/>
      <c r="N320" s="41">
        <f>N319+IF(AND(L320="Pago",OR(E320='PC Receitas'!$O$4,E320='PC Receitas'!$O$5,E320='PC Receitas'!$O$6)),K320,IF(AND(L320="Pago",OR(E320='PC Receitas'!$O$7,E320='PC Receitas'!$O$8,E320='PC Receitas'!$O$9,E320='PC Receitas'!$O$10,E320='PC Receitas'!$O$11,E320='PC Receitas'!$O$12,E320='PC Receitas'!$O$13,E320='PC Receitas'!$O$14)),-K320,0))</f>
        <v>-691837.46999998973</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IF(C321&lt;&gt;"",TEXT(C321,"00")&amp;"/07/"&amp;'Configurações Básicas'!$E$5,"")</f>
        <v/>
      </c>
      <c r="E321" s="43"/>
      <c r="F321" s="143"/>
      <c r="G321" s="43"/>
      <c r="H321" s="43"/>
      <c r="I321" s="43"/>
      <c r="J321" s="219">
        <v>0</v>
      </c>
      <c r="K321" s="219">
        <v>0</v>
      </c>
      <c r="L321" s="44"/>
      <c r="M321" s="44"/>
      <c r="N321" s="41">
        <f>N320+IF(AND(L321="Pago",OR(E321='PC Receitas'!$O$4,E321='PC Receitas'!$O$5,E321='PC Receitas'!$O$6)),K321,IF(AND(L321="Pago",OR(E321='PC Receitas'!$O$7,E321='PC Receitas'!$O$8,E321='PC Receitas'!$O$9,E321='PC Receitas'!$O$10,E321='PC Receitas'!$O$11,E321='PC Receitas'!$O$12,E321='PC Receitas'!$O$13,E321='PC Receitas'!$O$14)),-K321,0))</f>
        <v>-691837.46999998973</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IF(C322&lt;&gt;"",TEXT(C322,"00")&amp;"/07/"&amp;'Configurações Básicas'!$E$5,"")</f>
        <v/>
      </c>
      <c r="E322" s="43"/>
      <c r="F322" s="143"/>
      <c r="G322" s="43"/>
      <c r="H322" s="43"/>
      <c r="I322" s="43"/>
      <c r="J322" s="219">
        <v>0</v>
      </c>
      <c r="K322" s="219">
        <v>0</v>
      </c>
      <c r="L322" s="44"/>
      <c r="M322" s="44"/>
      <c r="N322" s="41">
        <f>N321+IF(AND(L322="Pago",OR(E322='PC Receitas'!$O$4,E322='PC Receitas'!$O$5,E322='PC Receitas'!$O$6)),K322,IF(AND(L322="Pago",OR(E322='PC Receitas'!$O$7,E322='PC Receitas'!$O$8,E322='PC Receitas'!$O$9,E322='PC Receitas'!$O$10,E322='PC Receitas'!$O$11,E322='PC Receitas'!$O$12,E322='PC Receitas'!$O$13,E322='PC Receitas'!$O$14)),-K322,0))</f>
        <v>-691837.46999998973</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IF(C323&lt;&gt;"",TEXT(C323,"00")&amp;"/07/"&amp;'Configurações Básicas'!$E$5,"")</f>
        <v/>
      </c>
      <c r="E323" s="43"/>
      <c r="F323" s="143"/>
      <c r="G323" s="43"/>
      <c r="H323" s="43"/>
      <c r="I323" s="43"/>
      <c r="J323" s="219">
        <v>0</v>
      </c>
      <c r="K323" s="219">
        <v>0</v>
      </c>
      <c r="L323" s="44"/>
      <c r="M323" s="44"/>
      <c r="N323" s="41">
        <f>N322+IF(AND(L323="Pago",OR(E323='PC Receitas'!$O$4,E323='PC Receitas'!$O$5,E323='PC Receitas'!$O$6)),K323,IF(AND(L323="Pago",OR(E323='PC Receitas'!$O$7,E323='PC Receitas'!$O$8,E323='PC Receitas'!$O$9,E323='PC Receitas'!$O$10,E323='PC Receitas'!$O$11,E323='PC Receitas'!$O$12,E323='PC Receitas'!$O$13,E323='PC Receitas'!$O$14)),-K323,0))</f>
        <v>-691837.46999998973</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IF(C324&lt;&gt;"",TEXT(C324,"00")&amp;"/07/"&amp;'Configurações Básicas'!$E$5,"")</f>
        <v/>
      </c>
      <c r="E324" s="43"/>
      <c r="F324" s="143"/>
      <c r="G324" s="43"/>
      <c r="H324" s="43"/>
      <c r="I324" s="43"/>
      <c r="J324" s="219">
        <v>0</v>
      </c>
      <c r="K324" s="219">
        <v>0</v>
      </c>
      <c r="L324" s="44"/>
      <c r="M324" s="44"/>
      <c r="N324" s="41">
        <f>N323+IF(AND(L324="Pago",OR(E324='PC Receitas'!$O$4,E324='PC Receitas'!$O$5,E324='PC Receitas'!$O$6)),K324,IF(AND(L324="Pago",OR(E324='PC Receitas'!$O$7,E324='PC Receitas'!$O$8,E324='PC Receitas'!$O$9,E324='PC Receitas'!$O$10,E324='PC Receitas'!$O$11,E324='PC Receitas'!$O$12,E324='PC Receitas'!$O$13,E324='PC Receitas'!$O$14)),-K324,0))</f>
        <v>-691837.46999998973</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IF(C325&lt;&gt;"",TEXT(C325,"00")&amp;"/07/"&amp;'Configurações Básicas'!$E$5,"")</f>
        <v/>
      </c>
      <c r="E325" s="43"/>
      <c r="F325" s="143"/>
      <c r="G325" s="43"/>
      <c r="H325" s="43"/>
      <c r="I325" s="43"/>
      <c r="J325" s="219">
        <v>0</v>
      </c>
      <c r="K325" s="219">
        <v>0</v>
      </c>
      <c r="L325" s="44"/>
      <c r="M325" s="44"/>
      <c r="N325" s="41">
        <f>N324+IF(AND(L325="Pago",OR(E325='PC Receitas'!$O$4,E325='PC Receitas'!$O$5,E325='PC Receitas'!$O$6)),K325,IF(AND(L325="Pago",OR(E325='PC Receitas'!$O$7,E325='PC Receitas'!$O$8,E325='PC Receitas'!$O$9,E325='PC Receitas'!$O$10,E325='PC Receitas'!$O$11,E325='PC Receitas'!$O$12,E325='PC Receitas'!$O$13,E325='PC Receitas'!$O$14)),-K325,0))</f>
        <v>-691837.46999998973</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IF(C326&lt;&gt;"",TEXT(C326,"00")&amp;"/07/"&amp;'Configurações Básicas'!$E$5,"")</f>
        <v/>
      </c>
      <c r="E326" s="43"/>
      <c r="F326" s="143"/>
      <c r="G326" s="43"/>
      <c r="H326" s="43"/>
      <c r="I326" s="43"/>
      <c r="J326" s="219">
        <v>0</v>
      </c>
      <c r="K326" s="219">
        <v>0</v>
      </c>
      <c r="L326" s="44"/>
      <c r="M326" s="44"/>
      <c r="N326" s="41">
        <f>N325+IF(AND(L326="Pago",OR(E326='PC Receitas'!$O$4,E326='PC Receitas'!$O$5,E326='PC Receitas'!$O$6)),K326,IF(AND(L326="Pago",OR(E326='PC Receitas'!$O$7,E326='PC Receitas'!$O$8,E326='PC Receitas'!$O$9,E326='PC Receitas'!$O$10,E326='PC Receitas'!$O$11,E326='PC Receitas'!$O$12,E326='PC Receitas'!$O$13,E326='PC Receitas'!$O$14)),-K326,0))</f>
        <v>-691837.46999998973</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IF(C327&lt;&gt;"",TEXT(C327,"00")&amp;"/07/"&amp;'Configurações Básicas'!$E$5,"")</f>
        <v/>
      </c>
      <c r="E327" s="43"/>
      <c r="F327" s="143"/>
      <c r="G327" s="43"/>
      <c r="H327" s="43"/>
      <c r="I327" s="43"/>
      <c r="J327" s="219">
        <v>0</v>
      </c>
      <c r="K327" s="219">
        <v>0</v>
      </c>
      <c r="L327" s="44"/>
      <c r="M327" s="44"/>
      <c r="N327" s="41">
        <f>N326+IF(AND(L327="Pago",OR(E327='PC Receitas'!$O$4,E327='PC Receitas'!$O$5,E327='PC Receitas'!$O$6)),K327,IF(AND(L327="Pago",OR(E327='PC Receitas'!$O$7,E327='PC Receitas'!$O$8,E327='PC Receitas'!$O$9,E327='PC Receitas'!$O$10,E327='PC Receitas'!$O$11,E327='PC Receitas'!$O$12,E327='PC Receitas'!$O$13,E327='PC Receitas'!$O$14)),-K327,0))</f>
        <v>-691837.46999998973</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IF(C328&lt;&gt;"",TEXT(C328,"00")&amp;"/07/"&amp;'Configurações Básicas'!$E$5,"")</f>
        <v/>
      </c>
      <c r="E328" s="43"/>
      <c r="F328" s="143"/>
      <c r="G328" s="43"/>
      <c r="H328" s="43"/>
      <c r="I328" s="43"/>
      <c r="J328" s="219">
        <v>0</v>
      </c>
      <c r="K328" s="219">
        <v>0</v>
      </c>
      <c r="L328" s="44"/>
      <c r="M328" s="44"/>
      <c r="N328" s="41">
        <f>N327+IF(AND(L328="Pago",OR(E328='PC Receitas'!$O$4,E328='PC Receitas'!$O$5,E328='PC Receitas'!$O$6)),K328,IF(AND(L328="Pago",OR(E328='PC Receitas'!$O$7,E328='PC Receitas'!$O$8,E328='PC Receitas'!$O$9,E328='PC Receitas'!$O$10,E328='PC Receitas'!$O$11,E328='PC Receitas'!$O$12,E328='PC Receitas'!$O$13,E328='PC Receitas'!$O$14)),-K328,0))</f>
        <v>-691837.46999998973</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IF(C329&lt;&gt;"",TEXT(C329,"00")&amp;"/07/"&amp;'Configurações Básicas'!$E$5,"")</f>
        <v/>
      </c>
      <c r="E329" s="43"/>
      <c r="F329" s="143"/>
      <c r="G329" s="43"/>
      <c r="H329" s="43"/>
      <c r="I329" s="43"/>
      <c r="J329" s="219">
        <v>0</v>
      </c>
      <c r="K329" s="219">
        <v>0</v>
      </c>
      <c r="L329" s="44"/>
      <c r="M329" s="44"/>
      <c r="N329" s="41">
        <f>N328+IF(AND(L329="Pago",OR(E329='PC Receitas'!$O$4,E329='PC Receitas'!$O$5,E329='PC Receitas'!$O$6)),K329,IF(AND(L329="Pago",OR(E329='PC Receitas'!$O$7,E329='PC Receitas'!$O$8,E329='PC Receitas'!$O$9,E329='PC Receitas'!$O$10,E329='PC Receitas'!$O$11,E329='PC Receitas'!$O$12,E329='PC Receitas'!$O$13,E329='PC Receitas'!$O$14)),-K329,0))</f>
        <v>-691837.46999998973</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IF(C330&lt;&gt;"",TEXT(C330,"00")&amp;"/07/"&amp;'Configurações Básicas'!$E$5,"")</f>
        <v/>
      </c>
      <c r="E330" s="43"/>
      <c r="F330" s="143"/>
      <c r="G330" s="43"/>
      <c r="H330" s="43"/>
      <c r="I330" s="43"/>
      <c r="J330" s="219">
        <v>0</v>
      </c>
      <c r="K330" s="219">
        <v>0</v>
      </c>
      <c r="L330" s="44"/>
      <c r="M330" s="44"/>
      <c r="N330" s="41">
        <f>N329+IF(AND(L330="Pago",OR(E330='PC Receitas'!$O$4,E330='PC Receitas'!$O$5,E330='PC Receitas'!$O$6)),K330,IF(AND(L330="Pago",OR(E330='PC Receitas'!$O$7,E330='PC Receitas'!$O$8,E330='PC Receitas'!$O$9,E330='PC Receitas'!$O$10,E330='PC Receitas'!$O$11,E330='PC Receitas'!$O$12,E330='PC Receitas'!$O$13,E330='PC Receitas'!$O$14)),-K330,0))</f>
        <v>-691837.46999998973</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IF(C331&lt;&gt;"",TEXT(C331,"00")&amp;"/07/"&amp;'Configurações Básicas'!$E$5,"")</f>
        <v/>
      </c>
      <c r="E331" s="43"/>
      <c r="F331" s="143"/>
      <c r="G331" s="43"/>
      <c r="H331" s="43"/>
      <c r="I331" s="43"/>
      <c r="J331" s="219">
        <v>0</v>
      </c>
      <c r="K331" s="219">
        <v>0</v>
      </c>
      <c r="L331" s="44"/>
      <c r="M331" s="44"/>
      <c r="N331" s="41">
        <f>N330+IF(AND(L331="Pago",OR(E331='PC Receitas'!$O$4,E331='PC Receitas'!$O$5,E331='PC Receitas'!$O$6)),K331,IF(AND(L331="Pago",OR(E331='PC Receitas'!$O$7,E331='PC Receitas'!$O$8,E331='PC Receitas'!$O$9,E331='PC Receitas'!$O$10,E331='PC Receitas'!$O$11,E331='PC Receitas'!$O$12,E331='PC Receitas'!$O$13,E331='PC Receitas'!$O$14)),-K331,0))</f>
        <v>-691837.46999998973</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IF(C332&lt;&gt;"",TEXT(C332,"00")&amp;"/07/"&amp;'Configurações Básicas'!$E$5,"")</f>
        <v/>
      </c>
      <c r="E332" s="43"/>
      <c r="F332" s="143"/>
      <c r="G332" s="43"/>
      <c r="H332" s="43"/>
      <c r="I332" s="43"/>
      <c r="J332" s="219">
        <v>0</v>
      </c>
      <c r="K332" s="219">
        <v>0</v>
      </c>
      <c r="L332" s="44"/>
      <c r="M332" s="44"/>
      <c r="N332" s="41">
        <f>N331+IF(AND(L332="Pago",OR(E332='PC Receitas'!$O$4,E332='PC Receitas'!$O$5,E332='PC Receitas'!$O$6)),K332,IF(AND(L332="Pago",OR(E332='PC Receitas'!$O$7,E332='PC Receitas'!$O$8,E332='PC Receitas'!$O$9,E332='PC Receitas'!$O$10,E332='PC Receitas'!$O$11,E332='PC Receitas'!$O$12,E332='PC Receitas'!$O$13,E332='PC Receitas'!$O$14)),-K332,0))</f>
        <v>-691837.46999998973</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IF(C333&lt;&gt;"",TEXT(C333,"00")&amp;"/07/"&amp;'Configurações Básicas'!$E$5,"")</f>
        <v/>
      </c>
      <c r="E333" s="43"/>
      <c r="F333" s="143"/>
      <c r="G333" s="43"/>
      <c r="H333" s="43"/>
      <c r="I333" s="43"/>
      <c r="J333" s="219">
        <v>0</v>
      </c>
      <c r="K333" s="219">
        <v>0</v>
      </c>
      <c r="L333" s="44"/>
      <c r="M333" s="44"/>
      <c r="N333" s="41">
        <f>N332+IF(AND(L333="Pago",OR(E333='PC Receitas'!$O$4,E333='PC Receitas'!$O$5,E333='PC Receitas'!$O$6)),K333,IF(AND(L333="Pago",OR(E333='PC Receitas'!$O$7,E333='PC Receitas'!$O$8,E333='PC Receitas'!$O$9,E333='PC Receitas'!$O$10,E333='PC Receitas'!$O$11,E333='PC Receitas'!$O$12,E333='PC Receitas'!$O$13,E333='PC Receitas'!$O$14)),-K333,0))</f>
        <v>-691837.46999998973</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IF(C334&lt;&gt;"",TEXT(C334,"00")&amp;"/07/"&amp;'Configurações Básicas'!$E$5,"")</f>
        <v/>
      </c>
      <c r="E334" s="43"/>
      <c r="F334" s="143"/>
      <c r="G334" s="43"/>
      <c r="H334" s="43"/>
      <c r="I334" s="43"/>
      <c r="J334" s="219">
        <v>0</v>
      </c>
      <c r="K334" s="219">
        <v>0</v>
      </c>
      <c r="L334" s="44"/>
      <c r="M334" s="44"/>
      <c r="N334" s="41">
        <f>N333+IF(AND(L334="Pago",OR(E334='PC Receitas'!$O$4,E334='PC Receitas'!$O$5,E334='PC Receitas'!$O$6)),K334,IF(AND(L334="Pago",OR(E334='PC Receitas'!$O$7,E334='PC Receitas'!$O$8,E334='PC Receitas'!$O$9,E334='PC Receitas'!$O$10,E334='PC Receitas'!$O$11,E334='PC Receitas'!$O$12,E334='PC Receitas'!$O$13,E334='PC Receitas'!$O$14)),-K334,0))</f>
        <v>-691837.46999998973</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IF(C335&lt;&gt;"",TEXT(C335,"00")&amp;"/07/"&amp;'Configurações Básicas'!$E$5,"")</f>
        <v/>
      </c>
      <c r="E335" s="43"/>
      <c r="F335" s="143"/>
      <c r="G335" s="43"/>
      <c r="H335" s="43"/>
      <c r="I335" s="43"/>
      <c r="J335" s="219">
        <v>0</v>
      </c>
      <c r="K335" s="219">
        <v>0</v>
      </c>
      <c r="L335" s="44"/>
      <c r="M335" s="44"/>
      <c r="N335" s="41">
        <f>N334+IF(AND(L335="Pago",OR(E335='PC Receitas'!$O$4,E335='PC Receitas'!$O$5,E335='PC Receitas'!$O$6)),K335,IF(AND(L335="Pago",OR(E335='PC Receitas'!$O$7,E335='PC Receitas'!$O$8,E335='PC Receitas'!$O$9,E335='PC Receitas'!$O$10,E335='PC Receitas'!$O$11,E335='PC Receitas'!$O$12,E335='PC Receitas'!$O$13,E335='PC Receitas'!$O$14)),-K335,0))</f>
        <v>-691837.46999998973</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IF(C336&lt;&gt;"",TEXT(C336,"00")&amp;"/07/"&amp;'Configurações Básicas'!$E$5,"")</f>
        <v/>
      </c>
      <c r="E336" s="43"/>
      <c r="F336" s="143"/>
      <c r="G336" s="43"/>
      <c r="H336" s="43"/>
      <c r="I336" s="43"/>
      <c r="J336" s="219">
        <v>0</v>
      </c>
      <c r="K336" s="219">
        <v>0</v>
      </c>
      <c r="L336" s="44"/>
      <c r="M336" s="44"/>
      <c r="N336" s="41">
        <f>N335+IF(AND(L336="Pago",OR(E336='PC Receitas'!$O$4,E336='PC Receitas'!$O$5,E336='PC Receitas'!$O$6)),K336,IF(AND(L336="Pago",OR(E336='PC Receitas'!$O$7,E336='PC Receitas'!$O$8,E336='PC Receitas'!$O$9,E336='PC Receitas'!$O$10,E336='PC Receitas'!$O$11,E336='PC Receitas'!$O$12,E336='PC Receitas'!$O$13,E336='PC Receitas'!$O$14)),-K336,0))</f>
        <v>-691837.46999998973</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IF(C337&lt;&gt;"",TEXT(C337,"00")&amp;"/07/"&amp;'Configurações Básicas'!$E$5,"")</f>
        <v/>
      </c>
      <c r="E337" s="43"/>
      <c r="F337" s="143"/>
      <c r="G337" s="43"/>
      <c r="H337" s="43"/>
      <c r="I337" s="43"/>
      <c r="J337" s="219">
        <v>0</v>
      </c>
      <c r="K337" s="219">
        <v>0</v>
      </c>
      <c r="L337" s="44"/>
      <c r="M337" s="44"/>
      <c r="N337" s="41">
        <f>N336+IF(AND(L337="Pago",OR(E337='PC Receitas'!$O$4,E337='PC Receitas'!$O$5,E337='PC Receitas'!$O$6)),K337,IF(AND(L337="Pago",OR(E337='PC Receitas'!$O$7,E337='PC Receitas'!$O$8,E337='PC Receitas'!$O$9,E337='PC Receitas'!$O$10,E337='PC Receitas'!$O$11,E337='PC Receitas'!$O$12,E337='PC Receitas'!$O$13,E337='PC Receitas'!$O$14)),-K337,0))</f>
        <v>-691837.46999998973</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IF(C338&lt;&gt;"",TEXT(C338,"00")&amp;"/07/"&amp;'Configurações Básicas'!$E$5,"")</f>
        <v/>
      </c>
      <c r="E338" s="43"/>
      <c r="F338" s="143"/>
      <c r="G338" s="43"/>
      <c r="H338" s="43"/>
      <c r="I338" s="43"/>
      <c r="J338" s="219">
        <v>0</v>
      </c>
      <c r="K338" s="219">
        <v>0</v>
      </c>
      <c r="L338" s="44"/>
      <c r="M338" s="44"/>
      <c r="N338" s="41">
        <f>N337+IF(AND(L338="Pago",OR(E338='PC Receitas'!$O$4,E338='PC Receitas'!$O$5,E338='PC Receitas'!$O$6)),K338,IF(AND(L338="Pago",OR(E338='PC Receitas'!$O$7,E338='PC Receitas'!$O$8,E338='PC Receitas'!$O$9,E338='PC Receitas'!$O$10,E338='PC Receitas'!$O$11,E338='PC Receitas'!$O$12,E338='PC Receitas'!$O$13,E338='PC Receitas'!$O$14)),-K338,0))</f>
        <v>-691837.46999998973</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IF(C339&lt;&gt;"",TEXT(C339,"00")&amp;"/07/"&amp;'Configurações Básicas'!$E$5,"")</f>
        <v/>
      </c>
      <c r="E339" s="43"/>
      <c r="F339" s="143"/>
      <c r="G339" s="43"/>
      <c r="H339" s="43"/>
      <c r="I339" s="43"/>
      <c r="J339" s="219">
        <v>0</v>
      </c>
      <c r="K339" s="219">
        <v>0</v>
      </c>
      <c r="L339" s="44"/>
      <c r="M339" s="44"/>
      <c r="N339" s="41">
        <f>N338+IF(AND(L339="Pago",OR(E339='PC Receitas'!$O$4,E339='PC Receitas'!$O$5,E339='PC Receitas'!$O$6)),K339,IF(AND(L339="Pago",OR(E339='PC Receitas'!$O$7,E339='PC Receitas'!$O$8,E339='PC Receitas'!$O$9,E339='PC Receitas'!$O$10,E339='PC Receitas'!$O$11,E339='PC Receitas'!$O$12,E339='PC Receitas'!$O$13,E339='PC Receitas'!$O$14)),-K339,0))</f>
        <v>-691837.46999998973</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IF(C340&lt;&gt;"",TEXT(C340,"00")&amp;"/07/"&amp;'Configurações Básicas'!$E$5,"")</f>
        <v/>
      </c>
      <c r="E340" s="43"/>
      <c r="F340" s="143"/>
      <c r="G340" s="43"/>
      <c r="H340" s="43"/>
      <c r="I340" s="43"/>
      <c r="J340" s="219">
        <v>0</v>
      </c>
      <c r="K340" s="219">
        <v>0</v>
      </c>
      <c r="L340" s="44"/>
      <c r="M340" s="44"/>
      <c r="N340" s="41">
        <f>N339+IF(AND(L340="Pago",OR(E340='PC Receitas'!$O$4,E340='PC Receitas'!$O$5,E340='PC Receitas'!$O$6)),K340,IF(AND(L340="Pago",OR(E340='PC Receitas'!$O$7,E340='PC Receitas'!$O$8,E340='PC Receitas'!$O$9,E340='PC Receitas'!$O$10,E340='PC Receitas'!$O$11,E340='PC Receitas'!$O$12,E340='PC Receitas'!$O$13,E340='PC Receitas'!$O$14)),-K340,0))</f>
        <v>-691837.46999998973</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IF(C341&lt;&gt;"",TEXT(C341,"00")&amp;"/07/"&amp;'Configurações Básicas'!$E$5,"")</f>
        <v/>
      </c>
      <c r="E341" s="43"/>
      <c r="F341" s="143"/>
      <c r="G341" s="43"/>
      <c r="H341" s="43"/>
      <c r="I341" s="43"/>
      <c r="J341" s="219">
        <v>0</v>
      </c>
      <c r="K341" s="219">
        <v>0</v>
      </c>
      <c r="L341" s="44"/>
      <c r="M341" s="44"/>
      <c r="N341" s="41">
        <f>N340+IF(AND(L341="Pago",OR(E341='PC Receitas'!$O$4,E341='PC Receitas'!$O$5,E341='PC Receitas'!$O$6)),K341,IF(AND(L341="Pago",OR(E341='PC Receitas'!$O$7,E341='PC Receitas'!$O$8,E341='PC Receitas'!$O$9,E341='PC Receitas'!$O$10,E341='PC Receitas'!$O$11,E341='PC Receitas'!$O$12,E341='PC Receitas'!$O$13,E341='PC Receitas'!$O$14)),-K341,0))</f>
        <v>-691837.46999998973</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IF(C342&lt;&gt;"",TEXT(C342,"00")&amp;"/07/"&amp;'Configurações Básicas'!$E$5,"")</f>
        <v/>
      </c>
      <c r="E342" s="43"/>
      <c r="F342" s="143"/>
      <c r="G342" s="43"/>
      <c r="H342" s="43"/>
      <c r="I342" s="43"/>
      <c r="J342" s="219">
        <v>0</v>
      </c>
      <c r="K342" s="219">
        <v>0</v>
      </c>
      <c r="L342" s="44"/>
      <c r="M342" s="44"/>
      <c r="N342" s="41">
        <f>N341+IF(AND(L342="Pago",OR(E342='PC Receitas'!$O$4,E342='PC Receitas'!$O$5,E342='PC Receitas'!$O$6)),K342,IF(AND(L342="Pago",OR(E342='PC Receitas'!$O$7,E342='PC Receitas'!$O$8,E342='PC Receitas'!$O$9,E342='PC Receitas'!$O$10,E342='PC Receitas'!$O$11,E342='PC Receitas'!$O$12,E342='PC Receitas'!$O$13,E342='PC Receitas'!$O$14)),-K342,0))</f>
        <v>-691837.46999998973</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IF(C343&lt;&gt;"",TEXT(C343,"00")&amp;"/07/"&amp;'Configurações Básicas'!$E$5,"")</f>
        <v/>
      </c>
      <c r="E343" s="43"/>
      <c r="F343" s="143"/>
      <c r="G343" s="43"/>
      <c r="H343" s="43"/>
      <c r="I343" s="43"/>
      <c r="J343" s="219">
        <v>0</v>
      </c>
      <c r="K343" s="219">
        <v>0</v>
      </c>
      <c r="L343" s="44"/>
      <c r="M343" s="44"/>
      <c r="N343" s="41">
        <f>N342+IF(AND(L343="Pago",OR(E343='PC Receitas'!$O$4,E343='PC Receitas'!$O$5,E343='PC Receitas'!$O$6)),K343,IF(AND(L343="Pago",OR(E343='PC Receitas'!$O$7,E343='PC Receitas'!$O$8,E343='PC Receitas'!$O$9,E343='PC Receitas'!$O$10,E343='PC Receitas'!$O$11,E343='PC Receitas'!$O$12,E343='PC Receitas'!$O$13,E343='PC Receitas'!$O$14)),-K343,0))</f>
        <v>-691837.46999998973</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IF(C344&lt;&gt;"",TEXT(C344,"00")&amp;"/07/"&amp;'Configurações Básicas'!$E$5,"")</f>
        <v/>
      </c>
      <c r="E344" s="43"/>
      <c r="F344" s="143"/>
      <c r="G344" s="43"/>
      <c r="H344" s="43"/>
      <c r="I344" s="43"/>
      <c r="J344" s="219">
        <v>0</v>
      </c>
      <c r="K344" s="219">
        <v>0</v>
      </c>
      <c r="L344" s="44"/>
      <c r="M344" s="44"/>
      <c r="N344" s="41">
        <f>N343+IF(AND(L344="Pago",OR(E344='PC Receitas'!$O$4,E344='PC Receitas'!$O$5,E344='PC Receitas'!$O$6)),K344,IF(AND(L344="Pago",OR(E344='PC Receitas'!$O$7,E344='PC Receitas'!$O$8,E344='PC Receitas'!$O$9,E344='PC Receitas'!$O$10,E344='PC Receitas'!$O$11,E344='PC Receitas'!$O$12,E344='PC Receitas'!$O$13,E344='PC Receitas'!$O$14)),-K344,0))</f>
        <v>-691837.46999998973</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IF(C345&lt;&gt;"",TEXT(C345,"00")&amp;"/07/"&amp;'Configurações Básicas'!$E$5,"")</f>
        <v/>
      </c>
      <c r="E345" s="43"/>
      <c r="F345" s="143"/>
      <c r="G345" s="43"/>
      <c r="H345" s="43"/>
      <c r="I345" s="43"/>
      <c r="J345" s="219">
        <v>0</v>
      </c>
      <c r="K345" s="219">
        <v>0</v>
      </c>
      <c r="L345" s="44"/>
      <c r="M345" s="44"/>
      <c r="N345" s="41">
        <f>N344+IF(AND(L345="Pago",OR(E345='PC Receitas'!$O$4,E345='PC Receitas'!$O$5,E345='PC Receitas'!$O$6)),K345,IF(AND(L345="Pago",OR(E345='PC Receitas'!$O$7,E345='PC Receitas'!$O$8,E345='PC Receitas'!$O$9,E345='PC Receitas'!$O$10,E345='PC Receitas'!$O$11,E345='PC Receitas'!$O$12,E345='PC Receitas'!$O$13,E345='PC Receitas'!$O$14)),-K345,0))</f>
        <v>-691837.46999998973</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IF(C346&lt;&gt;"",TEXT(C346,"00")&amp;"/07/"&amp;'Configurações Básicas'!$E$5,"")</f>
        <v/>
      </c>
      <c r="E346" s="43"/>
      <c r="F346" s="143"/>
      <c r="G346" s="43"/>
      <c r="H346" s="43"/>
      <c r="I346" s="43"/>
      <c r="J346" s="219">
        <v>0</v>
      </c>
      <c r="K346" s="219">
        <v>0</v>
      </c>
      <c r="L346" s="44"/>
      <c r="M346" s="44"/>
      <c r="N346" s="41">
        <f>N345+IF(AND(L346="Pago",OR(E346='PC Receitas'!$O$4,E346='PC Receitas'!$O$5,E346='PC Receitas'!$O$6)),K346,IF(AND(L346="Pago",OR(E346='PC Receitas'!$O$7,E346='PC Receitas'!$O$8,E346='PC Receitas'!$O$9,E346='PC Receitas'!$O$10,E346='PC Receitas'!$O$11,E346='PC Receitas'!$O$12,E346='PC Receitas'!$O$13,E346='PC Receitas'!$O$14)),-K346,0))</f>
        <v>-691837.46999998973</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IF(C347&lt;&gt;"",TEXT(C347,"00")&amp;"/07/"&amp;'Configurações Básicas'!$E$5,"")</f>
        <v/>
      </c>
      <c r="E347" s="43"/>
      <c r="F347" s="143"/>
      <c r="G347" s="43"/>
      <c r="H347" s="43"/>
      <c r="I347" s="43"/>
      <c r="J347" s="219">
        <v>0</v>
      </c>
      <c r="K347" s="219">
        <v>0</v>
      </c>
      <c r="L347" s="44"/>
      <c r="M347" s="44"/>
      <c r="N347" s="41">
        <f>N346+IF(AND(L347="Pago",OR(E347='PC Receitas'!$O$4,E347='PC Receitas'!$O$5,E347='PC Receitas'!$O$6)),K347,IF(AND(L347="Pago",OR(E347='PC Receitas'!$O$7,E347='PC Receitas'!$O$8,E347='PC Receitas'!$O$9,E347='PC Receitas'!$O$10,E347='PC Receitas'!$O$11,E347='PC Receitas'!$O$12,E347='PC Receitas'!$O$13,E347='PC Receitas'!$O$14)),-K347,0))</f>
        <v>-691837.46999998973</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IF(C348&lt;&gt;"",TEXT(C348,"00")&amp;"/07/"&amp;'Configurações Básicas'!$E$5,"")</f>
        <v/>
      </c>
      <c r="E348" s="43"/>
      <c r="F348" s="143"/>
      <c r="G348" s="43"/>
      <c r="H348" s="43"/>
      <c r="I348" s="43"/>
      <c r="J348" s="219">
        <v>0</v>
      </c>
      <c r="K348" s="219">
        <v>0</v>
      </c>
      <c r="L348" s="44"/>
      <c r="M348" s="44"/>
      <c r="N348" s="41">
        <f>N347+IF(AND(L348="Pago",OR(E348='PC Receitas'!$O$4,E348='PC Receitas'!$O$5,E348='PC Receitas'!$O$6)),K348,IF(AND(L348="Pago",OR(E348='PC Receitas'!$O$7,E348='PC Receitas'!$O$8,E348='PC Receitas'!$O$9,E348='PC Receitas'!$O$10,E348='PC Receitas'!$O$11,E348='PC Receitas'!$O$12,E348='PC Receitas'!$O$13,E348='PC Receitas'!$O$14)),-K348,0))</f>
        <v>-691837.46999998973</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IF(C349&lt;&gt;"",TEXT(C349,"00")&amp;"/07/"&amp;'Configurações Básicas'!$E$5,"")</f>
        <v/>
      </c>
      <c r="E349" s="43"/>
      <c r="F349" s="143"/>
      <c r="G349" s="43"/>
      <c r="H349" s="43"/>
      <c r="I349" s="43"/>
      <c r="J349" s="219">
        <v>0</v>
      </c>
      <c r="K349" s="219">
        <v>0</v>
      </c>
      <c r="L349" s="44"/>
      <c r="M349" s="44"/>
      <c r="N349" s="41">
        <f>N348+IF(AND(L349="Pago",OR(E349='PC Receitas'!$O$4,E349='PC Receitas'!$O$5,E349='PC Receitas'!$O$6)),K349,IF(AND(L349="Pago",OR(E349='PC Receitas'!$O$7,E349='PC Receitas'!$O$8,E349='PC Receitas'!$O$9,E349='PC Receitas'!$O$10,E349='PC Receitas'!$O$11,E349='PC Receitas'!$O$12,E349='PC Receitas'!$O$13,E349='PC Receitas'!$O$14)),-K349,0))</f>
        <v>-691837.46999998973</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IF(C350&lt;&gt;"",TEXT(C350,"00")&amp;"/07/"&amp;'Configurações Básicas'!$E$5,"")</f>
        <v/>
      </c>
      <c r="E350" s="43"/>
      <c r="F350" s="143"/>
      <c r="G350" s="43"/>
      <c r="H350" s="43"/>
      <c r="I350" s="43"/>
      <c r="J350" s="219">
        <v>0</v>
      </c>
      <c r="K350" s="219">
        <v>0</v>
      </c>
      <c r="L350" s="44"/>
      <c r="M350" s="44"/>
      <c r="N350" s="41">
        <f>N349+IF(AND(L350="Pago",OR(E350='PC Receitas'!$O$4,E350='PC Receitas'!$O$5,E350='PC Receitas'!$O$6)),K350,IF(AND(L350="Pago",OR(E350='PC Receitas'!$O$7,E350='PC Receitas'!$O$8,E350='PC Receitas'!$O$9,E350='PC Receitas'!$O$10,E350='PC Receitas'!$O$11,E350='PC Receitas'!$O$12,E350='PC Receitas'!$O$13,E350='PC Receitas'!$O$14)),-K350,0))</f>
        <v>-691837.46999998973</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IF(C351&lt;&gt;"",TEXT(C351,"00")&amp;"/07/"&amp;'Configurações Básicas'!$E$5,"")</f>
        <v/>
      </c>
      <c r="E351" s="43"/>
      <c r="F351" s="143"/>
      <c r="G351" s="43"/>
      <c r="H351" s="43"/>
      <c r="I351" s="43"/>
      <c r="J351" s="219">
        <v>0</v>
      </c>
      <c r="K351" s="219">
        <v>0</v>
      </c>
      <c r="L351" s="44"/>
      <c r="M351" s="44"/>
      <c r="N351" s="41">
        <f>N350+IF(AND(L351="Pago",OR(E351='PC Receitas'!$O$4,E351='PC Receitas'!$O$5,E351='PC Receitas'!$O$6)),K351,IF(AND(L351="Pago",OR(E351='PC Receitas'!$O$7,E351='PC Receitas'!$O$8,E351='PC Receitas'!$O$9,E351='PC Receitas'!$O$10,E351='PC Receitas'!$O$11,E351='PC Receitas'!$O$12,E351='PC Receitas'!$O$13,E351='PC Receitas'!$O$14)),-K351,0))</f>
        <v>-691837.46999998973</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IF(C352&lt;&gt;"",TEXT(C352,"00")&amp;"/07/"&amp;'Configurações Básicas'!$E$5,"")</f>
        <v/>
      </c>
      <c r="E352" s="43"/>
      <c r="F352" s="143"/>
      <c r="G352" s="43"/>
      <c r="H352" s="43"/>
      <c r="I352" s="43"/>
      <c r="J352" s="219">
        <v>0</v>
      </c>
      <c r="K352" s="219">
        <v>0</v>
      </c>
      <c r="L352" s="44"/>
      <c r="M352" s="44"/>
      <c r="N352" s="41">
        <f>N351+IF(AND(L352="Pago",OR(E352='PC Receitas'!$O$4,E352='PC Receitas'!$O$5,E352='PC Receitas'!$O$6)),K352,IF(AND(L352="Pago",OR(E352='PC Receitas'!$O$7,E352='PC Receitas'!$O$8,E352='PC Receitas'!$O$9,E352='PC Receitas'!$O$10,E352='PC Receitas'!$O$11,E352='PC Receitas'!$O$12,E352='PC Receitas'!$O$13,E352='PC Receitas'!$O$14)),-K352,0))</f>
        <v>-691837.46999998973</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IF(C353&lt;&gt;"",TEXT(C353,"00")&amp;"/07/"&amp;'Configurações Básicas'!$E$5,"")</f>
        <v/>
      </c>
      <c r="E353" s="43"/>
      <c r="F353" s="143"/>
      <c r="G353" s="43"/>
      <c r="H353" s="43"/>
      <c r="I353" s="43"/>
      <c r="J353" s="219">
        <v>0</v>
      </c>
      <c r="K353" s="219">
        <v>0</v>
      </c>
      <c r="L353" s="44"/>
      <c r="M353" s="44"/>
      <c r="N353" s="41">
        <f>N352+IF(AND(L353="Pago",OR(E353='PC Receitas'!$O$4,E353='PC Receitas'!$O$5,E353='PC Receitas'!$O$6)),K353,IF(AND(L353="Pago",OR(E353='PC Receitas'!$O$7,E353='PC Receitas'!$O$8,E353='PC Receitas'!$O$9,E353='PC Receitas'!$O$10,E353='PC Receitas'!$O$11,E353='PC Receitas'!$O$12,E353='PC Receitas'!$O$13,E353='PC Receitas'!$O$14)),-K353,0))</f>
        <v>-691837.46999998973</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IF(C354&lt;&gt;"",TEXT(C354,"00")&amp;"/07/"&amp;'Configurações Básicas'!$E$5,"")</f>
        <v/>
      </c>
      <c r="E354" s="43"/>
      <c r="F354" s="143"/>
      <c r="G354" s="43"/>
      <c r="H354" s="43"/>
      <c r="I354" s="43"/>
      <c r="J354" s="219">
        <v>0</v>
      </c>
      <c r="K354" s="219">
        <v>0</v>
      </c>
      <c r="L354" s="44"/>
      <c r="M354" s="44"/>
      <c r="N354" s="41">
        <f>N353+IF(AND(L354="Pago",OR(E354='PC Receitas'!$O$4,E354='PC Receitas'!$O$5,E354='PC Receitas'!$O$6)),K354,IF(AND(L354="Pago",OR(E354='PC Receitas'!$O$7,E354='PC Receitas'!$O$8,E354='PC Receitas'!$O$9,E354='PC Receitas'!$O$10,E354='PC Receitas'!$O$11,E354='PC Receitas'!$O$12,E354='PC Receitas'!$O$13,E354='PC Receitas'!$O$14)),-K354,0))</f>
        <v>-691837.46999998973</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IF(C355&lt;&gt;"",TEXT(C355,"00")&amp;"/07/"&amp;'Configurações Básicas'!$E$5,"")</f>
        <v/>
      </c>
      <c r="E355" s="43"/>
      <c r="F355" s="143"/>
      <c r="G355" s="43"/>
      <c r="H355" s="43"/>
      <c r="I355" s="43"/>
      <c r="J355" s="219">
        <v>0</v>
      </c>
      <c r="K355" s="219">
        <v>0</v>
      </c>
      <c r="L355" s="44"/>
      <c r="M355" s="44"/>
      <c r="N355" s="41">
        <f>N354+IF(AND(L355="Pago",OR(E355='PC Receitas'!$O$4,E355='PC Receitas'!$O$5,E355='PC Receitas'!$O$6)),K355,IF(AND(L355="Pago",OR(E355='PC Receitas'!$O$7,E355='PC Receitas'!$O$8,E355='PC Receitas'!$O$9,E355='PC Receitas'!$O$10,E355='PC Receitas'!$O$11,E355='PC Receitas'!$O$12,E355='PC Receitas'!$O$13,E355='PC Receitas'!$O$14)),-K355,0))</f>
        <v>-691837.46999998973</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IF(C356&lt;&gt;"",TEXT(C356,"00")&amp;"/07/"&amp;'Configurações Básicas'!$E$5,"")</f>
        <v/>
      </c>
      <c r="E356" s="43"/>
      <c r="F356" s="143"/>
      <c r="G356" s="43"/>
      <c r="H356" s="43"/>
      <c r="I356" s="43"/>
      <c r="J356" s="219">
        <v>0</v>
      </c>
      <c r="K356" s="219">
        <v>0</v>
      </c>
      <c r="L356" s="44"/>
      <c r="M356" s="44"/>
      <c r="N356" s="41">
        <f>N355+IF(AND(L356="Pago",OR(E356='PC Receitas'!$O$4,E356='PC Receitas'!$O$5,E356='PC Receitas'!$O$6)),K356,IF(AND(L356="Pago",OR(E356='PC Receitas'!$O$7,E356='PC Receitas'!$O$8,E356='PC Receitas'!$O$9,E356='PC Receitas'!$O$10,E356='PC Receitas'!$O$11,E356='PC Receitas'!$O$12,E356='PC Receitas'!$O$13,E356='PC Receitas'!$O$14)),-K356,0))</f>
        <v>-691837.46999998973</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IF(C357&lt;&gt;"",TEXT(C357,"00")&amp;"/07/"&amp;'Configurações Básicas'!$E$5,"")</f>
        <v/>
      </c>
      <c r="E357" s="43"/>
      <c r="F357" s="143"/>
      <c r="G357" s="43"/>
      <c r="H357" s="43"/>
      <c r="I357" s="43"/>
      <c r="J357" s="219">
        <v>0</v>
      </c>
      <c r="K357" s="219">
        <v>0</v>
      </c>
      <c r="L357" s="44"/>
      <c r="M357" s="44"/>
      <c r="N357" s="41">
        <f>N356+IF(AND(L357="Pago",OR(E357='PC Receitas'!$O$4,E357='PC Receitas'!$O$5,E357='PC Receitas'!$O$6)),K357,IF(AND(L357="Pago",OR(E357='PC Receitas'!$O$7,E357='PC Receitas'!$O$8,E357='PC Receitas'!$O$9,E357='PC Receitas'!$O$10,E357='PC Receitas'!$O$11,E357='PC Receitas'!$O$12,E357='PC Receitas'!$O$13,E357='PC Receitas'!$O$14)),-K357,0))</f>
        <v>-691837.46999998973</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IF(C358&lt;&gt;"",TEXT(C358,"00")&amp;"/07/"&amp;'Configurações Básicas'!$E$5,"")</f>
        <v/>
      </c>
      <c r="E358" s="43"/>
      <c r="F358" s="143"/>
      <c r="G358" s="43"/>
      <c r="H358" s="43"/>
      <c r="I358" s="43"/>
      <c r="J358" s="219">
        <v>0</v>
      </c>
      <c r="K358" s="219">
        <v>0</v>
      </c>
      <c r="L358" s="44"/>
      <c r="M358" s="44"/>
      <c r="N358" s="41">
        <f>N357+IF(AND(L358="Pago",OR(E358='PC Receitas'!$O$4,E358='PC Receitas'!$O$5,E358='PC Receitas'!$O$6)),K358,IF(AND(L358="Pago",OR(E358='PC Receitas'!$O$7,E358='PC Receitas'!$O$8,E358='PC Receitas'!$O$9,E358='PC Receitas'!$O$10,E358='PC Receitas'!$O$11,E358='PC Receitas'!$O$12,E358='PC Receitas'!$O$13,E358='PC Receitas'!$O$14)),-K358,0))</f>
        <v>-691837.46999998973</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IF(C359&lt;&gt;"",TEXT(C359,"00")&amp;"/07/"&amp;'Configurações Básicas'!$E$5,"")</f>
        <v/>
      </c>
      <c r="E359" s="43"/>
      <c r="F359" s="143"/>
      <c r="G359" s="43"/>
      <c r="H359" s="43"/>
      <c r="I359" s="43"/>
      <c r="J359" s="219">
        <v>0</v>
      </c>
      <c r="K359" s="219">
        <v>0</v>
      </c>
      <c r="L359" s="44"/>
      <c r="M359" s="44"/>
      <c r="N359" s="41">
        <f>N358+IF(AND(L359="Pago",OR(E359='PC Receitas'!$O$4,E359='PC Receitas'!$O$5,E359='PC Receitas'!$O$6)),K359,IF(AND(L359="Pago",OR(E359='PC Receitas'!$O$7,E359='PC Receitas'!$O$8,E359='PC Receitas'!$O$9,E359='PC Receitas'!$O$10,E359='PC Receitas'!$O$11,E359='PC Receitas'!$O$12,E359='PC Receitas'!$O$13,E359='PC Receitas'!$O$14)),-K359,0))</f>
        <v>-691837.46999998973</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IF(C360&lt;&gt;"",TEXT(C360,"00")&amp;"/07/"&amp;'Configurações Básicas'!$E$5,"")</f>
        <v/>
      </c>
      <c r="E360" s="43"/>
      <c r="F360" s="143"/>
      <c r="G360" s="43"/>
      <c r="H360" s="43"/>
      <c r="I360" s="43"/>
      <c r="J360" s="219">
        <v>0</v>
      </c>
      <c r="K360" s="219">
        <v>0</v>
      </c>
      <c r="L360" s="44"/>
      <c r="M360" s="44"/>
      <c r="N360" s="41">
        <f>N359+IF(AND(L360="Pago",OR(E360='PC Receitas'!$O$4,E360='PC Receitas'!$O$5,E360='PC Receitas'!$O$6)),K360,IF(AND(L360="Pago",OR(E360='PC Receitas'!$O$7,E360='PC Receitas'!$O$8,E360='PC Receitas'!$O$9,E360='PC Receitas'!$O$10,E360='PC Receitas'!$O$11,E360='PC Receitas'!$O$12,E360='PC Receitas'!$O$13,E360='PC Receitas'!$O$14)),-K360,0))</f>
        <v>-691837.46999998973</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IF(C361&lt;&gt;"",TEXT(C361,"00")&amp;"/07/"&amp;'Configurações Básicas'!$E$5,"")</f>
        <v/>
      </c>
      <c r="E361" s="43"/>
      <c r="F361" s="143"/>
      <c r="G361" s="43"/>
      <c r="H361" s="43"/>
      <c r="I361" s="43"/>
      <c r="J361" s="219">
        <v>0</v>
      </c>
      <c r="K361" s="219">
        <v>0</v>
      </c>
      <c r="L361" s="44"/>
      <c r="M361" s="44"/>
      <c r="N361" s="41">
        <f>N360+IF(AND(L361="Pago",OR(E361='PC Receitas'!$O$4,E361='PC Receitas'!$O$5,E361='PC Receitas'!$O$6)),K361,IF(AND(L361="Pago",OR(E361='PC Receitas'!$O$7,E361='PC Receitas'!$O$8,E361='PC Receitas'!$O$9,E361='PC Receitas'!$O$10,E361='PC Receitas'!$O$11,E361='PC Receitas'!$O$12,E361='PC Receitas'!$O$13,E361='PC Receitas'!$O$14)),-K361,0))</f>
        <v>-691837.46999998973</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IF(C362&lt;&gt;"",TEXT(C362,"00")&amp;"/07/"&amp;'Configurações Básicas'!$E$5,"")</f>
        <v/>
      </c>
      <c r="E362" s="43"/>
      <c r="F362" s="143"/>
      <c r="G362" s="43"/>
      <c r="H362" s="43"/>
      <c r="I362" s="43"/>
      <c r="J362" s="219">
        <v>0</v>
      </c>
      <c r="K362" s="219">
        <v>0</v>
      </c>
      <c r="L362" s="44"/>
      <c r="M362" s="44"/>
      <c r="N362" s="41">
        <f>N361+IF(AND(L362="Pago",OR(E362='PC Receitas'!$O$4,E362='PC Receitas'!$O$5,E362='PC Receitas'!$O$6)),K362,IF(AND(L362="Pago",OR(E362='PC Receitas'!$O$7,E362='PC Receitas'!$O$8,E362='PC Receitas'!$O$9,E362='PC Receitas'!$O$10,E362='PC Receitas'!$O$11,E362='PC Receitas'!$O$12,E362='PC Receitas'!$O$13,E362='PC Receitas'!$O$14)),-K362,0))</f>
        <v>-691837.46999998973</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IF(C363&lt;&gt;"",TEXT(C363,"00")&amp;"/07/"&amp;'Configurações Básicas'!$E$5,"")</f>
        <v/>
      </c>
      <c r="E363" s="43"/>
      <c r="F363" s="143"/>
      <c r="G363" s="43"/>
      <c r="H363" s="43"/>
      <c r="I363" s="43"/>
      <c r="J363" s="219">
        <v>0</v>
      </c>
      <c r="K363" s="219">
        <v>0</v>
      </c>
      <c r="L363" s="44"/>
      <c r="M363" s="44"/>
      <c r="N363" s="41">
        <f>N362+IF(AND(L363="Pago",OR(E363='PC Receitas'!$O$4,E363='PC Receitas'!$O$5,E363='PC Receitas'!$O$6)),K363,IF(AND(L363="Pago",OR(E363='PC Receitas'!$O$7,E363='PC Receitas'!$O$8,E363='PC Receitas'!$O$9,E363='PC Receitas'!$O$10,E363='PC Receitas'!$O$11,E363='PC Receitas'!$O$12,E363='PC Receitas'!$O$13,E363='PC Receitas'!$O$14)),-K363,0))</f>
        <v>-691837.46999998973</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IF(C364&lt;&gt;"",TEXT(C364,"00")&amp;"/07/"&amp;'Configurações Básicas'!$E$5,"")</f>
        <v/>
      </c>
      <c r="E364" s="43"/>
      <c r="F364" s="143"/>
      <c r="G364" s="43"/>
      <c r="H364" s="43"/>
      <c r="I364" s="43"/>
      <c r="J364" s="219">
        <v>0</v>
      </c>
      <c r="K364" s="219">
        <v>0</v>
      </c>
      <c r="L364" s="44"/>
      <c r="M364" s="44"/>
      <c r="N364" s="41">
        <f>N363+IF(AND(L364="Pago",OR(E364='PC Receitas'!$O$4,E364='PC Receitas'!$O$5,E364='PC Receitas'!$O$6)),K364,IF(AND(L364="Pago",OR(E364='PC Receitas'!$O$7,E364='PC Receitas'!$O$8,E364='PC Receitas'!$O$9,E364='PC Receitas'!$O$10,E364='PC Receitas'!$O$11,E364='PC Receitas'!$O$12,E364='PC Receitas'!$O$13,E364='PC Receitas'!$O$14)),-K364,0))</f>
        <v>-691837.46999998973</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IF(C365&lt;&gt;"",TEXT(C365,"00")&amp;"/07/"&amp;'Configurações Básicas'!$E$5,"")</f>
        <v/>
      </c>
      <c r="E365" s="43"/>
      <c r="F365" s="143"/>
      <c r="G365" s="43"/>
      <c r="H365" s="43"/>
      <c r="I365" s="43"/>
      <c r="J365" s="219">
        <v>0</v>
      </c>
      <c r="K365" s="219">
        <v>0</v>
      </c>
      <c r="L365" s="44"/>
      <c r="M365" s="44"/>
      <c r="N365" s="41">
        <f>N364+IF(AND(L365="Pago",OR(E365='PC Receitas'!$O$4,E365='PC Receitas'!$O$5,E365='PC Receitas'!$O$6)),K365,IF(AND(L365="Pago",OR(E365='PC Receitas'!$O$7,E365='PC Receitas'!$O$8,E365='PC Receitas'!$O$9,E365='PC Receitas'!$O$10,E365='PC Receitas'!$O$11,E365='PC Receitas'!$O$12,E365='PC Receitas'!$O$13,E365='PC Receitas'!$O$14)),-K365,0))</f>
        <v>-691837.46999998973</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IF(C366&lt;&gt;"",TEXT(C366,"00")&amp;"/07/"&amp;'Configurações Básicas'!$E$5,"")</f>
        <v/>
      </c>
      <c r="E366" s="43"/>
      <c r="F366" s="143"/>
      <c r="G366" s="43"/>
      <c r="H366" s="43"/>
      <c r="I366" s="43"/>
      <c r="J366" s="219">
        <v>0</v>
      </c>
      <c r="K366" s="219">
        <v>0</v>
      </c>
      <c r="L366" s="44"/>
      <c r="M366" s="44"/>
      <c r="N366" s="41">
        <f>N365+IF(AND(L366="Pago",OR(E366='PC Receitas'!$O$4,E366='PC Receitas'!$O$5,E366='PC Receitas'!$O$6)),K366,IF(AND(L366="Pago",OR(E366='PC Receitas'!$O$7,E366='PC Receitas'!$O$8,E366='PC Receitas'!$O$9,E366='PC Receitas'!$O$10,E366='PC Receitas'!$O$11,E366='PC Receitas'!$O$12,E366='PC Receitas'!$O$13,E366='PC Receitas'!$O$14)),-K366,0))</f>
        <v>-691837.46999998973</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IF(C367&lt;&gt;"",TEXT(C367,"00")&amp;"/07/"&amp;'Configurações Básicas'!$E$5,"")</f>
        <v/>
      </c>
      <c r="E367" s="43"/>
      <c r="F367" s="143"/>
      <c r="G367" s="43"/>
      <c r="H367" s="43"/>
      <c r="I367" s="43"/>
      <c r="J367" s="219">
        <v>0</v>
      </c>
      <c r="K367" s="219">
        <v>0</v>
      </c>
      <c r="L367" s="44"/>
      <c r="M367" s="44"/>
      <c r="N367" s="41">
        <f>N366+IF(AND(L367="Pago",OR(E367='PC Receitas'!$O$4,E367='PC Receitas'!$O$5,E367='PC Receitas'!$O$6)),K367,IF(AND(L367="Pago",OR(E367='PC Receitas'!$O$7,E367='PC Receitas'!$O$8,E367='PC Receitas'!$O$9,E367='PC Receitas'!$O$10,E367='PC Receitas'!$O$11,E367='PC Receitas'!$O$12,E367='PC Receitas'!$O$13,E367='PC Receitas'!$O$14)),-K367,0))</f>
        <v>-691837.46999998973</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IF(C368&lt;&gt;"",TEXT(C368,"00")&amp;"/07/"&amp;'Configurações Básicas'!$E$5,"")</f>
        <v/>
      </c>
      <c r="E368" s="43"/>
      <c r="F368" s="143"/>
      <c r="G368" s="43"/>
      <c r="H368" s="43"/>
      <c r="I368" s="43"/>
      <c r="J368" s="219">
        <v>0</v>
      </c>
      <c r="K368" s="219">
        <v>0</v>
      </c>
      <c r="L368" s="44"/>
      <c r="M368" s="44"/>
      <c r="N368" s="41">
        <f>N367+IF(AND(L368="Pago",OR(E368='PC Receitas'!$O$4,E368='PC Receitas'!$O$5,E368='PC Receitas'!$O$6)),K368,IF(AND(L368="Pago",OR(E368='PC Receitas'!$O$7,E368='PC Receitas'!$O$8,E368='PC Receitas'!$O$9,E368='PC Receitas'!$O$10,E368='PC Receitas'!$O$11,E368='PC Receitas'!$O$12,E368='PC Receitas'!$O$13,E368='PC Receitas'!$O$14)),-K368,0))</f>
        <v>-691837.46999998973</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IF(C369&lt;&gt;"",TEXT(C369,"00")&amp;"/07/"&amp;'Configurações Básicas'!$E$5,"")</f>
        <v/>
      </c>
      <c r="E369" s="43"/>
      <c r="F369" s="143"/>
      <c r="G369" s="43"/>
      <c r="H369" s="43"/>
      <c r="I369" s="43"/>
      <c r="J369" s="219">
        <v>0</v>
      </c>
      <c r="K369" s="219">
        <v>0</v>
      </c>
      <c r="L369" s="44"/>
      <c r="M369" s="44"/>
      <c r="N369" s="41">
        <f>N368+IF(AND(L369="Pago",OR(E369='PC Receitas'!$O$4,E369='PC Receitas'!$O$5,E369='PC Receitas'!$O$6)),K369,IF(AND(L369="Pago",OR(E369='PC Receitas'!$O$7,E369='PC Receitas'!$O$8,E369='PC Receitas'!$O$9,E369='PC Receitas'!$O$10,E369='PC Receitas'!$O$11,E369='PC Receitas'!$O$12,E369='PC Receitas'!$O$13,E369='PC Receitas'!$O$14)),-K369,0))</f>
        <v>-691837.46999998973</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IF(C370&lt;&gt;"",TEXT(C370,"00")&amp;"/07/"&amp;'Configurações Básicas'!$E$5,"")</f>
        <v/>
      </c>
      <c r="E370" s="43"/>
      <c r="F370" s="143"/>
      <c r="G370" s="43"/>
      <c r="H370" s="43"/>
      <c r="I370" s="43"/>
      <c r="J370" s="219">
        <v>0</v>
      </c>
      <c r="K370" s="219">
        <v>0</v>
      </c>
      <c r="L370" s="44"/>
      <c r="M370" s="44"/>
      <c r="N370" s="41">
        <f>N369+IF(AND(L370="Pago",OR(E370='PC Receitas'!$O$4,E370='PC Receitas'!$O$5,E370='PC Receitas'!$O$6)),K370,IF(AND(L370="Pago",OR(E370='PC Receitas'!$O$7,E370='PC Receitas'!$O$8,E370='PC Receitas'!$O$9,E370='PC Receitas'!$O$10,E370='PC Receitas'!$O$11,E370='PC Receitas'!$O$12,E370='PC Receitas'!$O$13,E370='PC Receitas'!$O$14)),-K370,0))</f>
        <v>-691837.46999998973</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IF(C371&lt;&gt;"",TEXT(C371,"00")&amp;"/07/"&amp;'Configurações Básicas'!$E$5,"")</f>
        <v/>
      </c>
      <c r="E371" s="43"/>
      <c r="F371" s="143"/>
      <c r="G371" s="43"/>
      <c r="H371" s="43"/>
      <c r="I371" s="43"/>
      <c r="J371" s="219">
        <v>0</v>
      </c>
      <c r="K371" s="219">
        <v>0</v>
      </c>
      <c r="L371" s="44"/>
      <c r="M371" s="44"/>
      <c r="N371" s="41">
        <f>N370+IF(AND(L371="Pago",OR(E371='PC Receitas'!$O$4,E371='PC Receitas'!$O$5,E371='PC Receitas'!$O$6)),K371,IF(AND(L371="Pago",OR(E371='PC Receitas'!$O$7,E371='PC Receitas'!$O$8,E371='PC Receitas'!$O$9,E371='PC Receitas'!$O$10,E371='PC Receitas'!$O$11,E371='PC Receitas'!$O$12,E371='PC Receitas'!$O$13,E371='PC Receitas'!$O$14)),-K371,0))</f>
        <v>-691837.46999998973</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IF(C372&lt;&gt;"",TEXT(C372,"00")&amp;"/07/"&amp;'Configurações Básicas'!$E$5,"")</f>
        <v/>
      </c>
      <c r="E372" s="43"/>
      <c r="F372" s="143"/>
      <c r="G372" s="43"/>
      <c r="H372" s="43"/>
      <c r="I372" s="43"/>
      <c r="J372" s="219">
        <v>0</v>
      </c>
      <c r="K372" s="219">
        <v>0</v>
      </c>
      <c r="L372" s="44"/>
      <c r="M372" s="44"/>
      <c r="N372" s="41">
        <f>N371+IF(AND(L372="Pago",OR(E372='PC Receitas'!$O$4,E372='PC Receitas'!$O$5,E372='PC Receitas'!$O$6)),K372,IF(AND(L372="Pago",OR(E372='PC Receitas'!$O$7,E372='PC Receitas'!$O$8,E372='PC Receitas'!$O$9,E372='PC Receitas'!$O$10,E372='PC Receitas'!$O$11,E372='PC Receitas'!$O$12,E372='PC Receitas'!$O$13,E372='PC Receitas'!$O$14)),-K372,0))</f>
        <v>-691837.46999998973</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IF(C373&lt;&gt;"",TEXT(C373,"00")&amp;"/07/"&amp;'Configurações Básicas'!$E$5,"")</f>
        <v/>
      </c>
      <c r="E373" s="43"/>
      <c r="F373" s="143"/>
      <c r="G373" s="43"/>
      <c r="H373" s="43"/>
      <c r="I373" s="43"/>
      <c r="J373" s="219">
        <v>0</v>
      </c>
      <c r="K373" s="219">
        <v>0</v>
      </c>
      <c r="L373" s="44"/>
      <c r="M373" s="44"/>
      <c r="N373" s="41">
        <f>N372+IF(AND(L373="Pago",OR(E373='PC Receitas'!$O$4,E373='PC Receitas'!$O$5,E373='PC Receitas'!$O$6)),K373,IF(AND(L373="Pago",OR(E373='PC Receitas'!$O$7,E373='PC Receitas'!$O$8,E373='PC Receitas'!$O$9,E373='PC Receitas'!$O$10,E373='PC Receitas'!$O$11,E373='PC Receitas'!$O$12,E373='PC Receitas'!$O$13,E373='PC Receitas'!$O$14)),-K373,0))</f>
        <v>-691837.46999998973</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IF(C374&lt;&gt;"",TEXT(C374,"00")&amp;"/07/"&amp;'Configurações Básicas'!$E$5,"")</f>
        <v/>
      </c>
      <c r="E374" s="43"/>
      <c r="F374" s="143"/>
      <c r="G374" s="43"/>
      <c r="H374" s="43"/>
      <c r="I374" s="43"/>
      <c r="J374" s="219">
        <v>0</v>
      </c>
      <c r="K374" s="219">
        <v>0</v>
      </c>
      <c r="L374" s="44"/>
      <c r="M374" s="44"/>
      <c r="N374" s="41">
        <f>N373+IF(AND(L374="Pago",OR(E374='PC Receitas'!$O$4,E374='PC Receitas'!$O$5,E374='PC Receitas'!$O$6)),K374,IF(AND(L374="Pago",OR(E374='PC Receitas'!$O$7,E374='PC Receitas'!$O$8,E374='PC Receitas'!$O$9,E374='PC Receitas'!$O$10,E374='PC Receitas'!$O$11,E374='PC Receitas'!$O$12,E374='PC Receitas'!$O$13,E374='PC Receitas'!$O$14)),-K374,0))</f>
        <v>-691837.46999998973</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IF(C375&lt;&gt;"",TEXT(C375,"00")&amp;"/07/"&amp;'Configurações Básicas'!$E$5,"")</f>
        <v/>
      </c>
      <c r="E375" s="43"/>
      <c r="F375" s="143"/>
      <c r="G375" s="43"/>
      <c r="H375" s="43"/>
      <c r="I375" s="43"/>
      <c r="J375" s="219">
        <v>0</v>
      </c>
      <c r="K375" s="219">
        <v>0</v>
      </c>
      <c r="L375" s="44"/>
      <c r="M375" s="44"/>
      <c r="N375" s="41">
        <f>N374+IF(AND(L375="Pago",OR(E375='PC Receitas'!$O$4,E375='PC Receitas'!$O$5,E375='PC Receitas'!$O$6)),K375,IF(AND(L375="Pago",OR(E375='PC Receitas'!$O$7,E375='PC Receitas'!$O$8,E375='PC Receitas'!$O$9,E375='PC Receitas'!$O$10,E375='PC Receitas'!$O$11,E375='PC Receitas'!$O$12,E375='PC Receitas'!$O$13,E375='PC Receitas'!$O$14)),-K375,0))</f>
        <v>-691837.46999998973</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IF(C376&lt;&gt;"",TEXT(C376,"00")&amp;"/07/"&amp;'Configurações Básicas'!$E$5,"")</f>
        <v/>
      </c>
      <c r="E376" s="43"/>
      <c r="F376" s="143"/>
      <c r="G376" s="43"/>
      <c r="H376" s="43"/>
      <c r="I376" s="43"/>
      <c r="J376" s="219">
        <v>0</v>
      </c>
      <c r="K376" s="219">
        <v>0</v>
      </c>
      <c r="L376" s="44"/>
      <c r="M376" s="44"/>
      <c r="N376" s="41">
        <f>N375+IF(AND(L376="Pago",OR(E376='PC Receitas'!$O$4,E376='PC Receitas'!$O$5,E376='PC Receitas'!$O$6)),K376,IF(AND(L376="Pago",OR(E376='PC Receitas'!$O$7,E376='PC Receitas'!$O$8,E376='PC Receitas'!$O$9,E376='PC Receitas'!$O$10,E376='PC Receitas'!$O$11,E376='PC Receitas'!$O$12,E376='PC Receitas'!$O$13,E376='PC Receitas'!$O$14)),-K376,0))</f>
        <v>-691837.46999998973</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IF(C377&lt;&gt;"",TEXT(C377,"00")&amp;"/07/"&amp;'Configurações Básicas'!$E$5,"")</f>
        <v/>
      </c>
      <c r="E377" s="43"/>
      <c r="F377" s="143"/>
      <c r="G377" s="43"/>
      <c r="H377" s="43"/>
      <c r="I377" s="43"/>
      <c r="J377" s="219">
        <v>0</v>
      </c>
      <c r="K377" s="219">
        <v>0</v>
      </c>
      <c r="L377" s="44"/>
      <c r="M377" s="44"/>
      <c r="N377" s="41">
        <f>N376+IF(AND(L377="Pago",OR(E377='PC Receitas'!$O$4,E377='PC Receitas'!$O$5,E377='PC Receitas'!$O$6)),K377,IF(AND(L377="Pago",OR(E377='PC Receitas'!$O$7,E377='PC Receitas'!$O$8,E377='PC Receitas'!$O$9,E377='PC Receitas'!$O$10,E377='PC Receitas'!$O$11,E377='PC Receitas'!$O$12,E377='PC Receitas'!$O$13,E377='PC Receitas'!$O$14)),-K377,0))</f>
        <v>-691837.46999998973</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IF(C378&lt;&gt;"",TEXT(C378,"00")&amp;"/07/"&amp;'Configurações Básicas'!$E$5,"")</f>
        <v/>
      </c>
      <c r="E378" s="43"/>
      <c r="F378" s="143"/>
      <c r="G378" s="43"/>
      <c r="H378" s="43"/>
      <c r="I378" s="43"/>
      <c r="J378" s="219">
        <v>0</v>
      </c>
      <c r="K378" s="219">
        <v>0</v>
      </c>
      <c r="L378" s="44"/>
      <c r="M378" s="44"/>
      <c r="N378" s="41">
        <f>N377+IF(AND(L378="Pago",OR(E378='PC Receitas'!$O$4,E378='PC Receitas'!$O$5,E378='PC Receitas'!$O$6)),K378,IF(AND(L378="Pago",OR(E378='PC Receitas'!$O$7,E378='PC Receitas'!$O$8,E378='PC Receitas'!$O$9,E378='PC Receitas'!$O$10,E378='PC Receitas'!$O$11,E378='PC Receitas'!$O$12,E378='PC Receitas'!$O$13,E378='PC Receitas'!$O$14)),-K378,0))</f>
        <v>-691837.46999998973</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IF(C379&lt;&gt;"",TEXT(C379,"00")&amp;"/07/"&amp;'Configurações Básicas'!$E$5,"")</f>
        <v/>
      </c>
      <c r="E379" s="43"/>
      <c r="F379" s="143"/>
      <c r="G379" s="43"/>
      <c r="H379" s="43"/>
      <c r="I379" s="43"/>
      <c r="J379" s="219">
        <v>0</v>
      </c>
      <c r="K379" s="219">
        <v>0</v>
      </c>
      <c r="L379" s="44"/>
      <c r="M379" s="44"/>
      <c r="N379" s="41">
        <f>N378+IF(AND(L379="Pago",OR(E379='PC Receitas'!$O$4,E379='PC Receitas'!$O$5,E379='PC Receitas'!$O$6)),K379,IF(AND(L379="Pago",OR(E379='PC Receitas'!$O$7,E379='PC Receitas'!$O$8,E379='PC Receitas'!$O$9,E379='PC Receitas'!$O$10,E379='PC Receitas'!$O$11,E379='PC Receitas'!$O$12,E379='PC Receitas'!$O$13,E379='PC Receitas'!$O$14)),-K379,0))</f>
        <v>-691837.46999998973</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IF(C380&lt;&gt;"",TEXT(C380,"00")&amp;"/07/"&amp;'Configurações Básicas'!$E$5,"")</f>
        <v/>
      </c>
      <c r="E380" s="43"/>
      <c r="F380" s="143"/>
      <c r="G380" s="43"/>
      <c r="H380" s="43"/>
      <c r="I380" s="43"/>
      <c r="J380" s="219">
        <v>0</v>
      </c>
      <c r="K380" s="219">
        <v>0</v>
      </c>
      <c r="L380" s="44"/>
      <c r="M380" s="44"/>
      <c r="N380" s="41">
        <f>N379+IF(AND(L380="Pago",OR(E380='PC Receitas'!$O$4,E380='PC Receitas'!$O$5,E380='PC Receitas'!$O$6)),K380,IF(AND(L380="Pago",OR(E380='PC Receitas'!$O$7,E380='PC Receitas'!$O$8,E380='PC Receitas'!$O$9,E380='PC Receitas'!$O$10,E380='PC Receitas'!$O$11,E380='PC Receitas'!$O$12,E380='PC Receitas'!$O$13,E380='PC Receitas'!$O$14)),-K380,0))</f>
        <v>-691837.46999998973</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IF(C381&lt;&gt;"",TEXT(C381,"00")&amp;"/07/"&amp;'Configurações Básicas'!$E$5,"")</f>
        <v/>
      </c>
      <c r="E381" s="43"/>
      <c r="F381" s="143"/>
      <c r="G381" s="43"/>
      <c r="H381" s="43"/>
      <c r="I381" s="43"/>
      <c r="J381" s="219">
        <v>0</v>
      </c>
      <c r="K381" s="219">
        <v>0</v>
      </c>
      <c r="L381" s="44"/>
      <c r="M381" s="44"/>
      <c r="N381" s="41">
        <f>N380+IF(AND(L381="Pago",OR(E381='PC Receitas'!$O$4,E381='PC Receitas'!$O$5,E381='PC Receitas'!$O$6)),K381,IF(AND(L381="Pago",OR(E381='PC Receitas'!$O$7,E381='PC Receitas'!$O$8,E381='PC Receitas'!$O$9,E381='PC Receitas'!$O$10,E381='PC Receitas'!$O$11,E381='PC Receitas'!$O$12,E381='PC Receitas'!$O$13,E381='PC Receitas'!$O$14)),-K381,0))</f>
        <v>-691837.46999998973</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IF(C382&lt;&gt;"",TEXT(C382,"00")&amp;"/07/"&amp;'Configurações Básicas'!$E$5,"")</f>
        <v/>
      </c>
      <c r="E382" s="43"/>
      <c r="F382" s="143"/>
      <c r="G382" s="43"/>
      <c r="H382" s="43"/>
      <c r="I382" s="43"/>
      <c r="J382" s="219">
        <v>0</v>
      </c>
      <c r="K382" s="219">
        <v>0</v>
      </c>
      <c r="L382" s="44"/>
      <c r="M382" s="44"/>
      <c r="N382" s="41">
        <f>N381+IF(AND(L382="Pago",OR(E382='PC Receitas'!$O$4,E382='PC Receitas'!$O$5,E382='PC Receitas'!$O$6)),K382,IF(AND(L382="Pago",OR(E382='PC Receitas'!$O$7,E382='PC Receitas'!$O$8,E382='PC Receitas'!$O$9,E382='PC Receitas'!$O$10,E382='PC Receitas'!$O$11,E382='PC Receitas'!$O$12,E382='PC Receitas'!$O$13,E382='PC Receitas'!$O$14)),-K382,0))</f>
        <v>-691837.46999998973</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IF(C383&lt;&gt;"",TEXT(C383,"00")&amp;"/07/"&amp;'Configurações Básicas'!$E$5,"")</f>
        <v/>
      </c>
      <c r="E383" s="43"/>
      <c r="F383" s="143"/>
      <c r="G383" s="43"/>
      <c r="H383" s="43"/>
      <c r="I383" s="43"/>
      <c r="J383" s="219">
        <v>0</v>
      </c>
      <c r="K383" s="219">
        <v>0</v>
      </c>
      <c r="L383" s="44"/>
      <c r="M383" s="44"/>
      <c r="N383" s="41">
        <f>N382+IF(AND(L383="Pago",OR(E383='PC Receitas'!$O$4,E383='PC Receitas'!$O$5,E383='PC Receitas'!$O$6)),K383,IF(AND(L383="Pago",OR(E383='PC Receitas'!$O$7,E383='PC Receitas'!$O$8,E383='PC Receitas'!$O$9,E383='PC Receitas'!$O$10,E383='PC Receitas'!$O$11,E383='PC Receitas'!$O$12,E383='PC Receitas'!$O$13,E383='PC Receitas'!$O$14)),-K383,0))</f>
        <v>-691837.46999998973</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IF(C384&lt;&gt;"",TEXT(C384,"00")&amp;"/07/"&amp;'Configurações Básicas'!$E$5,"")</f>
        <v/>
      </c>
      <c r="E384" s="43"/>
      <c r="F384" s="143"/>
      <c r="G384" s="43"/>
      <c r="H384" s="43"/>
      <c r="I384" s="43"/>
      <c r="J384" s="219">
        <v>0</v>
      </c>
      <c r="K384" s="219">
        <v>0</v>
      </c>
      <c r="L384" s="44"/>
      <c r="M384" s="44"/>
      <c r="N384" s="41">
        <f>N383+IF(AND(L384="Pago",OR(E384='PC Receitas'!$O$4,E384='PC Receitas'!$O$5,E384='PC Receitas'!$O$6)),K384,IF(AND(L384="Pago",OR(E384='PC Receitas'!$O$7,E384='PC Receitas'!$O$8,E384='PC Receitas'!$O$9,E384='PC Receitas'!$O$10,E384='PC Receitas'!$O$11,E384='PC Receitas'!$O$12,E384='PC Receitas'!$O$13,E384='PC Receitas'!$O$14)),-K384,0))</f>
        <v>-691837.46999998973</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IF(C385&lt;&gt;"",TEXT(C385,"00")&amp;"/07/"&amp;'Configurações Básicas'!$E$5,"")</f>
        <v/>
      </c>
      <c r="E385" s="43"/>
      <c r="F385" s="143"/>
      <c r="G385" s="43"/>
      <c r="H385" s="43"/>
      <c r="I385" s="43"/>
      <c r="J385" s="219">
        <v>0</v>
      </c>
      <c r="K385" s="219">
        <v>0</v>
      </c>
      <c r="L385" s="44"/>
      <c r="M385" s="44"/>
      <c r="N385" s="41">
        <f>N384+IF(AND(L385="Pago",OR(E385='PC Receitas'!$O$4,E385='PC Receitas'!$O$5,E385='PC Receitas'!$O$6)),K385,IF(AND(L385="Pago",OR(E385='PC Receitas'!$O$7,E385='PC Receitas'!$O$8,E385='PC Receitas'!$O$9,E385='PC Receitas'!$O$10,E385='PC Receitas'!$O$11,E385='PC Receitas'!$O$12,E385='PC Receitas'!$O$13,E385='PC Receitas'!$O$14)),-K385,0))</f>
        <v>-691837.46999998973</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IF(C386&lt;&gt;"",TEXT(C386,"00")&amp;"/07/"&amp;'Configurações Básicas'!$E$5,"")</f>
        <v/>
      </c>
      <c r="E386" s="43"/>
      <c r="F386" s="143"/>
      <c r="G386" s="43"/>
      <c r="H386" s="43"/>
      <c r="I386" s="43"/>
      <c r="J386" s="219">
        <v>0</v>
      </c>
      <c r="K386" s="219">
        <v>0</v>
      </c>
      <c r="L386" s="44"/>
      <c r="M386" s="44"/>
      <c r="N386" s="41">
        <f>N385+IF(AND(L386="Pago",OR(E386='PC Receitas'!$O$4,E386='PC Receitas'!$O$5,E386='PC Receitas'!$O$6)),K386,IF(AND(L386="Pago",OR(E386='PC Receitas'!$O$7,E386='PC Receitas'!$O$8,E386='PC Receitas'!$O$9,E386='PC Receitas'!$O$10,E386='PC Receitas'!$O$11,E386='PC Receitas'!$O$12,E386='PC Receitas'!$O$13,E386='PC Receitas'!$O$14)),-K386,0))</f>
        <v>-691837.46999998973</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IF(C387&lt;&gt;"",TEXT(C387,"00")&amp;"/07/"&amp;'Configurações Básicas'!$E$5,"")</f>
        <v/>
      </c>
      <c r="E387" s="43"/>
      <c r="F387" s="143"/>
      <c r="G387" s="43"/>
      <c r="H387" s="43"/>
      <c r="I387" s="43"/>
      <c r="J387" s="219">
        <v>0</v>
      </c>
      <c r="K387" s="219">
        <v>0</v>
      </c>
      <c r="L387" s="44"/>
      <c r="M387" s="44"/>
      <c r="N387" s="41">
        <f>N386+IF(AND(L387="Pago",OR(E387='PC Receitas'!$O$4,E387='PC Receitas'!$O$5,E387='PC Receitas'!$O$6)),K387,IF(AND(L387="Pago",OR(E387='PC Receitas'!$O$7,E387='PC Receitas'!$O$8,E387='PC Receitas'!$O$9,E387='PC Receitas'!$O$10,E387='PC Receitas'!$O$11,E387='PC Receitas'!$O$12,E387='PC Receitas'!$O$13,E387='PC Receitas'!$O$14)),-K387,0))</f>
        <v>-691837.46999998973</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IF(C388&lt;&gt;"",TEXT(C388,"00")&amp;"/07/"&amp;'Configurações Básicas'!$E$5,"")</f>
        <v/>
      </c>
      <c r="E388" s="43"/>
      <c r="F388" s="143"/>
      <c r="G388" s="43"/>
      <c r="H388" s="43"/>
      <c r="I388" s="43"/>
      <c r="J388" s="219">
        <v>0</v>
      </c>
      <c r="K388" s="219">
        <v>0</v>
      </c>
      <c r="L388" s="44"/>
      <c r="M388" s="44"/>
      <c r="N388" s="41">
        <f>N387+IF(AND(L388="Pago",OR(E388='PC Receitas'!$O$4,E388='PC Receitas'!$O$5,E388='PC Receitas'!$O$6)),K388,IF(AND(L388="Pago",OR(E388='PC Receitas'!$O$7,E388='PC Receitas'!$O$8,E388='PC Receitas'!$O$9,E388='PC Receitas'!$O$10,E388='PC Receitas'!$O$11,E388='PC Receitas'!$O$12,E388='PC Receitas'!$O$13,E388='PC Receitas'!$O$14)),-K388,0))</f>
        <v>-691837.46999998973</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IF(C389&lt;&gt;"",TEXT(C389,"00")&amp;"/07/"&amp;'Configurações Básicas'!$E$5,"")</f>
        <v/>
      </c>
      <c r="E389" s="43"/>
      <c r="F389" s="143"/>
      <c r="G389" s="43"/>
      <c r="H389" s="43"/>
      <c r="I389" s="43"/>
      <c r="J389" s="219">
        <v>0</v>
      </c>
      <c r="K389" s="219">
        <v>0</v>
      </c>
      <c r="L389" s="44"/>
      <c r="M389" s="44"/>
      <c r="N389" s="41">
        <f>N388+IF(AND(L389="Pago",OR(E389='PC Receitas'!$O$4,E389='PC Receitas'!$O$5,E389='PC Receitas'!$O$6)),K389,IF(AND(L389="Pago",OR(E389='PC Receitas'!$O$7,E389='PC Receitas'!$O$8,E389='PC Receitas'!$O$9,E389='PC Receitas'!$O$10,E389='PC Receitas'!$O$11,E389='PC Receitas'!$O$12,E389='PC Receitas'!$O$13,E389='PC Receitas'!$O$14)),-K389,0))</f>
        <v>-691837.46999998973</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IF(C390&lt;&gt;"",TEXT(C390,"00")&amp;"/07/"&amp;'Configurações Básicas'!$E$5,"")</f>
        <v/>
      </c>
      <c r="E390" s="43"/>
      <c r="F390" s="143"/>
      <c r="G390" s="43"/>
      <c r="H390" s="43"/>
      <c r="I390" s="43"/>
      <c r="J390" s="219">
        <v>0</v>
      </c>
      <c r="K390" s="219">
        <v>0</v>
      </c>
      <c r="L390" s="44"/>
      <c r="M390" s="44"/>
      <c r="N390" s="41">
        <f>N389+IF(AND(L390="Pago",OR(E390='PC Receitas'!$O$4,E390='PC Receitas'!$O$5,E390='PC Receitas'!$O$6)),K390,IF(AND(L390="Pago",OR(E390='PC Receitas'!$O$7,E390='PC Receitas'!$O$8,E390='PC Receitas'!$O$9,E390='PC Receitas'!$O$10,E390='PC Receitas'!$O$11,E390='PC Receitas'!$O$12,E390='PC Receitas'!$O$13,E390='PC Receitas'!$O$14)),-K390,0))</f>
        <v>-691837.46999998973</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IF(C391&lt;&gt;"",TEXT(C391,"00")&amp;"/07/"&amp;'Configurações Básicas'!$E$5,"")</f>
        <v/>
      </c>
      <c r="E391" s="43"/>
      <c r="F391" s="143"/>
      <c r="G391" s="43"/>
      <c r="H391" s="43"/>
      <c r="I391" s="43"/>
      <c r="J391" s="219">
        <v>0</v>
      </c>
      <c r="K391" s="219">
        <v>0</v>
      </c>
      <c r="L391" s="44"/>
      <c r="M391" s="44"/>
      <c r="N391" s="41">
        <f>N390+IF(AND(L391="Pago",OR(E391='PC Receitas'!$O$4,E391='PC Receitas'!$O$5,E391='PC Receitas'!$O$6)),K391,IF(AND(L391="Pago",OR(E391='PC Receitas'!$O$7,E391='PC Receitas'!$O$8,E391='PC Receitas'!$O$9,E391='PC Receitas'!$O$10,E391='PC Receitas'!$O$11,E391='PC Receitas'!$O$12,E391='PC Receitas'!$O$13,E391='PC Receitas'!$O$14)),-K391,0))</f>
        <v>-691837.46999998973</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IF(C392&lt;&gt;"",TEXT(C392,"00")&amp;"/07/"&amp;'Configurações Básicas'!$E$5,"")</f>
        <v/>
      </c>
      <c r="E392" s="43"/>
      <c r="F392" s="143"/>
      <c r="G392" s="43"/>
      <c r="H392" s="43"/>
      <c r="I392" s="43"/>
      <c r="J392" s="219">
        <v>0</v>
      </c>
      <c r="K392" s="219">
        <v>0</v>
      </c>
      <c r="L392" s="44"/>
      <c r="M392" s="44"/>
      <c r="N392" s="41">
        <f>N391+IF(AND(L392="Pago",OR(E392='PC Receitas'!$O$4,E392='PC Receitas'!$O$5,E392='PC Receitas'!$O$6)),K392,IF(AND(L392="Pago",OR(E392='PC Receitas'!$O$7,E392='PC Receitas'!$O$8,E392='PC Receitas'!$O$9,E392='PC Receitas'!$O$10,E392='PC Receitas'!$O$11,E392='PC Receitas'!$O$12,E392='PC Receitas'!$O$13,E392='PC Receitas'!$O$14)),-K392,0))</f>
        <v>-691837.46999998973</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IF(C393&lt;&gt;"",TEXT(C393,"00")&amp;"/07/"&amp;'Configurações Básicas'!$E$5,"")</f>
        <v/>
      </c>
      <c r="E393" s="43"/>
      <c r="F393" s="143"/>
      <c r="G393" s="43"/>
      <c r="H393" s="43"/>
      <c r="I393" s="43"/>
      <c r="J393" s="219">
        <v>0</v>
      </c>
      <c r="K393" s="219">
        <v>0</v>
      </c>
      <c r="L393" s="44"/>
      <c r="M393" s="44"/>
      <c r="N393" s="41">
        <f>N392+IF(AND(L393="Pago",OR(E393='PC Receitas'!$O$4,E393='PC Receitas'!$O$5,E393='PC Receitas'!$O$6)),K393,IF(AND(L393="Pago",OR(E393='PC Receitas'!$O$7,E393='PC Receitas'!$O$8,E393='PC Receitas'!$O$9,E393='PC Receitas'!$O$10,E393='PC Receitas'!$O$11,E393='PC Receitas'!$O$12,E393='PC Receitas'!$O$13,E393='PC Receitas'!$O$14)),-K393,0))</f>
        <v>-691837.46999998973</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IF(C394&lt;&gt;"",TEXT(C394,"00")&amp;"/07/"&amp;'Configurações Básicas'!$E$5,"")</f>
        <v/>
      </c>
      <c r="E394" s="43"/>
      <c r="F394" s="143"/>
      <c r="G394" s="43"/>
      <c r="H394" s="43"/>
      <c r="I394" s="43"/>
      <c r="J394" s="219">
        <v>0</v>
      </c>
      <c r="K394" s="219">
        <v>0</v>
      </c>
      <c r="L394" s="44"/>
      <c r="M394" s="44"/>
      <c r="N394" s="41">
        <f>N393+IF(AND(L394="Pago",OR(E394='PC Receitas'!$O$4,E394='PC Receitas'!$O$5,E394='PC Receitas'!$O$6)),K394,IF(AND(L394="Pago",OR(E394='PC Receitas'!$O$7,E394='PC Receitas'!$O$8,E394='PC Receitas'!$O$9,E394='PC Receitas'!$O$10,E394='PC Receitas'!$O$11,E394='PC Receitas'!$O$12,E394='PC Receitas'!$O$13,E394='PC Receitas'!$O$14)),-K394,0))</f>
        <v>-691837.46999998973</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IF(C395&lt;&gt;"",TEXT(C395,"00")&amp;"/07/"&amp;'Configurações Básicas'!$E$5,"")</f>
        <v/>
      </c>
      <c r="E395" s="43"/>
      <c r="F395" s="143"/>
      <c r="G395" s="43"/>
      <c r="H395" s="43"/>
      <c r="I395" s="43"/>
      <c r="J395" s="219">
        <v>0</v>
      </c>
      <c r="K395" s="219">
        <v>0</v>
      </c>
      <c r="L395" s="44"/>
      <c r="M395" s="44"/>
      <c r="N395" s="41">
        <f>N394+IF(AND(L395="Pago",OR(E395='PC Receitas'!$O$4,E395='PC Receitas'!$O$5,E395='PC Receitas'!$O$6)),K395,IF(AND(L395="Pago",OR(E395='PC Receitas'!$O$7,E395='PC Receitas'!$O$8,E395='PC Receitas'!$O$9,E395='PC Receitas'!$O$10,E395='PC Receitas'!$O$11,E395='PC Receitas'!$O$12,E395='PC Receitas'!$O$13,E395='PC Receitas'!$O$14)),-K395,0))</f>
        <v>-691837.46999998973</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IF(C396&lt;&gt;"",TEXT(C396,"00")&amp;"/07/"&amp;'Configurações Básicas'!$E$5,"")</f>
        <v/>
      </c>
      <c r="E396" s="43"/>
      <c r="F396" s="143"/>
      <c r="G396" s="43"/>
      <c r="H396" s="43"/>
      <c r="I396" s="43"/>
      <c r="J396" s="219">
        <v>0</v>
      </c>
      <c r="K396" s="219">
        <v>0</v>
      </c>
      <c r="L396" s="44"/>
      <c r="M396" s="44"/>
      <c r="N396" s="41">
        <f>N395+IF(AND(L396="Pago",OR(E396='PC Receitas'!$O$4,E396='PC Receitas'!$O$5,E396='PC Receitas'!$O$6)),K396,IF(AND(L396="Pago",OR(E396='PC Receitas'!$O$7,E396='PC Receitas'!$O$8,E396='PC Receitas'!$O$9,E396='PC Receitas'!$O$10,E396='PC Receitas'!$O$11,E396='PC Receitas'!$O$12,E396='PC Receitas'!$O$13,E396='PC Receitas'!$O$14)),-K396,0))</f>
        <v>-691837.46999998973</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IF(C397&lt;&gt;"",TEXT(C397,"00")&amp;"/07/"&amp;'Configurações Básicas'!$E$5,"")</f>
        <v/>
      </c>
      <c r="E397" s="43"/>
      <c r="F397" s="143"/>
      <c r="G397" s="43"/>
      <c r="H397" s="43"/>
      <c r="I397" s="43"/>
      <c r="J397" s="219">
        <v>0</v>
      </c>
      <c r="K397" s="219">
        <v>0</v>
      </c>
      <c r="L397" s="44"/>
      <c r="M397" s="44"/>
      <c r="N397" s="41">
        <f>N396+IF(AND(L397="Pago",OR(E397='PC Receitas'!$O$4,E397='PC Receitas'!$O$5,E397='PC Receitas'!$O$6)),K397,IF(AND(L397="Pago",OR(E397='PC Receitas'!$O$7,E397='PC Receitas'!$O$8,E397='PC Receitas'!$O$9,E397='PC Receitas'!$O$10,E397='PC Receitas'!$O$11,E397='PC Receitas'!$O$12,E397='PC Receitas'!$O$13,E397='PC Receitas'!$O$14)),-K397,0))</f>
        <v>-691837.46999998973</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IF(C398&lt;&gt;"",TEXT(C398,"00")&amp;"/07/"&amp;'Configurações Básicas'!$E$5,"")</f>
        <v/>
      </c>
      <c r="E398" s="43"/>
      <c r="F398" s="143"/>
      <c r="G398" s="43"/>
      <c r="H398" s="43"/>
      <c r="I398" s="43"/>
      <c r="J398" s="219">
        <v>0</v>
      </c>
      <c r="K398" s="219">
        <v>0</v>
      </c>
      <c r="L398" s="44"/>
      <c r="M398" s="44"/>
      <c r="N398" s="41">
        <f>N397+IF(AND(L398="Pago",OR(E398='PC Receitas'!$O$4,E398='PC Receitas'!$O$5,E398='PC Receitas'!$O$6)),K398,IF(AND(L398="Pago",OR(E398='PC Receitas'!$O$7,E398='PC Receitas'!$O$8,E398='PC Receitas'!$O$9,E398='PC Receitas'!$O$10,E398='PC Receitas'!$O$11,E398='PC Receitas'!$O$12,E398='PC Receitas'!$O$13,E398='PC Receitas'!$O$14)),-K398,0))</f>
        <v>-691837.46999998973</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IF(C399&lt;&gt;"",TEXT(C399,"00")&amp;"/07/"&amp;'Configurações Básicas'!$E$5,"")</f>
        <v/>
      </c>
      <c r="E399" s="43"/>
      <c r="F399" s="143"/>
      <c r="G399" s="43"/>
      <c r="H399" s="43"/>
      <c r="I399" s="43"/>
      <c r="J399" s="219">
        <v>0</v>
      </c>
      <c r="K399" s="219">
        <v>0</v>
      </c>
      <c r="L399" s="44"/>
      <c r="M399" s="44"/>
      <c r="N399" s="41">
        <f>N398+IF(AND(L399="Pago",OR(E399='PC Receitas'!$O$4,E399='PC Receitas'!$O$5,E399='PC Receitas'!$O$6)),K399,IF(AND(L399="Pago",OR(E399='PC Receitas'!$O$7,E399='PC Receitas'!$O$8,E399='PC Receitas'!$O$9,E399='PC Receitas'!$O$10,E399='PC Receitas'!$O$11,E399='PC Receitas'!$O$12,E399='PC Receitas'!$O$13,E399='PC Receitas'!$O$14)),-K399,0))</f>
        <v>-691837.46999998973</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IF(C400&lt;&gt;"",TEXT(C400,"00")&amp;"/07/"&amp;'Configurações Básicas'!$E$5,"")</f>
        <v/>
      </c>
      <c r="E400" s="43"/>
      <c r="F400" s="143"/>
      <c r="G400" s="43"/>
      <c r="H400" s="43"/>
      <c r="I400" s="43"/>
      <c r="J400" s="219">
        <v>0</v>
      </c>
      <c r="K400" s="219">
        <v>0</v>
      </c>
      <c r="L400" s="44"/>
      <c r="M400" s="44"/>
      <c r="N400" s="41">
        <f>N399+IF(AND(L400="Pago",OR(E400='PC Receitas'!$O$4,E400='PC Receitas'!$O$5,E400='PC Receitas'!$O$6)),K400,IF(AND(L400="Pago",OR(E400='PC Receitas'!$O$7,E400='PC Receitas'!$O$8,E400='PC Receitas'!$O$9,E400='PC Receitas'!$O$10,E400='PC Receitas'!$O$11,E400='PC Receitas'!$O$12,E400='PC Receitas'!$O$13,E400='PC Receitas'!$O$14)),-K400,0))</f>
        <v>-691837.46999998973</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IF(C401&lt;&gt;"",TEXT(C401,"00")&amp;"/07/"&amp;'Configurações Básicas'!$E$5,"")</f>
        <v/>
      </c>
      <c r="E401" s="43"/>
      <c r="F401" s="143"/>
      <c r="G401" s="43"/>
      <c r="H401" s="43"/>
      <c r="I401" s="43"/>
      <c r="J401" s="219">
        <v>0</v>
      </c>
      <c r="K401" s="219">
        <v>0</v>
      </c>
      <c r="L401" s="44"/>
      <c r="M401" s="44"/>
      <c r="N401" s="41">
        <f>N400+IF(AND(L401="Pago",OR(E401='PC Receitas'!$O$4,E401='PC Receitas'!$O$5,E401='PC Receitas'!$O$6)),K401,IF(AND(L401="Pago",OR(E401='PC Receitas'!$O$7,E401='PC Receitas'!$O$8,E401='PC Receitas'!$O$9,E401='PC Receitas'!$O$10,E401='PC Receitas'!$O$11,E401='PC Receitas'!$O$12,E401='PC Receitas'!$O$13,E401='PC Receitas'!$O$14)),-K401,0))</f>
        <v>-691837.46999998973</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IF(C402&lt;&gt;"",TEXT(C402,"00")&amp;"/07/"&amp;'Configurações Básicas'!$E$5,"")</f>
        <v/>
      </c>
      <c r="E402" s="43"/>
      <c r="F402" s="143"/>
      <c r="G402" s="43"/>
      <c r="H402" s="43"/>
      <c r="I402" s="43"/>
      <c r="J402" s="219">
        <v>0</v>
      </c>
      <c r="K402" s="219">
        <v>0</v>
      </c>
      <c r="L402" s="44"/>
      <c r="M402" s="44"/>
      <c r="N402" s="41">
        <f>N401+IF(AND(L402="Pago",OR(E402='PC Receitas'!$O$4,E402='PC Receitas'!$O$5,E402='PC Receitas'!$O$6)),K402,IF(AND(L402="Pago",OR(E402='PC Receitas'!$O$7,E402='PC Receitas'!$O$8,E402='PC Receitas'!$O$9,E402='PC Receitas'!$O$10,E402='PC Receitas'!$O$11,E402='PC Receitas'!$O$12,E402='PC Receitas'!$O$13,E402='PC Receitas'!$O$14)),-K402,0))</f>
        <v>-691837.46999998973</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IF(C403&lt;&gt;"",TEXT(C403,"00")&amp;"/07/"&amp;'Configurações Básicas'!$E$5,"")</f>
        <v/>
      </c>
      <c r="E403" s="43"/>
      <c r="F403" s="143"/>
      <c r="G403" s="43"/>
      <c r="H403" s="43"/>
      <c r="I403" s="43"/>
      <c r="J403" s="219">
        <v>0</v>
      </c>
      <c r="K403" s="219">
        <v>0</v>
      </c>
      <c r="L403" s="44"/>
      <c r="M403" s="44"/>
      <c r="N403" s="41">
        <f>N402+IF(AND(L403="Pago",OR(E403='PC Receitas'!$O$4,E403='PC Receitas'!$O$5,E403='PC Receitas'!$O$6)),K403,IF(AND(L403="Pago",OR(E403='PC Receitas'!$O$7,E403='PC Receitas'!$O$8,E403='PC Receitas'!$O$9,E403='PC Receitas'!$O$10,E403='PC Receitas'!$O$11,E403='PC Receitas'!$O$12,E403='PC Receitas'!$O$13,E403='PC Receitas'!$O$14)),-K403,0))</f>
        <v>-691837.46999998973</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IF(C404&lt;&gt;"",TEXT(C404,"00")&amp;"/07/"&amp;'Configurações Básicas'!$E$5,"")</f>
        <v/>
      </c>
      <c r="E404" s="43"/>
      <c r="F404" s="143"/>
      <c r="G404" s="43"/>
      <c r="H404" s="43"/>
      <c r="I404" s="43"/>
      <c r="J404" s="219">
        <v>0</v>
      </c>
      <c r="K404" s="219">
        <v>0</v>
      </c>
      <c r="L404" s="44"/>
      <c r="M404" s="44"/>
      <c r="N404" s="41">
        <f>N403+IF(AND(L404="Pago",OR(E404='PC Receitas'!$O$4,E404='PC Receitas'!$O$5,E404='PC Receitas'!$O$6)),K404,IF(AND(L404="Pago",OR(E404='PC Receitas'!$O$7,E404='PC Receitas'!$O$8,E404='PC Receitas'!$O$9,E404='PC Receitas'!$O$10,E404='PC Receitas'!$O$11,E404='PC Receitas'!$O$12,E404='PC Receitas'!$O$13,E404='PC Receitas'!$O$14)),-K404,0))</f>
        <v>-691837.46999998973</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IF(C405&lt;&gt;"",TEXT(C405,"00")&amp;"/07/"&amp;'Configurações Básicas'!$E$5,"")</f>
        <v/>
      </c>
      <c r="E405" s="43"/>
      <c r="F405" s="143"/>
      <c r="G405" s="43"/>
      <c r="H405" s="43"/>
      <c r="I405" s="43"/>
      <c r="J405" s="219">
        <v>0</v>
      </c>
      <c r="K405" s="219">
        <v>0</v>
      </c>
      <c r="L405" s="44"/>
      <c r="M405" s="44"/>
      <c r="N405" s="41">
        <f>N404+IF(AND(L405="Pago",OR(E405='PC Receitas'!$O$4,E405='PC Receitas'!$O$5,E405='PC Receitas'!$O$6)),K405,IF(AND(L405="Pago",OR(E405='PC Receitas'!$O$7,E405='PC Receitas'!$O$8,E405='PC Receitas'!$O$9,E405='PC Receitas'!$O$10,E405='PC Receitas'!$O$11,E405='PC Receitas'!$O$12,E405='PC Receitas'!$O$13,E405='PC Receitas'!$O$14)),-K405,0))</f>
        <v>-691837.46999998973</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IF(C406&lt;&gt;"",TEXT(C406,"00")&amp;"/07/"&amp;'Configurações Básicas'!$E$5,"")</f>
        <v/>
      </c>
      <c r="E406" s="43"/>
      <c r="F406" s="143"/>
      <c r="G406" s="43"/>
      <c r="H406" s="43"/>
      <c r="I406" s="43"/>
      <c r="J406" s="219">
        <v>0</v>
      </c>
      <c r="K406" s="219">
        <v>0</v>
      </c>
      <c r="L406" s="44"/>
      <c r="M406" s="44"/>
      <c r="N406" s="41">
        <f>N405+IF(AND(L406="Pago",OR(E406='PC Receitas'!$O$4,E406='PC Receitas'!$O$5,E406='PC Receitas'!$O$6)),K406,IF(AND(L406="Pago",OR(E406='PC Receitas'!$O$7,E406='PC Receitas'!$O$8,E406='PC Receitas'!$O$9,E406='PC Receitas'!$O$10,E406='PC Receitas'!$O$11,E406='PC Receitas'!$O$12,E406='PC Receitas'!$O$13,E406='PC Receitas'!$O$14)),-K406,0))</f>
        <v>-691837.46999998973</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IF(C407&lt;&gt;"",TEXT(C407,"00")&amp;"/07/"&amp;'Configurações Básicas'!$E$5,"")</f>
        <v/>
      </c>
      <c r="E407" s="43"/>
      <c r="F407" s="143"/>
      <c r="G407" s="43"/>
      <c r="H407" s="43"/>
      <c r="I407" s="43"/>
      <c r="J407" s="219">
        <v>0</v>
      </c>
      <c r="K407" s="219">
        <v>0</v>
      </c>
      <c r="L407" s="44"/>
      <c r="M407" s="44"/>
      <c r="N407" s="41">
        <f>N406+IF(AND(L407="Pago",OR(E407='PC Receitas'!$O$4,E407='PC Receitas'!$O$5,E407='PC Receitas'!$O$6)),K407,IF(AND(L407="Pago",OR(E407='PC Receitas'!$O$7,E407='PC Receitas'!$O$8,E407='PC Receitas'!$O$9,E407='PC Receitas'!$O$10,E407='PC Receitas'!$O$11,E407='PC Receitas'!$O$12,E407='PC Receitas'!$O$13,E407='PC Receitas'!$O$14)),-K407,0))</f>
        <v>-691837.46999998973</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IF(C408&lt;&gt;"",TEXT(C408,"00")&amp;"/07/"&amp;'Configurações Básicas'!$E$5,"")</f>
        <v/>
      </c>
      <c r="E408" s="43"/>
      <c r="F408" s="143"/>
      <c r="G408" s="43"/>
      <c r="H408" s="43"/>
      <c r="I408" s="43"/>
      <c r="J408" s="219">
        <v>0</v>
      </c>
      <c r="K408" s="219">
        <v>0</v>
      </c>
      <c r="L408" s="44"/>
      <c r="M408" s="44"/>
      <c r="N408" s="41">
        <f>N407+IF(AND(L408="Pago",OR(E408='PC Receitas'!$O$4,E408='PC Receitas'!$O$5,E408='PC Receitas'!$O$6)),K408,IF(AND(L408="Pago",OR(E408='PC Receitas'!$O$7,E408='PC Receitas'!$O$8,E408='PC Receitas'!$O$9,E408='PC Receitas'!$O$10,E408='PC Receitas'!$O$11,E408='PC Receitas'!$O$12,E408='PC Receitas'!$O$13,E408='PC Receitas'!$O$14)),-K408,0))</f>
        <v>-691837.46999998973</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IF(C409&lt;&gt;"",TEXT(C409,"00")&amp;"/07/"&amp;'Configurações Básicas'!$E$5,"")</f>
        <v/>
      </c>
      <c r="E409" s="43"/>
      <c r="F409" s="143"/>
      <c r="G409" s="43"/>
      <c r="H409" s="43"/>
      <c r="I409" s="43"/>
      <c r="J409" s="219">
        <v>0</v>
      </c>
      <c r="K409" s="219">
        <v>0</v>
      </c>
      <c r="L409" s="44"/>
      <c r="M409" s="44"/>
      <c r="N409" s="41">
        <f>N408+IF(AND(L409="Pago",OR(E409='PC Receitas'!$O$4,E409='PC Receitas'!$O$5,E409='PC Receitas'!$O$6)),K409,IF(AND(L409="Pago",OR(E409='PC Receitas'!$O$7,E409='PC Receitas'!$O$8,E409='PC Receitas'!$O$9,E409='PC Receitas'!$O$10,E409='PC Receitas'!$O$11,E409='PC Receitas'!$O$12,E409='PC Receitas'!$O$13,E409='PC Receitas'!$O$14)),-K409,0))</f>
        <v>-691837.46999998973</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IF(C410&lt;&gt;"",TEXT(C410,"00")&amp;"/07/"&amp;'Configurações Básicas'!$E$5,"")</f>
        <v/>
      </c>
      <c r="E410" s="43"/>
      <c r="F410" s="143"/>
      <c r="G410" s="43"/>
      <c r="H410" s="43"/>
      <c r="I410" s="43"/>
      <c r="J410" s="219">
        <v>0</v>
      </c>
      <c r="K410" s="219">
        <v>0</v>
      </c>
      <c r="L410" s="44"/>
      <c r="M410" s="44"/>
      <c r="N410" s="41">
        <f>N409+IF(AND(L410="Pago",OR(E410='PC Receitas'!$O$4,E410='PC Receitas'!$O$5,E410='PC Receitas'!$O$6)),K410,IF(AND(L410="Pago",OR(E410='PC Receitas'!$O$7,E410='PC Receitas'!$O$8,E410='PC Receitas'!$O$9,E410='PC Receitas'!$O$10,E410='PC Receitas'!$O$11,E410='PC Receitas'!$O$12,E410='PC Receitas'!$O$13,E410='PC Receitas'!$O$14)),-K410,0))</f>
        <v>-691837.46999998973</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IF(C411&lt;&gt;"",TEXT(C411,"00")&amp;"/07/"&amp;'Configurações Básicas'!$E$5,"")</f>
        <v/>
      </c>
      <c r="E411" s="43"/>
      <c r="F411" s="143"/>
      <c r="G411" s="43"/>
      <c r="H411" s="43"/>
      <c r="I411" s="43"/>
      <c r="J411" s="219">
        <v>0</v>
      </c>
      <c r="K411" s="219">
        <v>0</v>
      </c>
      <c r="L411" s="44"/>
      <c r="M411" s="44"/>
      <c r="N411" s="41">
        <f>N410+IF(AND(L411="Pago",OR(E411='PC Receitas'!$O$4,E411='PC Receitas'!$O$5,E411='PC Receitas'!$O$6)),K411,IF(AND(L411="Pago",OR(E411='PC Receitas'!$O$7,E411='PC Receitas'!$O$8,E411='PC Receitas'!$O$9,E411='PC Receitas'!$O$10,E411='PC Receitas'!$O$11,E411='PC Receitas'!$O$12,E411='PC Receitas'!$O$13,E411='PC Receitas'!$O$14)),-K411,0))</f>
        <v>-691837.46999998973</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IF(C412&lt;&gt;"",TEXT(C412,"00")&amp;"/07/"&amp;'Configurações Básicas'!$E$5,"")</f>
        <v/>
      </c>
      <c r="E412" s="43"/>
      <c r="F412" s="143"/>
      <c r="G412" s="43"/>
      <c r="H412" s="43"/>
      <c r="I412" s="43"/>
      <c r="J412" s="219">
        <v>0</v>
      </c>
      <c r="K412" s="219">
        <v>0</v>
      </c>
      <c r="L412" s="44"/>
      <c r="M412" s="44"/>
      <c r="N412" s="41">
        <f>N411+IF(AND(L412="Pago",OR(E412='PC Receitas'!$O$4,E412='PC Receitas'!$O$5,E412='PC Receitas'!$O$6)),K412,IF(AND(L412="Pago",OR(E412='PC Receitas'!$O$7,E412='PC Receitas'!$O$8,E412='PC Receitas'!$O$9,E412='PC Receitas'!$O$10,E412='PC Receitas'!$O$11,E412='PC Receitas'!$O$12,E412='PC Receitas'!$O$13,E412='PC Receitas'!$O$14)),-K412,0))</f>
        <v>-691837.46999998973</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IF(C413&lt;&gt;"",TEXT(C413,"00")&amp;"/07/"&amp;'Configurações Básicas'!$E$5,"")</f>
        <v/>
      </c>
      <c r="E413" s="43"/>
      <c r="F413" s="143"/>
      <c r="G413" s="43"/>
      <c r="H413" s="43"/>
      <c r="I413" s="43"/>
      <c r="J413" s="219">
        <v>0</v>
      </c>
      <c r="K413" s="219">
        <v>0</v>
      </c>
      <c r="L413" s="44"/>
      <c r="M413" s="44"/>
      <c r="N413" s="41">
        <f>N412+IF(AND(L413="Pago",OR(E413='PC Receitas'!$O$4,E413='PC Receitas'!$O$5,E413='PC Receitas'!$O$6)),K413,IF(AND(L413="Pago",OR(E413='PC Receitas'!$O$7,E413='PC Receitas'!$O$8,E413='PC Receitas'!$O$9,E413='PC Receitas'!$O$10,E413='PC Receitas'!$O$11,E413='PC Receitas'!$O$12,E413='PC Receitas'!$O$13,E413='PC Receitas'!$O$14)),-K413,0))</f>
        <v>-691837.46999998973</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IF(C414&lt;&gt;"",TEXT(C414,"00")&amp;"/07/"&amp;'Configurações Básicas'!$E$5,"")</f>
        <v/>
      </c>
      <c r="E414" s="43"/>
      <c r="F414" s="143"/>
      <c r="G414" s="43"/>
      <c r="H414" s="43"/>
      <c r="I414" s="43"/>
      <c r="J414" s="219">
        <v>0</v>
      </c>
      <c r="K414" s="219">
        <v>0</v>
      </c>
      <c r="L414" s="44"/>
      <c r="M414" s="44"/>
      <c r="N414" s="41">
        <f>N413+IF(AND(L414="Pago",OR(E414='PC Receitas'!$O$4,E414='PC Receitas'!$O$5,E414='PC Receitas'!$O$6)),K414,IF(AND(L414="Pago",OR(E414='PC Receitas'!$O$7,E414='PC Receitas'!$O$8,E414='PC Receitas'!$O$9,E414='PC Receitas'!$O$10,E414='PC Receitas'!$O$11,E414='PC Receitas'!$O$12,E414='PC Receitas'!$O$13,E414='PC Receitas'!$O$14)),-K414,0))</f>
        <v>-691837.46999998973</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IF(C415&lt;&gt;"",TEXT(C415,"00")&amp;"/07/"&amp;'Configurações Básicas'!$E$5,"")</f>
        <v/>
      </c>
      <c r="E415" s="43"/>
      <c r="F415" s="143"/>
      <c r="G415" s="43"/>
      <c r="H415" s="43"/>
      <c r="I415" s="43"/>
      <c r="J415" s="219">
        <v>0</v>
      </c>
      <c r="K415" s="219">
        <v>0</v>
      </c>
      <c r="L415" s="44"/>
      <c r="M415" s="44"/>
      <c r="N415" s="41">
        <f>N414+IF(AND(L415="Pago",OR(E415='PC Receitas'!$O$4,E415='PC Receitas'!$O$5,E415='PC Receitas'!$O$6)),K415,IF(AND(L415="Pago",OR(E415='PC Receitas'!$O$7,E415='PC Receitas'!$O$8,E415='PC Receitas'!$O$9,E415='PC Receitas'!$O$10,E415='PC Receitas'!$O$11,E415='PC Receitas'!$O$12,E415='PC Receitas'!$O$13,E415='PC Receitas'!$O$14)),-K415,0))</f>
        <v>-691837.46999998973</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IF(C416&lt;&gt;"",TEXT(C416,"00")&amp;"/07/"&amp;'Configurações Básicas'!$E$5,"")</f>
        <v/>
      </c>
      <c r="E416" s="43"/>
      <c r="F416" s="143"/>
      <c r="G416" s="43"/>
      <c r="H416" s="43"/>
      <c r="I416" s="43"/>
      <c r="J416" s="219">
        <v>0</v>
      </c>
      <c r="K416" s="219">
        <v>0</v>
      </c>
      <c r="L416" s="44"/>
      <c r="M416" s="44"/>
      <c r="N416" s="41">
        <f>N415+IF(AND(L416="Pago",OR(E416='PC Receitas'!$O$4,E416='PC Receitas'!$O$5,E416='PC Receitas'!$O$6)),K416,IF(AND(L416="Pago",OR(E416='PC Receitas'!$O$7,E416='PC Receitas'!$O$8,E416='PC Receitas'!$O$9,E416='PC Receitas'!$O$10,E416='PC Receitas'!$O$11,E416='PC Receitas'!$O$12,E416='PC Receitas'!$O$13,E416='PC Receitas'!$O$14)),-K416,0))</f>
        <v>-691837.46999998973</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IF(C417&lt;&gt;"",TEXT(C417,"00")&amp;"/07/"&amp;'Configurações Básicas'!$E$5,"")</f>
        <v/>
      </c>
      <c r="E417" s="43"/>
      <c r="F417" s="143"/>
      <c r="G417" s="43"/>
      <c r="H417" s="43"/>
      <c r="I417" s="43"/>
      <c r="J417" s="219">
        <v>0</v>
      </c>
      <c r="K417" s="219">
        <v>0</v>
      </c>
      <c r="L417" s="44"/>
      <c r="M417" s="44"/>
      <c r="N417" s="41">
        <f>N416+IF(AND(L417="Pago",OR(E417='PC Receitas'!$O$4,E417='PC Receitas'!$O$5,E417='PC Receitas'!$O$6)),K417,IF(AND(L417="Pago",OR(E417='PC Receitas'!$O$7,E417='PC Receitas'!$O$8,E417='PC Receitas'!$O$9,E417='PC Receitas'!$O$10,E417='PC Receitas'!$O$11,E417='PC Receitas'!$O$12,E417='PC Receitas'!$O$13,E417='PC Receitas'!$O$14)),-K417,0))</f>
        <v>-691837.46999998973</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IF(C418&lt;&gt;"",TEXT(C418,"00")&amp;"/07/"&amp;'Configurações Básicas'!$E$5,"")</f>
        <v/>
      </c>
      <c r="E418" s="43"/>
      <c r="F418" s="143"/>
      <c r="G418" s="43"/>
      <c r="H418" s="43"/>
      <c r="I418" s="43"/>
      <c r="J418" s="219">
        <v>0</v>
      </c>
      <c r="K418" s="219">
        <v>0</v>
      </c>
      <c r="L418" s="44"/>
      <c r="M418" s="44"/>
      <c r="N418" s="41">
        <f>N417+IF(AND(L418="Pago",OR(E418='PC Receitas'!$O$4,E418='PC Receitas'!$O$5,E418='PC Receitas'!$O$6)),K418,IF(AND(L418="Pago",OR(E418='PC Receitas'!$O$7,E418='PC Receitas'!$O$8,E418='PC Receitas'!$O$9,E418='PC Receitas'!$O$10,E418='PC Receitas'!$O$11,E418='PC Receitas'!$O$12,E418='PC Receitas'!$O$13,E418='PC Receitas'!$O$14)),-K418,0))</f>
        <v>-691837.46999998973</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IF(C419&lt;&gt;"",TEXT(C419,"00")&amp;"/07/"&amp;'Configurações Básicas'!$E$5,"")</f>
        <v/>
      </c>
      <c r="E419" s="43"/>
      <c r="F419" s="143"/>
      <c r="G419" s="43"/>
      <c r="H419" s="43"/>
      <c r="I419" s="43"/>
      <c r="J419" s="219">
        <v>0</v>
      </c>
      <c r="K419" s="219">
        <v>0</v>
      </c>
      <c r="L419" s="44"/>
      <c r="M419" s="44"/>
      <c r="N419" s="41">
        <f>N418+IF(AND(L419="Pago",OR(E419='PC Receitas'!$O$4,E419='PC Receitas'!$O$5,E419='PC Receitas'!$O$6)),K419,IF(AND(L419="Pago",OR(E419='PC Receitas'!$O$7,E419='PC Receitas'!$O$8,E419='PC Receitas'!$O$9,E419='PC Receitas'!$O$10,E419='PC Receitas'!$O$11,E419='PC Receitas'!$O$12,E419='PC Receitas'!$O$13,E419='PC Receitas'!$O$14)),-K419,0))</f>
        <v>-691837.46999998973</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IF(C420&lt;&gt;"",TEXT(C420,"00")&amp;"/07/"&amp;'Configurações Básicas'!$E$5,"")</f>
        <v/>
      </c>
      <c r="E420" s="43"/>
      <c r="F420" s="143"/>
      <c r="G420" s="43"/>
      <c r="H420" s="43"/>
      <c r="I420" s="43"/>
      <c r="J420" s="219">
        <v>0</v>
      </c>
      <c r="K420" s="219">
        <v>0</v>
      </c>
      <c r="L420" s="44"/>
      <c r="M420" s="44"/>
      <c r="N420" s="41">
        <f>N419+IF(AND(L420="Pago",OR(E420='PC Receitas'!$O$4,E420='PC Receitas'!$O$5,E420='PC Receitas'!$O$6)),K420,IF(AND(L420="Pago",OR(E420='PC Receitas'!$O$7,E420='PC Receitas'!$O$8,E420='PC Receitas'!$O$9,E420='PC Receitas'!$O$10,E420='PC Receitas'!$O$11,E420='PC Receitas'!$O$12,E420='PC Receitas'!$O$13,E420='PC Receitas'!$O$14)),-K420,0))</f>
        <v>-691837.46999998973</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IF(C421&lt;&gt;"",TEXT(C421,"00")&amp;"/07/"&amp;'Configurações Básicas'!$E$5,"")</f>
        <v/>
      </c>
      <c r="E421" s="43"/>
      <c r="F421" s="143"/>
      <c r="G421" s="43"/>
      <c r="H421" s="43"/>
      <c r="I421" s="43"/>
      <c r="J421" s="219">
        <v>0</v>
      </c>
      <c r="K421" s="219">
        <v>0</v>
      </c>
      <c r="L421" s="44"/>
      <c r="M421" s="44"/>
      <c r="N421" s="41">
        <f>N420+IF(AND(L421="Pago",OR(E421='PC Receitas'!$O$4,E421='PC Receitas'!$O$5,E421='PC Receitas'!$O$6)),K421,IF(AND(L421="Pago",OR(E421='PC Receitas'!$O$7,E421='PC Receitas'!$O$8,E421='PC Receitas'!$O$9,E421='PC Receitas'!$O$10,E421='PC Receitas'!$O$11,E421='PC Receitas'!$O$12,E421='PC Receitas'!$O$13,E421='PC Receitas'!$O$14)),-K421,0))</f>
        <v>-691837.46999998973</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IF(C422&lt;&gt;"",TEXT(C422,"00")&amp;"/07/"&amp;'Configurações Básicas'!$E$5,"")</f>
        <v/>
      </c>
      <c r="E422" s="43"/>
      <c r="F422" s="143"/>
      <c r="G422" s="43"/>
      <c r="H422" s="43"/>
      <c r="I422" s="43"/>
      <c r="J422" s="219">
        <v>0</v>
      </c>
      <c r="K422" s="219">
        <v>0</v>
      </c>
      <c r="L422" s="44"/>
      <c r="M422" s="44"/>
      <c r="N422" s="41">
        <f>N421+IF(AND(L422="Pago",OR(E422='PC Receitas'!$O$4,E422='PC Receitas'!$O$5,E422='PC Receitas'!$O$6)),K422,IF(AND(L422="Pago",OR(E422='PC Receitas'!$O$7,E422='PC Receitas'!$O$8,E422='PC Receitas'!$O$9,E422='PC Receitas'!$O$10,E422='PC Receitas'!$O$11,E422='PC Receitas'!$O$12,E422='PC Receitas'!$O$13,E422='PC Receitas'!$O$14)),-K422,0))</f>
        <v>-691837.46999998973</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IF(C423&lt;&gt;"",TEXT(C423,"00")&amp;"/07/"&amp;'Configurações Básicas'!$E$5,"")</f>
        <v/>
      </c>
      <c r="E423" s="43"/>
      <c r="F423" s="143"/>
      <c r="G423" s="43"/>
      <c r="H423" s="43"/>
      <c r="I423" s="43"/>
      <c r="J423" s="219">
        <v>0</v>
      </c>
      <c r="K423" s="219">
        <v>0</v>
      </c>
      <c r="L423" s="44"/>
      <c r="M423" s="44"/>
      <c r="N423" s="41">
        <f>N422+IF(AND(L423="Pago",OR(E423='PC Receitas'!$O$4,E423='PC Receitas'!$O$5,E423='PC Receitas'!$O$6)),K423,IF(AND(L423="Pago",OR(E423='PC Receitas'!$O$7,E423='PC Receitas'!$O$8,E423='PC Receitas'!$O$9,E423='PC Receitas'!$O$10,E423='PC Receitas'!$O$11,E423='PC Receitas'!$O$12,E423='PC Receitas'!$O$13,E423='PC Receitas'!$O$14)),-K423,0))</f>
        <v>-691837.46999998973</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IF(C424&lt;&gt;"",TEXT(C424,"00")&amp;"/07/"&amp;'Configurações Básicas'!$E$5,"")</f>
        <v/>
      </c>
      <c r="E424" s="43"/>
      <c r="F424" s="143"/>
      <c r="G424" s="43"/>
      <c r="H424" s="43"/>
      <c r="I424" s="43"/>
      <c r="J424" s="219">
        <v>0</v>
      </c>
      <c r="K424" s="219">
        <v>0</v>
      </c>
      <c r="L424" s="44"/>
      <c r="M424" s="44"/>
      <c r="N424" s="41">
        <f>N423+IF(AND(L424="Pago",OR(E424='PC Receitas'!$O$4,E424='PC Receitas'!$O$5,E424='PC Receitas'!$O$6)),K424,IF(AND(L424="Pago",OR(E424='PC Receitas'!$O$7,E424='PC Receitas'!$O$8,E424='PC Receitas'!$O$9,E424='PC Receitas'!$O$10,E424='PC Receitas'!$O$11,E424='PC Receitas'!$O$12,E424='PC Receitas'!$O$13,E424='PC Receitas'!$O$14)),-K424,0))</f>
        <v>-691837.46999998973</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IF(C425&lt;&gt;"",TEXT(C425,"00")&amp;"/07/"&amp;'Configurações Básicas'!$E$5,"")</f>
        <v/>
      </c>
      <c r="E425" s="43"/>
      <c r="F425" s="143"/>
      <c r="G425" s="43"/>
      <c r="H425" s="43"/>
      <c r="I425" s="43"/>
      <c r="J425" s="219">
        <v>0</v>
      </c>
      <c r="K425" s="219">
        <v>0</v>
      </c>
      <c r="L425" s="44"/>
      <c r="M425" s="44"/>
      <c r="N425" s="41">
        <f>N424+IF(AND(L425="Pago",OR(E425='PC Receitas'!$O$4,E425='PC Receitas'!$O$5,E425='PC Receitas'!$O$6)),K425,IF(AND(L425="Pago",OR(E425='PC Receitas'!$O$7,E425='PC Receitas'!$O$8,E425='PC Receitas'!$O$9,E425='PC Receitas'!$O$10,E425='PC Receitas'!$O$11,E425='PC Receitas'!$O$12,E425='PC Receitas'!$O$13,E425='PC Receitas'!$O$14)),-K425,0))</f>
        <v>-691837.46999998973</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IF(C426&lt;&gt;"",TEXT(C426,"00")&amp;"/07/"&amp;'Configurações Básicas'!$E$5,"")</f>
        <v/>
      </c>
      <c r="E426" s="43"/>
      <c r="F426" s="143"/>
      <c r="G426" s="43"/>
      <c r="H426" s="43"/>
      <c r="I426" s="43"/>
      <c r="J426" s="219">
        <v>0</v>
      </c>
      <c r="K426" s="219">
        <v>0</v>
      </c>
      <c r="L426" s="44"/>
      <c r="M426" s="44"/>
      <c r="N426" s="41">
        <f>N425+IF(AND(L426="Pago",OR(E426='PC Receitas'!$O$4,E426='PC Receitas'!$O$5,E426='PC Receitas'!$O$6)),K426,IF(AND(L426="Pago",OR(E426='PC Receitas'!$O$7,E426='PC Receitas'!$O$8,E426='PC Receitas'!$O$9,E426='PC Receitas'!$O$10,E426='PC Receitas'!$O$11,E426='PC Receitas'!$O$12,E426='PC Receitas'!$O$13,E426='PC Receitas'!$O$14)),-K426,0))</f>
        <v>-691837.46999998973</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IF(C427&lt;&gt;"",TEXT(C427,"00")&amp;"/07/"&amp;'Configurações Básicas'!$E$5,"")</f>
        <v/>
      </c>
      <c r="E427" s="43"/>
      <c r="F427" s="143"/>
      <c r="G427" s="43"/>
      <c r="H427" s="43"/>
      <c r="I427" s="43"/>
      <c r="J427" s="219">
        <v>0</v>
      </c>
      <c r="K427" s="219">
        <v>0</v>
      </c>
      <c r="L427" s="44"/>
      <c r="M427" s="44"/>
      <c r="N427" s="41">
        <f>N426+IF(AND(L427="Pago",OR(E427='PC Receitas'!$O$4,E427='PC Receitas'!$O$5,E427='PC Receitas'!$O$6)),K427,IF(AND(L427="Pago",OR(E427='PC Receitas'!$O$7,E427='PC Receitas'!$O$8,E427='PC Receitas'!$O$9,E427='PC Receitas'!$O$10,E427='PC Receitas'!$O$11,E427='PC Receitas'!$O$12,E427='PC Receitas'!$O$13,E427='PC Receitas'!$O$14)),-K427,0))</f>
        <v>-691837.46999998973</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IF(C428&lt;&gt;"",TEXT(C428,"00")&amp;"/07/"&amp;'Configurações Básicas'!$E$5,"")</f>
        <v/>
      </c>
      <c r="E428" s="43"/>
      <c r="F428" s="143"/>
      <c r="G428" s="43"/>
      <c r="H428" s="43"/>
      <c r="I428" s="43"/>
      <c r="J428" s="219">
        <v>0</v>
      </c>
      <c r="K428" s="219">
        <v>0</v>
      </c>
      <c r="L428" s="44"/>
      <c r="M428" s="44"/>
      <c r="N428" s="41">
        <f>N427+IF(AND(L428="Pago",OR(E428='PC Receitas'!$O$4,E428='PC Receitas'!$O$5,E428='PC Receitas'!$O$6)),K428,IF(AND(L428="Pago",OR(E428='PC Receitas'!$O$7,E428='PC Receitas'!$O$8,E428='PC Receitas'!$O$9,E428='PC Receitas'!$O$10,E428='PC Receitas'!$O$11,E428='PC Receitas'!$O$12,E428='PC Receitas'!$O$13,E428='PC Receitas'!$O$14)),-K428,0))</f>
        <v>-691837.46999998973</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IF(C429&lt;&gt;"",TEXT(C429,"00")&amp;"/07/"&amp;'Configurações Básicas'!$E$5,"")</f>
        <v/>
      </c>
      <c r="E429" s="43"/>
      <c r="F429" s="143"/>
      <c r="G429" s="43"/>
      <c r="H429" s="43"/>
      <c r="I429" s="43"/>
      <c r="J429" s="219">
        <v>0</v>
      </c>
      <c r="K429" s="219">
        <v>0</v>
      </c>
      <c r="L429" s="44"/>
      <c r="M429" s="44"/>
      <c r="N429" s="41">
        <f>N428+IF(AND(L429="Pago",OR(E429='PC Receitas'!$O$4,E429='PC Receitas'!$O$5,E429='PC Receitas'!$O$6)),K429,IF(AND(L429="Pago",OR(E429='PC Receitas'!$O$7,E429='PC Receitas'!$O$8,E429='PC Receitas'!$O$9,E429='PC Receitas'!$O$10,E429='PC Receitas'!$O$11,E429='PC Receitas'!$O$12,E429='PC Receitas'!$O$13,E429='PC Receitas'!$O$14)),-K429,0))</f>
        <v>-691837.46999998973</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IF(C430&lt;&gt;"",TEXT(C430,"00")&amp;"/07/"&amp;'Configurações Básicas'!$E$5,"")</f>
        <v/>
      </c>
      <c r="E430" s="43"/>
      <c r="F430" s="143"/>
      <c r="G430" s="43"/>
      <c r="H430" s="43"/>
      <c r="I430" s="43"/>
      <c r="J430" s="219">
        <v>0</v>
      </c>
      <c r="K430" s="219">
        <v>0</v>
      </c>
      <c r="L430" s="44"/>
      <c r="M430" s="44"/>
      <c r="N430" s="41">
        <f>N429+IF(AND(L430="Pago",OR(E430='PC Receitas'!$O$4,E430='PC Receitas'!$O$5,E430='PC Receitas'!$O$6)),K430,IF(AND(L430="Pago",OR(E430='PC Receitas'!$O$7,E430='PC Receitas'!$O$8,E430='PC Receitas'!$O$9,E430='PC Receitas'!$O$10,E430='PC Receitas'!$O$11,E430='PC Receitas'!$O$12,E430='PC Receitas'!$O$13,E430='PC Receitas'!$O$14)),-K430,0))</f>
        <v>-691837.46999998973</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IF(C431&lt;&gt;"",TEXT(C431,"00")&amp;"/07/"&amp;'Configurações Básicas'!$E$5,"")</f>
        <v/>
      </c>
      <c r="E431" s="43"/>
      <c r="F431" s="143"/>
      <c r="G431" s="43"/>
      <c r="H431" s="43"/>
      <c r="I431" s="43"/>
      <c r="J431" s="219">
        <v>0</v>
      </c>
      <c r="K431" s="219">
        <v>0</v>
      </c>
      <c r="L431" s="44"/>
      <c r="M431" s="44"/>
      <c r="N431" s="41">
        <f>N430+IF(AND(L431="Pago",OR(E431='PC Receitas'!$O$4,E431='PC Receitas'!$O$5,E431='PC Receitas'!$O$6)),K431,IF(AND(L431="Pago",OR(E431='PC Receitas'!$O$7,E431='PC Receitas'!$O$8,E431='PC Receitas'!$O$9,E431='PC Receitas'!$O$10,E431='PC Receitas'!$O$11,E431='PC Receitas'!$O$12,E431='PC Receitas'!$O$13,E431='PC Receitas'!$O$14)),-K431,0))</f>
        <v>-691837.46999998973</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IF(C432&lt;&gt;"",TEXT(C432,"00")&amp;"/07/"&amp;'Configurações Básicas'!$E$5,"")</f>
        <v/>
      </c>
      <c r="E432" s="43"/>
      <c r="F432" s="143"/>
      <c r="G432" s="43"/>
      <c r="H432" s="43"/>
      <c r="I432" s="43"/>
      <c r="J432" s="219">
        <v>0</v>
      </c>
      <c r="K432" s="219">
        <v>0</v>
      </c>
      <c r="L432" s="44"/>
      <c r="M432" s="44"/>
      <c r="N432" s="41">
        <f>N431+IF(AND(L432="Pago",OR(E432='PC Receitas'!$O$4,E432='PC Receitas'!$O$5,E432='PC Receitas'!$O$6)),K432,IF(AND(L432="Pago",OR(E432='PC Receitas'!$O$7,E432='PC Receitas'!$O$8,E432='PC Receitas'!$O$9,E432='PC Receitas'!$O$10,E432='PC Receitas'!$O$11,E432='PC Receitas'!$O$12,E432='PC Receitas'!$O$13,E432='PC Receitas'!$O$14)),-K432,0))</f>
        <v>-691837.46999998973</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IF(C433&lt;&gt;"",TEXT(C433,"00")&amp;"/07/"&amp;'Configurações Básicas'!$E$5,"")</f>
        <v/>
      </c>
      <c r="E433" s="43"/>
      <c r="F433" s="143"/>
      <c r="G433" s="43"/>
      <c r="H433" s="43"/>
      <c r="I433" s="43"/>
      <c r="J433" s="219">
        <v>0</v>
      </c>
      <c r="K433" s="219">
        <v>0</v>
      </c>
      <c r="L433" s="44"/>
      <c r="M433" s="44"/>
      <c r="N433" s="41">
        <f>N432+IF(AND(L433="Pago",OR(E433='PC Receitas'!$O$4,E433='PC Receitas'!$O$5,E433='PC Receitas'!$O$6)),K433,IF(AND(L433="Pago",OR(E433='PC Receitas'!$O$7,E433='PC Receitas'!$O$8,E433='PC Receitas'!$O$9,E433='PC Receitas'!$O$10,E433='PC Receitas'!$O$11,E433='PC Receitas'!$O$12,E433='PC Receitas'!$O$13,E433='PC Receitas'!$O$14)),-K433,0))</f>
        <v>-691837.46999998973</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IF(C434&lt;&gt;"",TEXT(C434,"00")&amp;"/07/"&amp;'Configurações Básicas'!$E$5,"")</f>
        <v/>
      </c>
      <c r="E434" s="43"/>
      <c r="F434" s="143"/>
      <c r="G434" s="43"/>
      <c r="H434" s="43"/>
      <c r="I434" s="43"/>
      <c r="J434" s="219">
        <v>0</v>
      </c>
      <c r="K434" s="219">
        <v>0</v>
      </c>
      <c r="L434" s="44"/>
      <c r="M434" s="44"/>
      <c r="N434" s="41">
        <f>N433+IF(AND(L434="Pago",OR(E434='PC Receitas'!$O$4,E434='PC Receitas'!$O$5,E434='PC Receitas'!$O$6)),K434,IF(AND(L434="Pago",OR(E434='PC Receitas'!$O$7,E434='PC Receitas'!$O$8,E434='PC Receitas'!$O$9,E434='PC Receitas'!$O$10,E434='PC Receitas'!$O$11,E434='PC Receitas'!$O$12,E434='PC Receitas'!$O$13,E434='PC Receitas'!$O$14)),-K434,0))</f>
        <v>-691837.46999998973</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IF(C435&lt;&gt;"",TEXT(C435,"00")&amp;"/07/"&amp;'Configurações Básicas'!$E$5,"")</f>
        <v/>
      </c>
      <c r="E435" s="43"/>
      <c r="F435" s="143"/>
      <c r="G435" s="43"/>
      <c r="H435" s="43"/>
      <c r="I435" s="43"/>
      <c r="J435" s="219">
        <v>0</v>
      </c>
      <c r="K435" s="219">
        <v>0</v>
      </c>
      <c r="L435" s="44"/>
      <c r="M435" s="44"/>
      <c r="N435" s="41">
        <f>N434+IF(AND(L435="Pago",OR(E435='PC Receitas'!$O$4,E435='PC Receitas'!$O$5,E435='PC Receitas'!$O$6)),K435,IF(AND(L435="Pago",OR(E435='PC Receitas'!$O$7,E435='PC Receitas'!$O$8,E435='PC Receitas'!$O$9,E435='PC Receitas'!$O$10,E435='PC Receitas'!$O$11,E435='PC Receitas'!$O$12,E435='PC Receitas'!$O$13,E435='PC Receitas'!$O$14)),-K435,0))</f>
        <v>-691837.46999998973</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IF(C436&lt;&gt;"",TEXT(C436,"00")&amp;"/07/"&amp;'Configurações Básicas'!$E$5,"")</f>
        <v/>
      </c>
      <c r="E436" s="43"/>
      <c r="F436" s="143"/>
      <c r="G436" s="43"/>
      <c r="H436" s="43"/>
      <c r="I436" s="43"/>
      <c r="J436" s="219">
        <v>0</v>
      </c>
      <c r="K436" s="219">
        <v>0</v>
      </c>
      <c r="L436" s="44"/>
      <c r="M436" s="44"/>
      <c r="N436" s="41">
        <f>N435+IF(AND(L436="Pago",OR(E436='PC Receitas'!$O$4,E436='PC Receitas'!$O$5,E436='PC Receitas'!$O$6)),K436,IF(AND(L436="Pago",OR(E436='PC Receitas'!$O$7,E436='PC Receitas'!$O$8,E436='PC Receitas'!$O$9,E436='PC Receitas'!$O$10,E436='PC Receitas'!$O$11,E436='PC Receitas'!$O$12,E436='PC Receitas'!$O$13,E436='PC Receitas'!$O$14)),-K436,0))</f>
        <v>-691837.46999998973</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IF(C437&lt;&gt;"",TEXT(C437,"00")&amp;"/07/"&amp;'Configurações Básicas'!$E$5,"")</f>
        <v/>
      </c>
      <c r="E437" s="43"/>
      <c r="F437" s="143"/>
      <c r="G437" s="43"/>
      <c r="H437" s="43"/>
      <c r="I437" s="43"/>
      <c r="J437" s="219">
        <v>0</v>
      </c>
      <c r="K437" s="219">
        <v>0</v>
      </c>
      <c r="L437" s="44"/>
      <c r="M437" s="44"/>
      <c r="N437" s="41">
        <f>N436+IF(AND(L437="Pago",OR(E437='PC Receitas'!$O$4,E437='PC Receitas'!$O$5,E437='PC Receitas'!$O$6)),K437,IF(AND(L437="Pago",OR(E437='PC Receitas'!$O$7,E437='PC Receitas'!$O$8,E437='PC Receitas'!$O$9,E437='PC Receitas'!$O$10,E437='PC Receitas'!$O$11,E437='PC Receitas'!$O$12,E437='PC Receitas'!$O$13,E437='PC Receitas'!$O$14)),-K437,0))</f>
        <v>-691837.46999998973</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IF(C438&lt;&gt;"",TEXT(C438,"00")&amp;"/07/"&amp;'Configurações Básicas'!$E$5,"")</f>
        <v/>
      </c>
      <c r="E438" s="43"/>
      <c r="F438" s="143"/>
      <c r="G438" s="43"/>
      <c r="H438" s="43"/>
      <c r="I438" s="43"/>
      <c r="J438" s="219">
        <v>0</v>
      </c>
      <c r="K438" s="219">
        <v>0</v>
      </c>
      <c r="L438" s="44"/>
      <c r="M438" s="44"/>
      <c r="N438" s="41">
        <f>N437+IF(AND(L438="Pago",OR(E438='PC Receitas'!$O$4,E438='PC Receitas'!$O$5,E438='PC Receitas'!$O$6)),K438,IF(AND(L438="Pago",OR(E438='PC Receitas'!$O$7,E438='PC Receitas'!$O$8,E438='PC Receitas'!$O$9,E438='PC Receitas'!$O$10,E438='PC Receitas'!$O$11,E438='PC Receitas'!$O$12,E438='PC Receitas'!$O$13,E438='PC Receitas'!$O$14)),-K438,0))</f>
        <v>-691837.46999998973</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IF(C439&lt;&gt;"",TEXT(C439,"00")&amp;"/07/"&amp;'Configurações Básicas'!$E$5,"")</f>
        <v/>
      </c>
      <c r="E439" s="43"/>
      <c r="F439" s="143"/>
      <c r="G439" s="43"/>
      <c r="H439" s="43"/>
      <c r="I439" s="43"/>
      <c r="J439" s="219">
        <v>0</v>
      </c>
      <c r="K439" s="219">
        <v>0</v>
      </c>
      <c r="L439" s="44"/>
      <c r="M439" s="44"/>
      <c r="N439" s="41">
        <f>N438+IF(AND(L439="Pago",OR(E439='PC Receitas'!$O$4,E439='PC Receitas'!$O$5,E439='PC Receitas'!$O$6)),K439,IF(AND(L439="Pago",OR(E439='PC Receitas'!$O$7,E439='PC Receitas'!$O$8,E439='PC Receitas'!$O$9,E439='PC Receitas'!$O$10,E439='PC Receitas'!$O$11,E439='PC Receitas'!$O$12,E439='PC Receitas'!$O$13,E439='PC Receitas'!$O$14)),-K439,0))</f>
        <v>-691837.46999998973</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IF(C440&lt;&gt;"",TEXT(C440,"00")&amp;"/07/"&amp;'Configurações Básicas'!$E$5,"")</f>
        <v/>
      </c>
      <c r="E440" s="43"/>
      <c r="F440" s="143"/>
      <c r="G440" s="43"/>
      <c r="H440" s="43"/>
      <c r="I440" s="43"/>
      <c r="J440" s="219">
        <v>0</v>
      </c>
      <c r="K440" s="219">
        <v>0</v>
      </c>
      <c r="L440" s="44"/>
      <c r="M440" s="44"/>
      <c r="N440" s="41">
        <f>N439+IF(AND(L440="Pago",OR(E440='PC Receitas'!$O$4,E440='PC Receitas'!$O$5,E440='PC Receitas'!$O$6)),K440,IF(AND(L440="Pago",OR(E440='PC Receitas'!$O$7,E440='PC Receitas'!$O$8,E440='PC Receitas'!$O$9,E440='PC Receitas'!$O$10,E440='PC Receitas'!$O$11,E440='PC Receitas'!$O$12,E440='PC Receitas'!$O$13,E440='PC Receitas'!$O$14)),-K440,0))</f>
        <v>-691837.46999998973</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IF(C441&lt;&gt;"",TEXT(C441,"00")&amp;"/07/"&amp;'Configurações Básicas'!$E$5,"")</f>
        <v/>
      </c>
      <c r="E441" s="43"/>
      <c r="F441" s="143"/>
      <c r="G441" s="43"/>
      <c r="H441" s="43"/>
      <c r="I441" s="43"/>
      <c r="J441" s="219">
        <v>0</v>
      </c>
      <c r="K441" s="219">
        <v>0</v>
      </c>
      <c r="L441" s="44"/>
      <c r="M441" s="44"/>
      <c r="N441" s="41">
        <f>N440+IF(AND(L441="Pago",OR(E441='PC Receitas'!$O$4,E441='PC Receitas'!$O$5,E441='PC Receitas'!$O$6)),K441,IF(AND(L441="Pago",OR(E441='PC Receitas'!$O$7,E441='PC Receitas'!$O$8,E441='PC Receitas'!$O$9,E441='PC Receitas'!$O$10,E441='PC Receitas'!$O$11,E441='PC Receitas'!$O$12,E441='PC Receitas'!$O$13,E441='PC Receitas'!$O$14)),-K441,0))</f>
        <v>-691837.46999998973</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IF(C442&lt;&gt;"",TEXT(C442,"00")&amp;"/07/"&amp;'Configurações Básicas'!$E$5,"")</f>
        <v/>
      </c>
      <c r="E442" s="43"/>
      <c r="F442" s="143"/>
      <c r="G442" s="43"/>
      <c r="H442" s="43"/>
      <c r="I442" s="43"/>
      <c r="J442" s="219">
        <v>0</v>
      </c>
      <c r="K442" s="219">
        <v>0</v>
      </c>
      <c r="L442" s="44"/>
      <c r="M442" s="44"/>
      <c r="N442" s="41">
        <f>N441+IF(AND(L442="Pago",OR(E442='PC Receitas'!$O$4,E442='PC Receitas'!$O$5,E442='PC Receitas'!$O$6)),K442,IF(AND(L442="Pago",OR(E442='PC Receitas'!$O$7,E442='PC Receitas'!$O$8,E442='PC Receitas'!$O$9,E442='PC Receitas'!$O$10,E442='PC Receitas'!$O$11,E442='PC Receitas'!$O$12,E442='PC Receitas'!$O$13,E442='PC Receitas'!$O$14)),-K442,0))</f>
        <v>-691837.46999998973</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IF(C443&lt;&gt;"",TEXT(C443,"00")&amp;"/07/"&amp;'Configurações Básicas'!$E$5,"")</f>
        <v/>
      </c>
      <c r="E443" s="43"/>
      <c r="F443" s="143"/>
      <c r="G443" s="43"/>
      <c r="H443" s="43"/>
      <c r="I443" s="43"/>
      <c r="J443" s="219">
        <v>0</v>
      </c>
      <c r="K443" s="219">
        <v>0</v>
      </c>
      <c r="L443" s="44"/>
      <c r="M443" s="44"/>
      <c r="N443" s="41">
        <f>N442+IF(AND(L443="Pago",OR(E443='PC Receitas'!$O$4,E443='PC Receitas'!$O$5,E443='PC Receitas'!$O$6)),K443,IF(AND(L443="Pago",OR(E443='PC Receitas'!$O$7,E443='PC Receitas'!$O$8,E443='PC Receitas'!$O$9,E443='PC Receitas'!$O$10,E443='PC Receitas'!$O$11,E443='PC Receitas'!$O$12,E443='PC Receitas'!$O$13,E443='PC Receitas'!$O$14)),-K443,0))</f>
        <v>-691837.46999998973</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IF(C444&lt;&gt;"",TEXT(C444,"00")&amp;"/07/"&amp;'Configurações Básicas'!$E$5,"")</f>
        <v/>
      </c>
      <c r="E444" s="43"/>
      <c r="F444" s="143"/>
      <c r="G444" s="43"/>
      <c r="H444" s="43"/>
      <c r="I444" s="43"/>
      <c r="J444" s="219">
        <v>0</v>
      </c>
      <c r="K444" s="219">
        <v>0</v>
      </c>
      <c r="L444" s="44"/>
      <c r="M444" s="44"/>
      <c r="N444" s="41">
        <f>N443+IF(AND(L444="Pago",OR(E444='PC Receitas'!$O$4,E444='PC Receitas'!$O$5,E444='PC Receitas'!$O$6)),K444,IF(AND(L444="Pago",OR(E444='PC Receitas'!$O$7,E444='PC Receitas'!$O$8,E444='PC Receitas'!$O$9,E444='PC Receitas'!$O$10,E444='PC Receitas'!$O$11,E444='PC Receitas'!$O$12,E444='PC Receitas'!$O$13,E444='PC Receitas'!$O$14)),-K444,0))</f>
        <v>-691837.46999998973</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IF(C445&lt;&gt;"",TEXT(C445,"00")&amp;"/07/"&amp;'Configurações Básicas'!$E$5,"")</f>
        <v/>
      </c>
      <c r="E445" s="43"/>
      <c r="F445" s="143"/>
      <c r="G445" s="43"/>
      <c r="H445" s="43"/>
      <c r="I445" s="43"/>
      <c r="J445" s="219">
        <v>0</v>
      </c>
      <c r="K445" s="219">
        <v>0</v>
      </c>
      <c r="L445" s="44"/>
      <c r="M445" s="44"/>
      <c r="N445" s="41">
        <f>N444+IF(AND(L445="Pago",OR(E445='PC Receitas'!$O$4,E445='PC Receitas'!$O$5,E445='PC Receitas'!$O$6)),K445,IF(AND(L445="Pago",OR(E445='PC Receitas'!$O$7,E445='PC Receitas'!$O$8,E445='PC Receitas'!$O$9,E445='PC Receitas'!$O$10,E445='PC Receitas'!$O$11,E445='PC Receitas'!$O$12,E445='PC Receitas'!$O$13,E445='PC Receitas'!$O$14)),-K445,0))</f>
        <v>-691837.46999998973</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IF(C446&lt;&gt;"",TEXT(C446,"00")&amp;"/07/"&amp;'Configurações Básicas'!$E$5,"")</f>
        <v/>
      </c>
      <c r="E446" s="43"/>
      <c r="F446" s="143"/>
      <c r="G446" s="43"/>
      <c r="H446" s="43"/>
      <c r="I446" s="43"/>
      <c r="J446" s="219">
        <v>0</v>
      </c>
      <c r="K446" s="219">
        <v>0</v>
      </c>
      <c r="L446" s="44"/>
      <c r="M446" s="44"/>
      <c r="N446" s="41">
        <f>N445+IF(AND(L446="Pago",OR(E446='PC Receitas'!$O$4,E446='PC Receitas'!$O$5,E446='PC Receitas'!$O$6)),K446,IF(AND(L446="Pago",OR(E446='PC Receitas'!$O$7,E446='PC Receitas'!$O$8,E446='PC Receitas'!$O$9,E446='PC Receitas'!$O$10,E446='PC Receitas'!$O$11,E446='PC Receitas'!$O$12,E446='PC Receitas'!$O$13,E446='PC Receitas'!$O$14)),-K446,0))</f>
        <v>-691837.46999998973</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IF(C447&lt;&gt;"",TEXT(C447,"00")&amp;"/07/"&amp;'Configurações Básicas'!$E$5,"")</f>
        <v/>
      </c>
      <c r="E447" s="43"/>
      <c r="F447" s="143"/>
      <c r="G447" s="43"/>
      <c r="H447" s="43"/>
      <c r="I447" s="43"/>
      <c r="J447" s="219">
        <v>0</v>
      </c>
      <c r="K447" s="219">
        <v>0</v>
      </c>
      <c r="L447" s="44"/>
      <c r="M447" s="44"/>
      <c r="N447" s="41">
        <f>N446+IF(AND(L447="Pago",OR(E447='PC Receitas'!$O$4,E447='PC Receitas'!$O$5,E447='PC Receitas'!$O$6)),K447,IF(AND(L447="Pago",OR(E447='PC Receitas'!$O$7,E447='PC Receitas'!$O$8,E447='PC Receitas'!$O$9,E447='PC Receitas'!$O$10,E447='PC Receitas'!$O$11,E447='PC Receitas'!$O$12,E447='PC Receitas'!$O$13,E447='PC Receitas'!$O$14)),-K447,0))</f>
        <v>-691837.46999998973</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IF(C448&lt;&gt;"",TEXT(C448,"00")&amp;"/07/"&amp;'Configurações Básicas'!$E$5,"")</f>
        <v/>
      </c>
      <c r="E448" s="43"/>
      <c r="F448" s="143"/>
      <c r="G448" s="43"/>
      <c r="H448" s="43"/>
      <c r="I448" s="43"/>
      <c r="J448" s="219">
        <v>0</v>
      </c>
      <c r="K448" s="219">
        <v>0</v>
      </c>
      <c r="L448" s="44"/>
      <c r="M448" s="44"/>
      <c r="N448" s="41">
        <f>N447+IF(AND(L448="Pago",OR(E448='PC Receitas'!$O$4,E448='PC Receitas'!$O$5,E448='PC Receitas'!$O$6)),K448,IF(AND(L448="Pago",OR(E448='PC Receitas'!$O$7,E448='PC Receitas'!$O$8,E448='PC Receitas'!$O$9,E448='PC Receitas'!$O$10,E448='PC Receitas'!$O$11,E448='PC Receitas'!$O$12,E448='PC Receitas'!$O$13,E448='PC Receitas'!$O$14)),-K448,0))</f>
        <v>-691837.46999998973</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IF(C449&lt;&gt;"",TEXT(C449,"00")&amp;"/07/"&amp;'Configurações Básicas'!$E$5,"")</f>
        <v/>
      </c>
      <c r="E449" s="43"/>
      <c r="F449" s="143"/>
      <c r="G449" s="43"/>
      <c r="H449" s="43"/>
      <c r="I449" s="43"/>
      <c r="J449" s="219">
        <v>0</v>
      </c>
      <c r="K449" s="219">
        <v>0</v>
      </c>
      <c r="L449" s="44"/>
      <c r="M449" s="44"/>
      <c r="N449" s="41">
        <f>N448+IF(AND(L449="Pago",OR(E449='PC Receitas'!$O$4,E449='PC Receitas'!$O$5,E449='PC Receitas'!$O$6)),K449,IF(AND(L449="Pago",OR(E449='PC Receitas'!$O$7,E449='PC Receitas'!$O$8,E449='PC Receitas'!$O$9,E449='PC Receitas'!$O$10,E449='PC Receitas'!$O$11,E449='PC Receitas'!$O$12,E449='PC Receitas'!$O$13,E449='PC Receitas'!$O$14)),-K449,0))</f>
        <v>-691837.46999998973</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IF(C450&lt;&gt;"",TEXT(C450,"00")&amp;"/07/"&amp;'Configurações Básicas'!$E$5,"")</f>
        <v/>
      </c>
      <c r="E450" s="43"/>
      <c r="F450" s="143"/>
      <c r="G450" s="43"/>
      <c r="H450" s="43"/>
      <c r="I450" s="43"/>
      <c r="J450" s="219">
        <v>0</v>
      </c>
      <c r="K450" s="219">
        <v>0</v>
      </c>
      <c r="L450" s="44"/>
      <c r="M450" s="44"/>
      <c r="N450" s="41">
        <f>N449+IF(AND(L450="Pago",OR(E450='PC Receitas'!$O$4,E450='PC Receitas'!$O$5,E450='PC Receitas'!$O$6)),K450,IF(AND(L450="Pago",OR(E450='PC Receitas'!$O$7,E450='PC Receitas'!$O$8,E450='PC Receitas'!$O$9,E450='PC Receitas'!$O$10,E450='PC Receitas'!$O$11,E450='PC Receitas'!$O$12,E450='PC Receitas'!$O$13,E450='PC Receitas'!$O$14)),-K450,0))</f>
        <v>-691837.46999998973</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IF(C451&lt;&gt;"",TEXT(C451,"00")&amp;"/07/"&amp;'Configurações Básicas'!$E$5,"")</f>
        <v/>
      </c>
      <c r="E451" s="43"/>
      <c r="F451" s="143"/>
      <c r="G451" s="43"/>
      <c r="H451" s="43"/>
      <c r="I451" s="43"/>
      <c r="J451" s="219">
        <v>0</v>
      </c>
      <c r="K451" s="219">
        <v>0</v>
      </c>
      <c r="L451" s="44"/>
      <c r="M451" s="44"/>
      <c r="N451" s="41">
        <f>N450+IF(AND(L451="Pago",OR(E451='PC Receitas'!$O$4,E451='PC Receitas'!$O$5,E451='PC Receitas'!$O$6)),K451,IF(AND(L451="Pago",OR(E451='PC Receitas'!$O$7,E451='PC Receitas'!$O$8,E451='PC Receitas'!$O$9,E451='PC Receitas'!$O$10,E451='PC Receitas'!$O$11,E451='PC Receitas'!$O$12,E451='PC Receitas'!$O$13,E451='PC Receitas'!$O$14)),-K451,0))</f>
        <v>-691837.46999998973</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IF(C452&lt;&gt;"",TEXT(C452,"00")&amp;"/07/"&amp;'Configurações Básicas'!$E$5,"")</f>
        <v/>
      </c>
      <c r="E452" s="43"/>
      <c r="F452" s="143"/>
      <c r="G452" s="43"/>
      <c r="H452" s="43"/>
      <c r="I452" s="43"/>
      <c r="J452" s="219">
        <v>0</v>
      </c>
      <c r="K452" s="219">
        <v>0</v>
      </c>
      <c r="L452" s="44"/>
      <c r="M452" s="44"/>
      <c r="N452" s="41">
        <f>N451+IF(AND(L452="Pago",OR(E452='PC Receitas'!$O$4,E452='PC Receitas'!$O$5,E452='PC Receitas'!$O$6)),K452,IF(AND(L452="Pago",OR(E452='PC Receitas'!$O$7,E452='PC Receitas'!$O$8,E452='PC Receitas'!$O$9,E452='PC Receitas'!$O$10,E452='PC Receitas'!$O$11,E452='PC Receitas'!$O$12,E452='PC Receitas'!$O$13,E452='PC Receitas'!$O$14)),-K452,0))</f>
        <v>-691837.46999998973</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IF(C453&lt;&gt;"",TEXT(C453,"00")&amp;"/07/"&amp;'Configurações Básicas'!$E$5,"")</f>
        <v/>
      </c>
      <c r="E453" s="43"/>
      <c r="F453" s="143"/>
      <c r="G453" s="43"/>
      <c r="H453" s="43"/>
      <c r="I453" s="43"/>
      <c r="J453" s="219">
        <v>0</v>
      </c>
      <c r="K453" s="219">
        <v>0</v>
      </c>
      <c r="L453" s="44"/>
      <c r="M453" s="44"/>
      <c r="N453" s="41">
        <f>N452+IF(AND(L453="Pago",OR(E453='PC Receitas'!$O$4,E453='PC Receitas'!$O$5,E453='PC Receitas'!$O$6)),K453,IF(AND(L453="Pago",OR(E453='PC Receitas'!$O$7,E453='PC Receitas'!$O$8,E453='PC Receitas'!$O$9,E453='PC Receitas'!$O$10,E453='PC Receitas'!$O$11,E453='PC Receitas'!$O$12,E453='PC Receitas'!$O$13,E453='PC Receitas'!$O$14)),-K453,0))</f>
        <v>-691837.46999998973</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IF(C454&lt;&gt;"",TEXT(C454,"00")&amp;"/07/"&amp;'Configurações Básicas'!$E$5,"")</f>
        <v/>
      </c>
      <c r="E454" s="43"/>
      <c r="F454" s="143"/>
      <c r="G454" s="43"/>
      <c r="H454" s="43"/>
      <c r="I454" s="43"/>
      <c r="J454" s="219">
        <v>0</v>
      </c>
      <c r="K454" s="219">
        <v>0</v>
      </c>
      <c r="L454" s="44"/>
      <c r="M454" s="44"/>
      <c r="N454" s="41">
        <f>N453+IF(AND(L454="Pago",OR(E454='PC Receitas'!$O$4,E454='PC Receitas'!$O$5,E454='PC Receitas'!$O$6)),K454,IF(AND(L454="Pago",OR(E454='PC Receitas'!$O$7,E454='PC Receitas'!$O$8,E454='PC Receitas'!$O$9,E454='PC Receitas'!$O$10,E454='PC Receitas'!$O$11,E454='PC Receitas'!$O$12,E454='PC Receitas'!$O$13,E454='PC Receitas'!$O$14)),-K454,0))</f>
        <v>-691837.46999998973</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IF(C455&lt;&gt;"",TEXT(C455,"00")&amp;"/07/"&amp;'Configurações Básicas'!$E$5,"")</f>
        <v/>
      </c>
      <c r="E455" s="43"/>
      <c r="F455" s="143"/>
      <c r="G455" s="43"/>
      <c r="H455" s="43"/>
      <c r="I455" s="43"/>
      <c r="J455" s="219">
        <v>0</v>
      </c>
      <c r="K455" s="219">
        <v>0</v>
      </c>
      <c r="L455" s="44"/>
      <c r="M455" s="44"/>
      <c r="N455" s="41">
        <f>N454+IF(AND(L455="Pago",OR(E455='PC Receitas'!$O$4,E455='PC Receitas'!$O$5,E455='PC Receitas'!$O$6)),K455,IF(AND(L455="Pago",OR(E455='PC Receitas'!$O$7,E455='PC Receitas'!$O$8,E455='PC Receitas'!$O$9,E455='PC Receitas'!$O$10,E455='PC Receitas'!$O$11,E455='PC Receitas'!$O$12,E455='PC Receitas'!$O$13,E455='PC Receitas'!$O$14)),-K455,0))</f>
        <v>-691837.46999998973</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IF(C456&lt;&gt;"",TEXT(C456,"00")&amp;"/07/"&amp;'Configurações Básicas'!$E$5,"")</f>
        <v/>
      </c>
      <c r="E456" s="43"/>
      <c r="F456" s="143"/>
      <c r="G456" s="43"/>
      <c r="H456" s="43"/>
      <c r="I456" s="43"/>
      <c r="J456" s="219">
        <v>0</v>
      </c>
      <c r="K456" s="219">
        <v>0</v>
      </c>
      <c r="L456" s="44"/>
      <c r="M456" s="44"/>
      <c r="N456" s="41">
        <f>N455+IF(AND(L456="Pago",OR(E456='PC Receitas'!$O$4,E456='PC Receitas'!$O$5,E456='PC Receitas'!$O$6)),K456,IF(AND(L456="Pago",OR(E456='PC Receitas'!$O$7,E456='PC Receitas'!$O$8,E456='PC Receitas'!$O$9,E456='PC Receitas'!$O$10,E456='PC Receitas'!$O$11,E456='PC Receitas'!$O$12,E456='PC Receitas'!$O$13,E456='PC Receitas'!$O$14)),-K456,0))</f>
        <v>-691837.46999998973</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IF(C457&lt;&gt;"",TEXT(C457,"00")&amp;"/07/"&amp;'Configurações Básicas'!$E$5,"")</f>
        <v/>
      </c>
      <c r="E457" s="43"/>
      <c r="F457" s="143"/>
      <c r="G457" s="43"/>
      <c r="H457" s="43"/>
      <c r="I457" s="43"/>
      <c r="J457" s="219">
        <v>0</v>
      </c>
      <c r="K457" s="219">
        <v>0</v>
      </c>
      <c r="L457" s="44"/>
      <c r="M457" s="44"/>
      <c r="N457" s="41">
        <f>N456+IF(AND(L457="Pago",OR(E457='PC Receitas'!$O$4,E457='PC Receitas'!$O$5,E457='PC Receitas'!$O$6)),K457,IF(AND(L457="Pago",OR(E457='PC Receitas'!$O$7,E457='PC Receitas'!$O$8,E457='PC Receitas'!$O$9,E457='PC Receitas'!$O$10,E457='PC Receitas'!$O$11,E457='PC Receitas'!$O$12,E457='PC Receitas'!$O$13,E457='PC Receitas'!$O$14)),-K457,0))</f>
        <v>-691837.46999998973</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IF(C458&lt;&gt;"",TEXT(C458,"00")&amp;"/07/"&amp;'Configurações Básicas'!$E$5,"")</f>
        <v/>
      </c>
      <c r="E458" s="43"/>
      <c r="F458" s="143"/>
      <c r="G458" s="43"/>
      <c r="H458" s="43"/>
      <c r="I458" s="43"/>
      <c r="J458" s="219">
        <v>0</v>
      </c>
      <c r="K458" s="219">
        <v>0</v>
      </c>
      <c r="L458" s="44"/>
      <c r="M458" s="44"/>
      <c r="N458" s="41">
        <f>N457+IF(AND(L458="Pago",OR(E458='PC Receitas'!$O$4,E458='PC Receitas'!$O$5,E458='PC Receitas'!$O$6)),K458,IF(AND(L458="Pago",OR(E458='PC Receitas'!$O$7,E458='PC Receitas'!$O$8,E458='PC Receitas'!$O$9,E458='PC Receitas'!$O$10,E458='PC Receitas'!$O$11,E458='PC Receitas'!$O$12,E458='PC Receitas'!$O$13,E458='PC Receitas'!$O$14)),-K458,0))</f>
        <v>-691837.46999998973</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IF(C459&lt;&gt;"",TEXT(C459,"00")&amp;"/07/"&amp;'Configurações Básicas'!$E$5,"")</f>
        <v/>
      </c>
      <c r="E459" s="43"/>
      <c r="F459" s="143"/>
      <c r="G459" s="43"/>
      <c r="H459" s="43"/>
      <c r="I459" s="43"/>
      <c r="J459" s="219">
        <v>0</v>
      </c>
      <c r="K459" s="219">
        <v>0</v>
      </c>
      <c r="L459" s="44"/>
      <c r="M459" s="44"/>
      <c r="N459" s="41">
        <f>N458+IF(AND(L459="Pago",OR(E459='PC Receitas'!$O$4,E459='PC Receitas'!$O$5,E459='PC Receitas'!$O$6)),K459,IF(AND(L459="Pago",OR(E459='PC Receitas'!$O$7,E459='PC Receitas'!$O$8,E459='PC Receitas'!$O$9,E459='PC Receitas'!$O$10,E459='PC Receitas'!$O$11,E459='PC Receitas'!$O$12,E459='PC Receitas'!$O$13,E459='PC Receitas'!$O$14)),-K459,0))</f>
        <v>-691837.46999998973</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IF(C460&lt;&gt;"",TEXT(C460,"00")&amp;"/07/"&amp;'Configurações Básicas'!$E$5,"")</f>
        <v/>
      </c>
      <c r="E460" s="43"/>
      <c r="F460" s="143"/>
      <c r="G460" s="43"/>
      <c r="H460" s="43"/>
      <c r="I460" s="43"/>
      <c r="J460" s="219">
        <v>0</v>
      </c>
      <c r="K460" s="219">
        <v>0</v>
      </c>
      <c r="L460" s="44"/>
      <c r="M460" s="44"/>
      <c r="N460" s="41">
        <f>N459+IF(AND(L460="Pago",OR(E460='PC Receitas'!$O$4,E460='PC Receitas'!$O$5,E460='PC Receitas'!$O$6)),K460,IF(AND(L460="Pago",OR(E460='PC Receitas'!$O$7,E460='PC Receitas'!$O$8,E460='PC Receitas'!$O$9,E460='PC Receitas'!$O$10,E460='PC Receitas'!$O$11,E460='PC Receitas'!$O$12,E460='PC Receitas'!$O$13,E460='PC Receitas'!$O$14)),-K460,0))</f>
        <v>-691837.46999998973</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IF(C461&lt;&gt;"",TEXT(C461,"00")&amp;"/07/"&amp;'Configurações Básicas'!$E$5,"")</f>
        <v/>
      </c>
      <c r="E461" s="43"/>
      <c r="F461" s="143"/>
      <c r="G461" s="43"/>
      <c r="H461" s="43"/>
      <c r="I461" s="43"/>
      <c r="J461" s="219">
        <v>0</v>
      </c>
      <c r="K461" s="219">
        <v>0</v>
      </c>
      <c r="L461" s="44"/>
      <c r="M461" s="44"/>
      <c r="N461" s="41">
        <f>N460+IF(AND(L461="Pago",OR(E461='PC Receitas'!$O$4,E461='PC Receitas'!$O$5,E461='PC Receitas'!$O$6)),K461,IF(AND(L461="Pago",OR(E461='PC Receitas'!$O$7,E461='PC Receitas'!$O$8,E461='PC Receitas'!$O$9,E461='PC Receitas'!$O$10,E461='PC Receitas'!$O$11,E461='PC Receitas'!$O$12,E461='PC Receitas'!$O$13,E461='PC Receitas'!$O$14)),-K461,0))</f>
        <v>-691837.46999998973</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IF(C462&lt;&gt;"",TEXT(C462,"00")&amp;"/07/"&amp;'Configurações Básicas'!$E$5,"")</f>
        <v/>
      </c>
      <c r="E462" s="43"/>
      <c r="F462" s="143"/>
      <c r="G462" s="43"/>
      <c r="H462" s="43"/>
      <c r="I462" s="43"/>
      <c r="J462" s="219">
        <v>0</v>
      </c>
      <c r="K462" s="219">
        <v>0</v>
      </c>
      <c r="L462" s="44"/>
      <c r="M462" s="44"/>
      <c r="N462" s="41">
        <f>N461+IF(AND(L462="Pago",OR(E462='PC Receitas'!$O$4,E462='PC Receitas'!$O$5,E462='PC Receitas'!$O$6)),K462,IF(AND(L462="Pago",OR(E462='PC Receitas'!$O$7,E462='PC Receitas'!$O$8,E462='PC Receitas'!$O$9,E462='PC Receitas'!$O$10,E462='PC Receitas'!$O$11,E462='PC Receitas'!$O$12,E462='PC Receitas'!$O$13,E462='PC Receitas'!$O$14)),-K462,0))</f>
        <v>-691837.46999998973</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IF(C463&lt;&gt;"",TEXT(C463,"00")&amp;"/07/"&amp;'Configurações Básicas'!$E$5,"")</f>
        <v/>
      </c>
      <c r="E463" s="43"/>
      <c r="F463" s="143"/>
      <c r="G463" s="43"/>
      <c r="H463" s="43"/>
      <c r="I463" s="43"/>
      <c r="J463" s="219">
        <v>0</v>
      </c>
      <c r="K463" s="219">
        <v>0</v>
      </c>
      <c r="L463" s="44"/>
      <c r="M463" s="44"/>
      <c r="N463" s="41">
        <f>N462+IF(AND(L463="Pago",OR(E463='PC Receitas'!$O$4,E463='PC Receitas'!$O$5,E463='PC Receitas'!$O$6)),K463,IF(AND(L463="Pago",OR(E463='PC Receitas'!$O$7,E463='PC Receitas'!$O$8,E463='PC Receitas'!$O$9,E463='PC Receitas'!$O$10,E463='PC Receitas'!$O$11,E463='PC Receitas'!$O$12,E463='PC Receitas'!$O$13,E463='PC Receitas'!$O$14)),-K463,0))</f>
        <v>-691837.46999998973</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IF(C464&lt;&gt;"",TEXT(C464,"00")&amp;"/07/"&amp;'Configurações Básicas'!$E$5,"")</f>
        <v/>
      </c>
      <c r="E464" s="43"/>
      <c r="F464" s="143"/>
      <c r="G464" s="43"/>
      <c r="H464" s="43"/>
      <c r="I464" s="43"/>
      <c r="J464" s="219">
        <v>0</v>
      </c>
      <c r="K464" s="219">
        <v>0</v>
      </c>
      <c r="L464" s="44"/>
      <c r="M464" s="44"/>
      <c r="N464" s="41">
        <f>N463+IF(AND(L464="Pago",OR(E464='PC Receitas'!$O$4,E464='PC Receitas'!$O$5,E464='PC Receitas'!$O$6)),K464,IF(AND(L464="Pago",OR(E464='PC Receitas'!$O$7,E464='PC Receitas'!$O$8,E464='PC Receitas'!$O$9,E464='PC Receitas'!$O$10,E464='PC Receitas'!$O$11,E464='PC Receitas'!$O$12,E464='PC Receitas'!$O$13,E464='PC Receitas'!$O$14)),-K464,0))</f>
        <v>-691837.46999998973</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IF(C465&lt;&gt;"",TEXT(C465,"00")&amp;"/07/"&amp;'Configurações Básicas'!$E$5,"")</f>
        <v/>
      </c>
      <c r="E465" s="43"/>
      <c r="F465" s="143"/>
      <c r="G465" s="43"/>
      <c r="H465" s="43"/>
      <c r="I465" s="43"/>
      <c r="J465" s="219">
        <v>0</v>
      </c>
      <c r="K465" s="219">
        <v>0</v>
      </c>
      <c r="L465" s="44"/>
      <c r="M465" s="44"/>
      <c r="N465" s="41">
        <f>N464+IF(AND(L465="Pago",OR(E465='PC Receitas'!$O$4,E465='PC Receitas'!$O$5,E465='PC Receitas'!$O$6)),K465,IF(AND(L465="Pago",OR(E465='PC Receitas'!$O$7,E465='PC Receitas'!$O$8,E465='PC Receitas'!$O$9,E465='PC Receitas'!$O$10,E465='PC Receitas'!$O$11,E465='PC Receitas'!$O$12,E465='PC Receitas'!$O$13,E465='PC Receitas'!$O$14)),-K465,0))</f>
        <v>-691837.46999998973</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IF(C466&lt;&gt;"",TEXT(C466,"00")&amp;"/07/"&amp;'Configurações Básicas'!$E$5,"")</f>
        <v/>
      </c>
      <c r="E466" s="43"/>
      <c r="F466" s="143"/>
      <c r="G466" s="43"/>
      <c r="H466" s="43"/>
      <c r="I466" s="43"/>
      <c r="J466" s="219">
        <v>0</v>
      </c>
      <c r="K466" s="219">
        <v>0</v>
      </c>
      <c r="L466" s="44"/>
      <c r="M466" s="44"/>
      <c r="N466" s="41">
        <f>N465+IF(AND(L466="Pago",OR(E466='PC Receitas'!$O$4,E466='PC Receitas'!$O$5,E466='PC Receitas'!$O$6)),K466,IF(AND(L466="Pago",OR(E466='PC Receitas'!$O$7,E466='PC Receitas'!$O$8,E466='PC Receitas'!$O$9,E466='PC Receitas'!$O$10,E466='PC Receitas'!$O$11,E466='PC Receitas'!$O$12,E466='PC Receitas'!$O$13,E466='PC Receitas'!$O$14)),-K466,0))</f>
        <v>-691837.46999998973</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IF(C467&lt;&gt;"",TEXT(C467,"00")&amp;"/07/"&amp;'Configurações Básicas'!$E$5,"")</f>
        <v/>
      </c>
      <c r="E467" s="43"/>
      <c r="F467" s="143"/>
      <c r="G467" s="43"/>
      <c r="H467" s="43"/>
      <c r="I467" s="43"/>
      <c r="J467" s="219">
        <v>0</v>
      </c>
      <c r="K467" s="219">
        <v>0</v>
      </c>
      <c r="L467" s="44"/>
      <c r="M467" s="44"/>
      <c r="N467" s="41">
        <f>N466+IF(AND(L467="Pago",OR(E467='PC Receitas'!$O$4,E467='PC Receitas'!$O$5,E467='PC Receitas'!$O$6)),K467,IF(AND(L467="Pago",OR(E467='PC Receitas'!$O$7,E467='PC Receitas'!$O$8,E467='PC Receitas'!$O$9,E467='PC Receitas'!$O$10,E467='PC Receitas'!$O$11,E467='PC Receitas'!$O$12,E467='PC Receitas'!$O$13,E467='PC Receitas'!$O$14)),-K467,0))</f>
        <v>-691837.46999998973</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IF(C468&lt;&gt;"",TEXT(C468,"00")&amp;"/07/"&amp;'Configurações Básicas'!$E$5,"")</f>
        <v/>
      </c>
      <c r="E468" s="43"/>
      <c r="F468" s="143"/>
      <c r="G468" s="43"/>
      <c r="H468" s="43"/>
      <c r="I468" s="43"/>
      <c r="J468" s="219">
        <v>0</v>
      </c>
      <c r="K468" s="219">
        <v>0</v>
      </c>
      <c r="L468" s="44"/>
      <c r="M468" s="44"/>
      <c r="N468" s="41">
        <f>N467+IF(AND(L468="Pago",OR(E468='PC Receitas'!$O$4,E468='PC Receitas'!$O$5,E468='PC Receitas'!$O$6)),K468,IF(AND(L468="Pago",OR(E468='PC Receitas'!$O$7,E468='PC Receitas'!$O$8,E468='PC Receitas'!$O$9,E468='PC Receitas'!$O$10,E468='PC Receitas'!$O$11,E468='PC Receitas'!$O$12,E468='PC Receitas'!$O$13,E468='PC Receitas'!$O$14)),-K468,0))</f>
        <v>-691837.46999998973</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IF(C469&lt;&gt;"",TEXT(C469,"00")&amp;"/07/"&amp;'Configurações Básicas'!$E$5,"")</f>
        <v/>
      </c>
      <c r="E469" s="43"/>
      <c r="F469" s="143"/>
      <c r="G469" s="43"/>
      <c r="H469" s="43"/>
      <c r="I469" s="43"/>
      <c r="J469" s="219">
        <v>0</v>
      </c>
      <c r="K469" s="219">
        <v>0</v>
      </c>
      <c r="L469" s="44"/>
      <c r="M469" s="44"/>
      <c r="N469" s="41">
        <f>N468+IF(AND(L469="Pago",OR(E469='PC Receitas'!$O$4,E469='PC Receitas'!$O$5,E469='PC Receitas'!$O$6)),K469,IF(AND(L469="Pago",OR(E469='PC Receitas'!$O$7,E469='PC Receitas'!$O$8,E469='PC Receitas'!$O$9,E469='PC Receitas'!$O$10,E469='PC Receitas'!$O$11,E469='PC Receitas'!$O$12,E469='PC Receitas'!$O$13,E469='PC Receitas'!$O$14)),-K469,0))</f>
        <v>-691837.46999998973</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IF(C470&lt;&gt;"",TEXT(C470,"00")&amp;"/07/"&amp;'Configurações Básicas'!$E$5,"")</f>
        <v/>
      </c>
      <c r="E470" s="43"/>
      <c r="F470" s="143"/>
      <c r="G470" s="43"/>
      <c r="H470" s="43"/>
      <c r="I470" s="43"/>
      <c r="J470" s="219">
        <v>0</v>
      </c>
      <c r="K470" s="219">
        <v>0</v>
      </c>
      <c r="L470" s="44"/>
      <c r="M470" s="44"/>
      <c r="N470" s="41">
        <f>N469+IF(AND(L470="Pago",OR(E470='PC Receitas'!$O$4,E470='PC Receitas'!$O$5,E470='PC Receitas'!$O$6)),K470,IF(AND(L470="Pago",OR(E470='PC Receitas'!$O$7,E470='PC Receitas'!$O$8,E470='PC Receitas'!$O$9,E470='PC Receitas'!$O$10,E470='PC Receitas'!$O$11,E470='PC Receitas'!$O$12,E470='PC Receitas'!$O$13,E470='PC Receitas'!$O$14)),-K470,0))</f>
        <v>-691837.46999998973</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IF(C471&lt;&gt;"",TEXT(C471,"00")&amp;"/07/"&amp;'Configurações Básicas'!$E$5,"")</f>
        <v/>
      </c>
      <c r="E471" s="43"/>
      <c r="F471" s="143"/>
      <c r="G471" s="43"/>
      <c r="H471" s="43"/>
      <c r="I471" s="43"/>
      <c r="J471" s="219">
        <v>0</v>
      </c>
      <c r="K471" s="219">
        <v>0</v>
      </c>
      <c r="L471" s="44"/>
      <c r="M471" s="44"/>
      <c r="N471" s="41">
        <f>N470+IF(AND(L471="Pago",OR(E471='PC Receitas'!$O$4,E471='PC Receitas'!$O$5,E471='PC Receitas'!$O$6)),K471,IF(AND(L471="Pago",OR(E471='PC Receitas'!$O$7,E471='PC Receitas'!$O$8,E471='PC Receitas'!$O$9,E471='PC Receitas'!$O$10,E471='PC Receitas'!$O$11,E471='PC Receitas'!$O$12,E471='PC Receitas'!$O$13,E471='PC Receitas'!$O$14)),-K471,0))</f>
        <v>-691837.46999998973</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IF(C472&lt;&gt;"",TEXT(C472,"00")&amp;"/07/"&amp;'Configurações Básicas'!$E$5,"")</f>
        <v/>
      </c>
      <c r="E472" s="43"/>
      <c r="F472" s="143"/>
      <c r="G472" s="43"/>
      <c r="H472" s="43"/>
      <c r="I472" s="43"/>
      <c r="J472" s="219">
        <v>0</v>
      </c>
      <c r="K472" s="219">
        <v>0</v>
      </c>
      <c r="L472" s="44"/>
      <c r="M472" s="44"/>
      <c r="N472" s="41">
        <f>N471+IF(AND(L472="Pago",OR(E472='PC Receitas'!$O$4,E472='PC Receitas'!$O$5,E472='PC Receitas'!$O$6)),K472,IF(AND(L472="Pago",OR(E472='PC Receitas'!$O$7,E472='PC Receitas'!$O$8,E472='PC Receitas'!$O$9,E472='PC Receitas'!$O$10,E472='PC Receitas'!$O$11,E472='PC Receitas'!$O$12,E472='PC Receitas'!$O$13,E472='PC Receitas'!$O$14)),-K472,0))</f>
        <v>-691837.46999998973</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IF(C473&lt;&gt;"",TEXT(C473,"00")&amp;"/07/"&amp;'Configurações Básicas'!$E$5,"")</f>
        <v/>
      </c>
      <c r="E473" s="43"/>
      <c r="F473" s="143"/>
      <c r="G473" s="43"/>
      <c r="H473" s="43"/>
      <c r="I473" s="43"/>
      <c r="J473" s="219">
        <v>0</v>
      </c>
      <c r="K473" s="219">
        <v>0</v>
      </c>
      <c r="L473" s="44"/>
      <c r="M473" s="44"/>
      <c r="N473" s="41">
        <f>N472+IF(AND(L473="Pago",OR(E473='PC Receitas'!$O$4,E473='PC Receitas'!$O$5,E473='PC Receitas'!$O$6)),K473,IF(AND(L473="Pago",OR(E473='PC Receitas'!$O$7,E473='PC Receitas'!$O$8,E473='PC Receitas'!$O$9,E473='PC Receitas'!$O$10,E473='PC Receitas'!$O$11,E473='PC Receitas'!$O$12,E473='PC Receitas'!$O$13,E473='PC Receitas'!$O$14)),-K473,0))</f>
        <v>-691837.46999998973</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IF(C474&lt;&gt;"",TEXT(C474,"00")&amp;"/07/"&amp;'Configurações Básicas'!$E$5,"")</f>
        <v/>
      </c>
      <c r="E474" s="43"/>
      <c r="F474" s="143"/>
      <c r="G474" s="43"/>
      <c r="H474" s="43"/>
      <c r="I474" s="43"/>
      <c r="J474" s="219">
        <v>0</v>
      </c>
      <c r="K474" s="219">
        <v>0</v>
      </c>
      <c r="L474" s="44"/>
      <c r="M474" s="44"/>
      <c r="N474" s="41">
        <f>N473+IF(AND(L474="Pago",OR(E474='PC Receitas'!$O$4,E474='PC Receitas'!$O$5,E474='PC Receitas'!$O$6)),K474,IF(AND(L474="Pago",OR(E474='PC Receitas'!$O$7,E474='PC Receitas'!$O$8,E474='PC Receitas'!$O$9,E474='PC Receitas'!$O$10,E474='PC Receitas'!$O$11,E474='PC Receitas'!$O$12,E474='PC Receitas'!$O$13,E474='PC Receitas'!$O$14)),-K474,0))</f>
        <v>-691837.46999998973</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IF(C475&lt;&gt;"",TEXT(C475,"00")&amp;"/07/"&amp;'Configurações Básicas'!$E$5,"")</f>
        <v/>
      </c>
      <c r="E475" s="43"/>
      <c r="F475" s="143"/>
      <c r="G475" s="43"/>
      <c r="H475" s="43"/>
      <c r="I475" s="43"/>
      <c r="J475" s="219">
        <v>0</v>
      </c>
      <c r="K475" s="219">
        <v>0</v>
      </c>
      <c r="L475" s="44"/>
      <c r="M475" s="44"/>
      <c r="N475" s="41">
        <f>N474+IF(AND(L475="Pago",OR(E475='PC Receitas'!$O$4,E475='PC Receitas'!$O$5,E475='PC Receitas'!$O$6)),K475,IF(AND(L475="Pago",OR(E475='PC Receitas'!$O$7,E475='PC Receitas'!$O$8,E475='PC Receitas'!$O$9,E475='PC Receitas'!$O$10,E475='PC Receitas'!$O$11,E475='PC Receitas'!$O$12,E475='PC Receitas'!$O$13,E475='PC Receitas'!$O$14)),-K475,0))</f>
        <v>-691837.46999998973</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IF(C476&lt;&gt;"",TEXT(C476,"00")&amp;"/07/"&amp;'Configurações Básicas'!$E$5,"")</f>
        <v/>
      </c>
      <c r="E476" s="43"/>
      <c r="F476" s="143"/>
      <c r="G476" s="43"/>
      <c r="H476" s="43"/>
      <c r="I476" s="43"/>
      <c r="J476" s="219">
        <v>0</v>
      </c>
      <c r="K476" s="219">
        <v>0</v>
      </c>
      <c r="L476" s="44"/>
      <c r="M476" s="44"/>
      <c r="N476" s="41">
        <f>N475+IF(AND(L476="Pago",OR(E476='PC Receitas'!$O$4,E476='PC Receitas'!$O$5,E476='PC Receitas'!$O$6)),K476,IF(AND(L476="Pago",OR(E476='PC Receitas'!$O$7,E476='PC Receitas'!$O$8,E476='PC Receitas'!$O$9,E476='PC Receitas'!$O$10,E476='PC Receitas'!$O$11,E476='PC Receitas'!$O$12,E476='PC Receitas'!$O$13,E476='PC Receitas'!$O$14)),-K476,0))</f>
        <v>-691837.46999998973</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IF(C477&lt;&gt;"",TEXT(C477,"00")&amp;"/07/"&amp;'Configurações Básicas'!$E$5,"")</f>
        <v/>
      </c>
      <c r="E477" s="43"/>
      <c r="F477" s="143"/>
      <c r="G477" s="43"/>
      <c r="H477" s="43"/>
      <c r="I477" s="43"/>
      <c r="J477" s="219">
        <v>0</v>
      </c>
      <c r="K477" s="219">
        <v>0</v>
      </c>
      <c r="L477" s="44"/>
      <c r="M477" s="44"/>
      <c r="N477" s="41">
        <f>N476+IF(AND(L477="Pago",OR(E477='PC Receitas'!$O$4,E477='PC Receitas'!$O$5,E477='PC Receitas'!$O$6)),K477,IF(AND(L477="Pago",OR(E477='PC Receitas'!$O$7,E477='PC Receitas'!$O$8,E477='PC Receitas'!$O$9,E477='PC Receitas'!$O$10,E477='PC Receitas'!$O$11,E477='PC Receitas'!$O$12,E477='PC Receitas'!$O$13,E477='PC Receitas'!$O$14)),-K477,0))</f>
        <v>-691837.46999998973</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IF(C478&lt;&gt;"",TEXT(C478,"00")&amp;"/07/"&amp;'Configurações Básicas'!$E$5,"")</f>
        <v/>
      </c>
      <c r="E478" s="43"/>
      <c r="F478" s="143"/>
      <c r="G478" s="43"/>
      <c r="H478" s="43"/>
      <c r="I478" s="43"/>
      <c r="J478" s="219">
        <v>0</v>
      </c>
      <c r="K478" s="219">
        <v>0</v>
      </c>
      <c r="L478" s="44"/>
      <c r="M478" s="44"/>
      <c r="N478" s="41">
        <f>N477+IF(AND(L478="Pago",OR(E478='PC Receitas'!$O$4,E478='PC Receitas'!$O$5,E478='PC Receitas'!$O$6)),K478,IF(AND(L478="Pago",OR(E478='PC Receitas'!$O$7,E478='PC Receitas'!$O$8,E478='PC Receitas'!$O$9,E478='PC Receitas'!$O$10,E478='PC Receitas'!$O$11,E478='PC Receitas'!$O$12,E478='PC Receitas'!$O$13,E478='PC Receitas'!$O$14)),-K478,0))</f>
        <v>-691837.46999998973</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IF(C479&lt;&gt;"",TEXT(C479,"00")&amp;"/07/"&amp;'Configurações Básicas'!$E$5,"")</f>
        <v/>
      </c>
      <c r="E479" s="43"/>
      <c r="F479" s="143"/>
      <c r="G479" s="43"/>
      <c r="H479" s="43"/>
      <c r="I479" s="43"/>
      <c r="J479" s="219">
        <v>0</v>
      </c>
      <c r="K479" s="219">
        <v>0</v>
      </c>
      <c r="L479" s="44"/>
      <c r="M479" s="44"/>
      <c r="N479" s="41">
        <f>N478+IF(AND(L479="Pago",OR(E479='PC Receitas'!$O$4,E479='PC Receitas'!$O$5,E479='PC Receitas'!$O$6)),K479,IF(AND(L479="Pago",OR(E479='PC Receitas'!$O$7,E479='PC Receitas'!$O$8,E479='PC Receitas'!$O$9,E479='PC Receitas'!$O$10,E479='PC Receitas'!$O$11,E479='PC Receitas'!$O$12,E479='PC Receitas'!$O$13,E479='PC Receitas'!$O$14)),-K479,0))</f>
        <v>-691837.46999998973</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IF(C480&lt;&gt;"",TEXT(C480,"00")&amp;"/07/"&amp;'Configurações Básicas'!$E$5,"")</f>
        <v/>
      </c>
      <c r="E480" s="43"/>
      <c r="F480" s="143"/>
      <c r="G480" s="43"/>
      <c r="H480" s="43"/>
      <c r="I480" s="43"/>
      <c r="J480" s="219">
        <v>0</v>
      </c>
      <c r="K480" s="219">
        <v>0</v>
      </c>
      <c r="L480" s="44"/>
      <c r="M480" s="44"/>
      <c r="N480" s="41">
        <f>N479+IF(AND(L480="Pago",OR(E480='PC Receitas'!$O$4,E480='PC Receitas'!$O$5,E480='PC Receitas'!$O$6)),K480,IF(AND(L480="Pago",OR(E480='PC Receitas'!$O$7,E480='PC Receitas'!$O$8,E480='PC Receitas'!$O$9,E480='PC Receitas'!$O$10,E480='PC Receitas'!$O$11,E480='PC Receitas'!$O$12,E480='PC Receitas'!$O$13,E480='PC Receitas'!$O$14)),-K480,0))</f>
        <v>-691837.46999998973</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IF(C481&lt;&gt;"",TEXT(C481,"00")&amp;"/07/"&amp;'Configurações Básicas'!$E$5,"")</f>
        <v/>
      </c>
      <c r="E481" s="43"/>
      <c r="F481" s="143"/>
      <c r="G481" s="43"/>
      <c r="H481" s="43"/>
      <c r="I481" s="43"/>
      <c r="J481" s="219">
        <v>0</v>
      </c>
      <c r="K481" s="219">
        <v>0</v>
      </c>
      <c r="L481" s="44"/>
      <c r="M481" s="44"/>
      <c r="N481" s="41">
        <f>N480+IF(AND(L481="Pago",OR(E481='PC Receitas'!$O$4,E481='PC Receitas'!$O$5,E481='PC Receitas'!$O$6)),K481,IF(AND(L481="Pago",OR(E481='PC Receitas'!$O$7,E481='PC Receitas'!$O$8,E481='PC Receitas'!$O$9,E481='PC Receitas'!$O$10,E481='PC Receitas'!$O$11,E481='PC Receitas'!$O$12,E481='PC Receitas'!$O$13,E481='PC Receitas'!$O$14)),-K481,0))</f>
        <v>-691837.46999998973</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IF(C482&lt;&gt;"",TEXT(C482,"00")&amp;"/07/"&amp;'Configurações Básicas'!$E$5,"")</f>
        <v/>
      </c>
      <c r="E482" s="43"/>
      <c r="F482" s="143"/>
      <c r="G482" s="43"/>
      <c r="H482" s="43"/>
      <c r="I482" s="43"/>
      <c r="J482" s="219">
        <v>0</v>
      </c>
      <c r="K482" s="219">
        <v>0</v>
      </c>
      <c r="L482" s="44"/>
      <c r="M482" s="44"/>
      <c r="N482" s="41">
        <f>N481+IF(AND(L482="Pago",OR(E482='PC Receitas'!$O$4,E482='PC Receitas'!$O$5,E482='PC Receitas'!$O$6)),K482,IF(AND(L482="Pago",OR(E482='PC Receitas'!$O$7,E482='PC Receitas'!$O$8,E482='PC Receitas'!$O$9,E482='PC Receitas'!$O$10,E482='PC Receitas'!$O$11,E482='PC Receitas'!$O$12,E482='PC Receitas'!$O$13,E482='PC Receitas'!$O$14)),-K482,0))</f>
        <v>-691837.46999998973</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IF(C483&lt;&gt;"",TEXT(C483,"00")&amp;"/07/"&amp;'Configurações Básicas'!$E$5,"")</f>
        <v/>
      </c>
      <c r="E483" s="43"/>
      <c r="F483" s="143"/>
      <c r="G483" s="43"/>
      <c r="H483" s="43"/>
      <c r="I483" s="43"/>
      <c r="J483" s="219">
        <v>0</v>
      </c>
      <c r="K483" s="219">
        <v>0</v>
      </c>
      <c r="L483" s="44"/>
      <c r="M483" s="44"/>
      <c r="N483" s="41">
        <f>N482+IF(AND(L483="Pago",OR(E483='PC Receitas'!$O$4,E483='PC Receitas'!$O$5,E483='PC Receitas'!$O$6)),K483,IF(AND(L483="Pago",OR(E483='PC Receitas'!$O$7,E483='PC Receitas'!$O$8,E483='PC Receitas'!$O$9,E483='PC Receitas'!$O$10,E483='PC Receitas'!$O$11,E483='PC Receitas'!$O$12,E483='PC Receitas'!$O$13,E483='PC Receitas'!$O$14)),-K483,0))</f>
        <v>-691837.46999998973</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IF(C484&lt;&gt;"",TEXT(C484,"00")&amp;"/07/"&amp;'Configurações Básicas'!$E$5,"")</f>
        <v/>
      </c>
      <c r="E484" s="43"/>
      <c r="F484" s="143"/>
      <c r="G484" s="43"/>
      <c r="H484" s="43"/>
      <c r="I484" s="43"/>
      <c r="J484" s="219">
        <v>0</v>
      </c>
      <c r="K484" s="219">
        <v>0</v>
      </c>
      <c r="L484" s="44"/>
      <c r="M484" s="44"/>
      <c r="N484" s="41">
        <f>N483+IF(AND(L484="Pago",OR(E484='PC Receitas'!$O$4,E484='PC Receitas'!$O$5,E484='PC Receitas'!$O$6)),K484,IF(AND(L484="Pago",OR(E484='PC Receitas'!$O$7,E484='PC Receitas'!$O$8,E484='PC Receitas'!$O$9,E484='PC Receitas'!$O$10,E484='PC Receitas'!$O$11,E484='PC Receitas'!$O$12,E484='PC Receitas'!$O$13,E484='PC Receitas'!$O$14)),-K484,0))</f>
        <v>-691837.46999998973</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IF(C485&lt;&gt;"",TEXT(C485,"00")&amp;"/07/"&amp;'Configurações Básicas'!$E$5,"")</f>
        <v/>
      </c>
      <c r="E485" s="43"/>
      <c r="F485" s="143"/>
      <c r="G485" s="43"/>
      <c r="H485" s="43"/>
      <c r="I485" s="43"/>
      <c r="J485" s="219">
        <v>0</v>
      </c>
      <c r="K485" s="219">
        <v>0</v>
      </c>
      <c r="L485" s="44"/>
      <c r="M485" s="44"/>
      <c r="N485" s="41">
        <f>N484+IF(AND(L485="Pago",OR(E485='PC Receitas'!$O$4,E485='PC Receitas'!$O$5,E485='PC Receitas'!$O$6)),K485,IF(AND(L485="Pago",OR(E485='PC Receitas'!$O$7,E485='PC Receitas'!$O$8,E485='PC Receitas'!$O$9,E485='PC Receitas'!$O$10,E485='PC Receitas'!$O$11,E485='PC Receitas'!$O$12,E485='PC Receitas'!$O$13,E485='PC Receitas'!$O$14)),-K485,0))</f>
        <v>-691837.46999998973</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IF(C486&lt;&gt;"",TEXT(C486,"00")&amp;"/07/"&amp;'Configurações Básicas'!$E$5,"")</f>
        <v/>
      </c>
      <c r="E486" s="43"/>
      <c r="F486" s="143"/>
      <c r="G486" s="43"/>
      <c r="H486" s="43"/>
      <c r="I486" s="43"/>
      <c r="J486" s="219">
        <v>0</v>
      </c>
      <c r="K486" s="219">
        <v>0</v>
      </c>
      <c r="L486" s="44"/>
      <c r="M486" s="44"/>
      <c r="N486" s="41">
        <f>N485+IF(AND(L486="Pago",OR(E486='PC Receitas'!$O$4,E486='PC Receitas'!$O$5,E486='PC Receitas'!$O$6)),K486,IF(AND(L486="Pago",OR(E486='PC Receitas'!$O$7,E486='PC Receitas'!$O$8,E486='PC Receitas'!$O$9,E486='PC Receitas'!$O$10,E486='PC Receitas'!$O$11,E486='PC Receitas'!$O$12,E486='PC Receitas'!$O$13,E486='PC Receitas'!$O$14)),-K486,0))</f>
        <v>-691837.46999998973</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IF(C487&lt;&gt;"",TEXT(C487,"00")&amp;"/07/"&amp;'Configurações Básicas'!$E$5,"")</f>
        <v/>
      </c>
      <c r="E487" s="43"/>
      <c r="F487" s="143"/>
      <c r="G487" s="43"/>
      <c r="H487" s="43"/>
      <c r="I487" s="43"/>
      <c r="J487" s="219">
        <v>0</v>
      </c>
      <c r="K487" s="219">
        <v>0</v>
      </c>
      <c r="L487" s="44"/>
      <c r="M487" s="44"/>
      <c r="N487" s="41">
        <f>N486+IF(AND(L487="Pago",OR(E487='PC Receitas'!$O$4,E487='PC Receitas'!$O$5,E487='PC Receitas'!$O$6)),K487,IF(AND(L487="Pago",OR(E487='PC Receitas'!$O$7,E487='PC Receitas'!$O$8,E487='PC Receitas'!$O$9,E487='PC Receitas'!$O$10,E487='PC Receitas'!$O$11,E487='PC Receitas'!$O$12,E487='PC Receitas'!$O$13,E487='PC Receitas'!$O$14)),-K487,0))</f>
        <v>-691837.46999998973</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IF(C488&lt;&gt;"",TEXT(C488,"00")&amp;"/07/"&amp;'Configurações Básicas'!$E$5,"")</f>
        <v/>
      </c>
      <c r="E488" s="43"/>
      <c r="F488" s="143"/>
      <c r="G488" s="43"/>
      <c r="H488" s="43"/>
      <c r="I488" s="43"/>
      <c r="J488" s="219">
        <v>0</v>
      </c>
      <c r="K488" s="219">
        <v>0</v>
      </c>
      <c r="L488" s="44"/>
      <c r="M488" s="44"/>
      <c r="N488" s="41">
        <f>N487+IF(AND(L488="Pago",OR(E488='PC Receitas'!$O$4,E488='PC Receitas'!$O$5,E488='PC Receitas'!$O$6)),K488,IF(AND(L488="Pago",OR(E488='PC Receitas'!$O$7,E488='PC Receitas'!$O$8,E488='PC Receitas'!$O$9,E488='PC Receitas'!$O$10,E488='PC Receitas'!$O$11,E488='PC Receitas'!$O$12,E488='PC Receitas'!$O$13,E488='PC Receitas'!$O$14)),-K488,0))</f>
        <v>-691837.46999998973</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IF(C489&lt;&gt;"",TEXT(C489,"00")&amp;"/07/"&amp;'Configurações Básicas'!$E$5,"")</f>
        <v/>
      </c>
      <c r="E489" s="43"/>
      <c r="F489" s="143"/>
      <c r="G489" s="43"/>
      <c r="H489" s="43"/>
      <c r="I489" s="43"/>
      <c r="J489" s="219">
        <v>0</v>
      </c>
      <c r="K489" s="219">
        <v>0</v>
      </c>
      <c r="L489" s="44"/>
      <c r="M489" s="44"/>
      <c r="N489" s="41">
        <f>N488+IF(AND(L489="Pago",OR(E489='PC Receitas'!$O$4,E489='PC Receitas'!$O$5,E489='PC Receitas'!$O$6)),K489,IF(AND(L489="Pago",OR(E489='PC Receitas'!$O$7,E489='PC Receitas'!$O$8,E489='PC Receitas'!$O$9,E489='PC Receitas'!$O$10,E489='PC Receitas'!$O$11,E489='PC Receitas'!$O$12,E489='PC Receitas'!$O$13,E489='PC Receitas'!$O$14)),-K489,0))</f>
        <v>-691837.46999998973</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IF(C490&lt;&gt;"",TEXT(C490,"00")&amp;"/07/"&amp;'Configurações Básicas'!$E$5,"")</f>
        <v/>
      </c>
      <c r="E490" s="43"/>
      <c r="F490" s="143"/>
      <c r="G490" s="43"/>
      <c r="H490" s="43"/>
      <c r="I490" s="43"/>
      <c r="J490" s="219">
        <v>0</v>
      </c>
      <c r="K490" s="219">
        <v>0</v>
      </c>
      <c r="L490" s="44"/>
      <c r="M490" s="44"/>
      <c r="N490" s="41">
        <f>N489+IF(AND(L490="Pago",OR(E490='PC Receitas'!$O$4,E490='PC Receitas'!$O$5,E490='PC Receitas'!$O$6)),K490,IF(AND(L490="Pago",OR(E490='PC Receitas'!$O$7,E490='PC Receitas'!$O$8,E490='PC Receitas'!$O$9,E490='PC Receitas'!$O$10,E490='PC Receitas'!$O$11,E490='PC Receitas'!$O$12,E490='PC Receitas'!$O$13,E490='PC Receitas'!$O$14)),-K490,0))</f>
        <v>-691837.46999998973</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IF(C491&lt;&gt;"",TEXT(C491,"00")&amp;"/07/"&amp;'Configurações Básicas'!$E$5,"")</f>
        <v/>
      </c>
      <c r="E491" s="43"/>
      <c r="F491" s="143"/>
      <c r="G491" s="43"/>
      <c r="H491" s="43"/>
      <c r="I491" s="43"/>
      <c r="J491" s="219">
        <v>0</v>
      </c>
      <c r="K491" s="219">
        <v>0</v>
      </c>
      <c r="L491" s="44"/>
      <c r="M491" s="44"/>
      <c r="N491" s="41">
        <f>N490+IF(AND(L491="Pago",OR(E491='PC Receitas'!$O$4,E491='PC Receitas'!$O$5,E491='PC Receitas'!$O$6)),K491,IF(AND(L491="Pago",OR(E491='PC Receitas'!$O$7,E491='PC Receitas'!$O$8,E491='PC Receitas'!$O$9,E491='PC Receitas'!$O$10,E491='PC Receitas'!$O$11,E491='PC Receitas'!$O$12,E491='PC Receitas'!$O$13,E491='PC Receitas'!$O$14)),-K491,0))</f>
        <v>-691837.46999998973</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IF(C492&lt;&gt;"",TEXT(C492,"00")&amp;"/07/"&amp;'Configurações Básicas'!$E$5,"")</f>
        <v/>
      </c>
      <c r="E492" s="43"/>
      <c r="F492" s="143"/>
      <c r="G492" s="43"/>
      <c r="H492" s="43"/>
      <c r="I492" s="43"/>
      <c r="J492" s="219">
        <v>0</v>
      </c>
      <c r="K492" s="219">
        <v>0</v>
      </c>
      <c r="L492" s="44"/>
      <c r="M492" s="44"/>
      <c r="N492" s="41">
        <f>N491+IF(AND(L492="Pago",OR(E492='PC Receitas'!$O$4,E492='PC Receitas'!$O$5,E492='PC Receitas'!$O$6)),K492,IF(AND(L492="Pago",OR(E492='PC Receitas'!$O$7,E492='PC Receitas'!$O$8,E492='PC Receitas'!$O$9,E492='PC Receitas'!$O$10,E492='PC Receitas'!$O$11,E492='PC Receitas'!$O$12,E492='PC Receitas'!$O$13,E492='PC Receitas'!$O$14)),-K492,0))</f>
        <v>-691837.46999998973</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IF(C493&lt;&gt;"",TEXT(C493,"00")&amp;"/07/"&amp;'Configurações Básicas'!$E$5,"")</f>
        <v/>
      </c>
      <c r="E493" s="43"/>
      <c r="F493" s="143"/>
      <c r="G493" s="43"/>
      <c r="H493" s="43"/>
      <c r="I493" s="43"/>
      <c r="J493" s="219">
        <v>0</v>
      </c>
      <c r="K493" s="219">
        <v>0</v>
      </c>
      <c r="L493" s="44"/>
      <c r="M493" s="44"/>
      <c r="N493" s="41">
        <f>N492+IF(AND(L493="Pago",OR(E493='PC Receitas'!$O$4,E493='PC Receitas'!$O$5,E493='PC Receitas'!$O$6)),K493,IF(AND(L493="Pago",OR(E493='PC Receitas'!$O$7,E493='PC Receitas'!$O$8,E493='PC Receitas'!$O$9,E493='PC Receitas'!$O$10,E493='PC Receitas'!$O$11,E493='PC Receitas'!$O$12,E493='PC Receitas'!$O$13,E493='PC Receitas'!$O$14)),-K493,0))</f>
        <v>-691837.46999998973</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IF(C494&lt;&gt;"",TEXT(C494,"00")&amp;"/07/"&amp;'Configurações Básicas'!$E$5,"")</f>
        <v/>
      </c>
      <c r="E494" s="43"/>
      <c r="F494" s="143"/>
      <c r="G494" s="43"/>
      <c r="H494" s="43"/>
      <c r="I494" s="43"/>
      <c r="J494" s="219">
        <v>0</v>
      </c>
      <c r="K494" s="219">
        <v>0</v>
      </c>
      <c r="L494" s="44"/>
      <c r="M494" s="44"/>
      <c r="N494" s="41">
        <f>N493+IF(AND(L494="Pago",OR(E494='PC Receitas'!$O$4,E494='PC Receitas'!$O$5,E494='PC Receitas'!$O$6)),K494,IF(AND(L494="Pago",OR(E494='PC Receitas'!$O$7,E494='PC Receitas'!$O$8,E494='PC Receitas'!$O$9,E494='PC Receitas'!$O$10,E494='PC Receitas'!$O$11,E494='PC Receitas'!$O$12,E494='PC Receitas'!$O$13,E494='PC Receitas'!$O$14)),-K494,0))</f>
        <v>-691837.46999998973</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IF(C495&lt;&gt;"",TEXT(C495,"00")&amp;"/07/"&amp;'Configurações Básicas'!$E$5,"")</f>
        <v/>
      </c>
      <c r="E495" s="43"/>
      <c r="F495" s="143"/>
      <c r="G495" s="43"/>
      <c r="H495" s="43"/>
      <c r="I495" s="43"/>
      <c r="J495" s="219">
        <v>0</v>
      </c>
      <c r="K495" s="219">
        <v>0</v>
      </c>
      <c r="L495" s="44"/>
      <c r="M495" s="44"/>
      <c r="N495" s="41">
        <f>N494+IF(AND(L495="Pago",OR(E495='PC Receitas'!$O$4,E495='PC Receitas'!$O$5,E495='PC Receitas'!$O$6)),K495,IF(AND(L495="Pago",OR(E495='PC Receitas'!$O$7,E495='PC Receitas'!$O$8,E495='PC Receitas'!$O$9,E495='PC Receitas'!$O$10,E495='PC Receitas'!$O$11,E495='PC Receitas'!$O$12,E495='PC Receitas'!$O$13,E495='PC Receitas'!$O$14)),-K495,0))</f>
        <v>-691837.46999998973</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IF(C496&lt;&gt;"",TEXT(C496,"00")&amp;"/07/"&amp;'Configurações Básicas'!$E$5,"")</f>
        <v/>
      </c>
      <c r="E496" s="43"/>
      <c r="F496" s="143"/>
      <c r="G496" s="43"/>
      <c r="H496" s="43"/>
      <c r="I496" s="43"/>
      <c r="J496" s="219">
        <v>0</v>
      </c>
      <c r="K496" s="219">
        <v>0</v>
      </c>
      <c r="L496" s="44"/>
      <c r="M496" s="44"/>
      <c r="N496" s="41">
        <f>N495+IF(AND(L496="Pago",OR(E496='PC Receitas'!$O$4,E496='PC Receitas'!$O$5,E496='PC Receitas'!$O$6)),K496,IF(AND(L496="Pago",OR(E496='PC Receitas'!$O$7,E496='PC Receitas'!$O$8,E496='PC Receitas'!$O$9,E496='PC Receitas'!$O$10,E496='PC Receitas'!$O$11,E496='PC Receitas'!$O$12,E496='PC Receitas'!$O$13,E496='PC Receitas'!$O$14)),-K496,0))</f>
        <v>-691837.46999998973</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IF(C497&lt;&gt;"",TEXT(C497,"00")&amp;"/07/"&amp;'Configurações Básicas'!$E$5,"")</f>
        <v/>
      </c>
      <c r="E497" s="43"/>
      <c r="F497" s="143"/>
      <c r="G497" s="43"/>
      <c r="H497" s="43"/>
      <c r="I497" s="43"/>
      <c r="J497" s="219">
        <v>0</v>
      </c>
      <c r="K497" s="219">
        <v>0</v>
      </c>
      <c r="L497" s="44"/>
      <c r="M497" s="44"/>
      <c r="N497" s="41">
        <f>N496+IF(AND(L497="Pago",OR(E497='PC Receitas'!$O$4,E497='PC Receitas'!$O$5,E497='PC Receitas'!$O$6)),K497,IF(AND(L497="Pago",OR(E497='PC Receitas'!$O$7,E497='PC Receitas'!$O$8,E497='PC Receitas'!$O$9,E497='PC Receitas'!$O$10,E497='PC Receitas'!$O$11,E497='PC Receitas'!$O$12,E497='PC Receitas'!$O$13,E497='PC Receitas'!$O$14)),-K497,0))</f>
        <v>-691837.46999998973</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IF(C498&lt;&gt;"",TEXT(C498,"00")&amp;"/07/"&amp;'Configurações Básicas'!$E$5,"")</f>
        <v/>
      </c>
      <c r="E498" s="43"/>
      <c r="F498" s="143"/>
      <c r="G498" s="43"/>
      <c r="H498" s="43"/>
      <c r="I498" s="43"/>
      <c r="J498" s="219">
        <v>0</v>
      </c>
      <c r="K498" s="219">
        <v>0</v>
      </c>
      <c r="L498" s="44"/>
      <c r="M498" s="44"/>
      <c r="N498" s="41">
        <f>N497+IF(AND(L498="Pago",OR(E498='PC Receitas'!$O$4,E498='PC Receitas'!$O$5,E498='PC Receitas'!$O$6)),K498,IF(AND(L498="Pago",OR(E498='PC Receitas'!$O$7,E498='PC Receitas'!$O$8,E498='PC Receitas'!$O$9,E498='PC Receitas'!$O$10,E498='PC Receitas'!$O$11,E498='PC Receitas'!$O$12,E498='PC Receitas'!$O$13,E498='PC Receitas'!$O$14)),-K498,0))</f>
        <v>-691837.46999998973</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IF(C499&lt;&gt;"",TEXT(C499,"00")&amp;"/07/"&amp;'Configurações Básicas'!$E$5,"")</f>
        <v/>
      </c>
      <c r="E499" s="43"/>
      <c r="F499" s="143"/>
      <c r="G499" s="43"/>
      <c r="H499" s="43"/>
      <c r="I499" s="43"/>
      <c r="J499" s="219">
        <v>0</v>
      </c>
      <c r="K499" s="219">
        <v>0</v>
      </c>
      <c r="L499" s="44"/>
      <c r="M499" s="44"/>
      <c r="N499" s="41">
        <f>N498+IF(AND(L499="Pago",OR(E499='PC Receitas'!$O$4,E499='PC Receitas'!$O$5,E499='PC Receitas'!$O$6)),K499,IF(AND(L499="Pago",OR(E499='PC Receitas'!$O$7,E499='PC Receitas'!$O$8,E499='PC Receitas'!$O$9,E499='PC Receitas'!$O$10,E499='PC Receitas'!$O$11,E499='PC Receitas'!$O$12,E499='PC Receitas'!$O$13,E499='PC Receitas'!$O$14)),-K499,0))</f>
        <v>-691837.46999998973</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IF(C500&lt;&gt;"",TEXT(C500,"00")&amp;"/07/"&amp;'Configurações Básicas'!$E$5,"")</f>
        <v/>
      </c>
      <c r="E500" s="43"/>
      <c r="F500" s="143"/>
      <c r="G500" s="43"/>
      <c r="H500" s="43"/>
      <c r="I500" s="43"/>
      <c r="J500" s="219">
        <v>0</v>
      </c>
      <c r="K500" s="219">
        <v>0</v>
      </c>
      <c r="L500" s="44"/>
      <c r="M500" s="44"/>
      <c r="N500" s="41">
        <f>N499+IF(AND(L500="Pago",OR(E500='PC Receitas'!$O$4,E500='PC Receitas'!$O$5,E500='PC Receitas'!$O$6)),K500,IF(AND(L500="Pago",OR(E500='PC Receitas'!$O$7,E500='PC Receitas'!$O$8,E500='PC Receitas'!$O$9,E500='PC Receitas'!$O$10,E500='PC Receitas'!$O$11,E500='PC Receitas'!$O$12,E500='PC Receitas'!$O$13,E500='PC Receitas'!$O$14)),-K500,0))</f>
        <v>-691837.46999998973</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IF(C501&lt;&gt;"",TEXT(C501,"00")&amp;"/07/"&amp;'Configurações Básicas'!$E$5,"")</f>
        <v/>
      </c>
      <c r="E501" s="43"/>
      <c r="F501" s="143"/>
      <c r="G501" s="43"/>
      <c r="H501" s="43"/>
      <c r="I501" s="43"/>
      <c r="J501" s="219">
        <v>0</v>
      </c>
      <c r="K501" s="219">
        <v>0</v>
      </c>
      <c r="L501" s="44"/>
      <c r="M501" s="44"/>
      <c r="N501" s="41">
        <f>N500+IF(AND(L501="Pago",OR(E501='PC Receitas'!$O$4,E501='PC Receitas'!$O$5,E501='PC Receitas'!$O$6)),K501,IF(AND(L501="Pago",OR(E501='PC Receitas'!$O$7,E501='PC Receitas'!$O$8,E501='PC Receitas'!$O$9,E501='PC Receitas'!$O$10,E501='PC Receitas'!$O$11,E501='PC Receitas'!$O$12,E501='PC Receitas'!$O$13,E501='PC Receitas'!$O$14)),-K501,0))</f>
        <v>-691837.46999998973</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IF(C502&lt;&gt;"",TEXT(C502,"00")&amp;"/07/"&amp;'Configurações Básicas'!$E$5,"")</f>
        <v/>
      </c>
      <c r="E502" s="43"/>
      <c r="F502" s="143"/>
      <c r="G502" s="43"/>
      <c r="H502" s="43"/>
      <c r="I502" s="43"/>
      <c r="J502" s="219">
        <v>0</v>
      </c>
      <c r="K502" s="219">
        <v>0</v>
      </c>
      <c r="L502" s="44"/>
      <c r="M502" s="44"/>
      <c r="N502" s="41">
        <f>N501+IF(AND(L502="Pago",OR(E502='PC Receitas'!$O$4,E502='PC Receitas'!$O$5,E502='PC Receitas'!$O$6)),K502,IF(AND(L502="Pago",OR(E502='PC Receitas'!$O$7,E502='PC Receitas'!$O$8,E502='PC Receitas'!$O$9,E502='PC Receitas'!$O$10,E502='PC Receitas'!$O$11,E502='PC Receitas'!$O$12,E502='PC Receitas'!$O$13,E502='PC Receitas'!$O$14)),-K502,0))</f>
        <v>-691837.46999998973</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IF(C503&lt;&gt;"",TEXT(C503,"00")&amp;"/07/"&amp;'Configurações Básicas'!$E$5,"")</f>
        <v/>
      </c>
      <c r="E503" s="43"/>
      <c r="F503" s="143"/>
      <c r="G503" s="43"/>
      <c r="H503" s="43"/>
      <c r="I503" s="43"/>
      <c r="J503" s="219">
        <v>0</v>
      </c>
      <c r="K503" s="219">
        <v>0</v>
      </c>
      <c r="L503" s="44"/>
      <c r="M503" s="44"/>
      <c r="N503" s="41">
        <f>N502+IF(AND(L503="Pago",OR(E503='PC Receitas'!$O$4,E503='PC Receitas'!$O$5,E503='PC Receitas'!$O$6)),K503,IF(AND(L503="Pago",OR(E503='PC Receitas'!$O$7,E503='PC Receitas'!$O$8,E503='PC Receitas'!$O$9,E503='PC Receitas'!$O$10,E503='PC Receitas'!$O$11,E503='PC Receitas'!$O$12,E503='PC Receitas'!$O$13,E503='PC Receitas'!$O$14)),-K503,0))</f>
        <v>-691837.46999998973</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IF(C504&lt;&gt;"",TEXT(C504,"00")&amp;"/07/"&amp;'Configurações Básicas'!$E$5,"")</f>
        <v/>
      </c>
      <c r="E504" s="43"/>
      <c r="F504" s="143"/>
      <c r="G504" s="43"/>
      <c r="H504" s="43"/>
      <c r="I504" s="43"/>
      <c r="J504" s="219">
        <v>0</v>
      </c>
      <c r="K504" s="219">
        <v>0</v>
      </c>
      <c r="L504" s="44"/>
      <c r="M504" s="44"/>
      <c r="N504" s="41">
        <f>N503+IF(AND(L504="Pago",OR(E504='PC Receitas'!$O$4,E504='PC Receitas'!$O$5,E504='PC Receitas'!$O$6)),K504,IF(AND(L504="Pago",OR(E504='PC Receitas'!$O$7,E504='PC Receitas'!$O$8,E504='PC Receitas'!$O$9,E504='PC Receitas'!$O$10,E504='PC Receitas'!$O$11,E504='PC Receitas'!$O$12,E504='PC Receitas'!$O$13,E504='PC Receitas'!$O$14)),-K504,0))</f>
        <v>-691837.46999998973</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IF(C505&lt;&gt;"",TEXT(C505,"00")&amp;"/07/"&amp;'Configurações Básicas'!$E$5,"")</f>
        <v/>
      </c>
      <c r="E505" s="43"/>
      <c r="F505" s="143"/>
      <c r="G505" s="43"/>
      <c r="H505" s="43"/>
      <c r="I505" s="43"/>
      <c r="J505" s="219">
        <v>0</v>
      </c>
      <c r="K505" s="219">
        <v>0</v>
      </c>
      <c r="L505" s="44"/>
      <c r="M505" s="44"/>
      <c r="N505" s="41">
        <f>N504+IF(AND(L505="Pago",OR(E505='PC Receitas'!$O$4,E505='PC Receitas'!$O$5,E505='PC Receitas'!$O$6)),K505,IF(AND(L505="Pago",OR(E505='PC Receitas'!$O$7,E505='PC Receitas'!$O$8,E505='PC Receitas'!$O$9,E505='PC Receitas'!$O$10,E505='PC Receitas'!$O$11,E505='PC Receitas'!$O$12,E505='PC Receitas'!$O$13,E505='PC Receitas'!$O$14)),-K505,0))</f>
        <v>-691837.46999998973</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IF(C506&lt;&gt;"",TEXT(C506,"00")&amp;"/07/"&amp;'Configurações Básicas'!$E$5,"")</f>
        <v/>
      </c>
      <c r="E506" s="43"/>
      <c r="F506" s="143"/>
      <c r="G506" s="43"/>
      <c r="H506" s="43"/>
      <c r="I506" s="43"/>
      <c r="J506" s="219">
        <v>0</v>
      </c>
      <c r="K506" s="219">
        <v>0</v>
      </c>
      <c r="L506" s="44"/>
      <c r="M506" s="44"/>
      <c r="N506" s="41">
        <f>N505+IF(AND(L506="Pago",OR(E506='PC Receitas'!$O$4,E506='PC Receitas'!$O$5,E506='PC Receitas'!$O$6)),K506,IF(AND(L506="Pago",OR(E506='PC Receitas'!$O$7,E506='PC Receitas'!$O$8,E506='PC Receitas'!$O$9,E506='PC Receitas'!$O$10,E506='PC Receitas'!$O$11,E506='PC Receitas'!$O$12,E506='PC Receitas'!$O$13,E506='PC Receitas'!$O$14)),-K506,0))</f>
        <v>-691837.46999998973</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IF(C507&lt;&gt;"",TEXT(C507,"00")&amp;"/07/"&amp;'Configurações Básicas'!$E$5,"")</f>
        <v/>
      </c>
      <c r="E507" s="43"/>
      <c r="F507" s="143"/>
      <c r="G507" s="43"/>
      <c r="H507" s="43"/>
      <c r="I507" s="43"/>
      <c r="J507" s="219">
        <v>0</v>
      </c>
      <c r="K507" s="219">
        <v>0</v>
      </c>
      <c r="L507" s="44"/>
      <c r="M507" s="44"/>
      <c r="N507" s="41">
        <f>N506+IF(AND(L507="Pago",OR(E507='PC Receitas'!$O$4,E507='PC Receitas'!$O$5,E507='PC Receitas'!$O$6)),K507,IF(AND(L507="Pago",OR(E507='PC Receitas'!$O$7,E507='PC Receitas'!$O$8,E507='PC Receitas'!$O$9,E507='PC Receitas'!$O$10,E507='PC Receitas'!$O$11,E507='PC Receitas'!$O$12,E507='PC Receitas'!$O$13,E507='PC Receitas'!$O$14)),-K507,0))</f>
        <v>-691837.46999998973</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IF(C508&lt;&gt;"",TEXT(C508,"00")&amp;"/07/"&amp;'Configurações Básicas'!$E$5,"")</f>
        <v/>
      </c>
      <c r="E508" s="43"/>
      <c r="F508" s="143"/>
      <c r="G508" s="43"/>
      <c r="H508" s="43"/>
      <c r="I508" s="43"/>
      <c r="J508" s="219">
        <v>0</v>
      </c>
      <c r="K508" s="219">
        <v>0</v>
      </c>
      <c r="L508" s="44"/>
      <c r="M508" s="44"/>
      <c r="N508" s="41">
        <f>N507+IF(AND(L508="Pago",OR(E508='PC Receitas'!$O$4,E508='PC Receitas'!$O$5,E508='PC Receitas'!$O$6)),K508,IF(AND(L508="Pago",OR(E508='PC Receitas'!$O$7,E508='PC Receitas'!$O$8,E508='PC Receitas'!$O$9,E508='PC Receitas'!$O$10,E508='PC Receitas'!$O$11,E508='PC Receitas'!$O$12,E508='PC Receitas'!$O$13,E508='PC Receitas'!$O$14)),-K508,0))</f>
        <v>-691837.46999998973</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IF(C509&lt;&gt;"",TEXT(C509,"00")&amp;"/07/"&amp;'Configurações Básicas'!$E$5,"")</f>
        <v/>
      </c>
      <c r="E509" s="43"/>
      <c r="F509" s="143"/>
      <c r="G509" s="43"/>
      <c r="H509" s="43"/>
      <c r="I509" s="43"/>
      <c r="J509" s="219">
        <v>0</v>
      </c>
      <c r="K509" s="219">
        <v>0</v>
      </c>
      <c r="L509" s="44"/>
      <c r="M509" s="44"/>
      <c r="N509" s="41">
        <f>N508+IF(AND(L509="Pago",OR(E509='PC Receitas'!$O$4,E509='PC Receitas'!$O$5,E509='PC Receitas'!$O$6)),K509,IF(AND(L509="Pago",OR(E509='PC Receitas'!$O$7,E509='PC Receitas'!$O$8,E509='PC Receitas'!$O$9,E509='PC Receitas'!$O$10,E509='PC Receitas'!$O$11,E509='PC Receitas'!$O$12,E509='PC Receitas'!$O$13,E509='PC Receitas'!$O$14)),-K509,0))</f>
        <v>-691837.46999998973</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IF(C510&lt;&gt;"",TEXT(C510,"00")&amp;"/07/"&amp;'Configurações Básicas'!$E$5,"")</f>
        <v/>
      </c>
      <c r="E510" s="43"/>
      <c r="F510" s="143"/>
      <c r="G510" s="43"/>
      <c r="H510" s="43"/>
      <c r="I510" s="43"/>
      <c r="J510" s="219">
        <v>0</v>
      </c>
      <c r="K510" s="219">
        <v>0</v>
      </c>
      <c r="L510" s="44"/>
      <c r="M510" s="44"/>
      <c r="N510" s="41">
        <f>N509+IF(AND(L510="Pago",OR(E510='PC Receitas'!$O$4,E510='PC Receitas'!$O$5,E510='PC Receitas'!$O$6)),K510,IF(AND(L510="Pago",OR(E510='PC Receitas'!$O$7,E510='PC Receitas'!$O$8,E510='PC Receitas'!$O$9,E510='PC Receitas'!$O$10,E510='PC Receitas'!$O$11,E510='PC Receitas'!$O$12,E510='PC Receitas'!$O$13,E510='PC Receitas'!$O$14)),-K510,0))</f>
        <v>-691837.46999998973</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IF(C511&lt;&gt;"",TEXT(C511,"00")&amp;"/07/"&amp;'Configurações Básicas'!$E$5,"")</f>
        <v/>
      </c>
      <c r="E511" s="43"/>
      <c r="F511" s="143"/>
      <c r="G511" s="43"/>
      <c r="H511" s="43"/>
      <c r="I511" s="43"/>
      <c r="J511" s="219">
        <v>0</v>
      </c>
      <c r="K511" s="219">
        <v>0</v>
      </c>
      <c r="L511" s="44"/>
      <c r="M511" s="44"/>
      <c r="N511" s="41">
        <f>N510+IF(AND(L511="Pago",OR(E511='PC Receitas'!$O$4,E511='PC Receitas'!$O$5,E511='PC Receitas'!$O$6)),K511,IF(AND(L511="Pago",OR(E511='PC Receitas'!$O$7,E511='PC Receitas'!$O$8,E511='PC Receitas'!$O$9,E511='PC Receitas'!$O$10,E511='PC Receitas'!$O$11,E511='PC Receitas'!$O$12,E511='PC Receitas'!$O$13,E511='PC Receitas'!$O$14)),-K511,0))</f>
        <v>-691837.46999998973</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IF(C512&lt;&gt;"",TEXT(C512,"00")&amp;"/07/"&amp;'Configurações Básicas'!$E$5,"")</f>
        <v/>
      </c>
      <c r="E512" s="43"/>
      <c r="F512" s="143"/>
      <c r="G512" s="43"/>
      <c r="H512" s="43"/>
      <c r="I512" s="43"/>
      <c r="J512" s="219">
        <v>0</v>
      </c>
      <c r="K512" s="219">
        <v>0</v>
      </c>
      <c r="L512" s="44"/>
      <c r="M512" s="44"/>
      <c r="N512" s="41">
        <f>N511+IF(AND(L512="Pago",OR(E512='PC Receitas'!$O$4,E512='PC Receitas'!$O$5,E512='PC Receitas'!$O$6)),K512,IF(AND(L512="Pago",OR(E512='PC Receitas'!$O$7,E512='PC Receitas'!$O$8,E512='PC Receitas'!$O$9,E512='PC Receitas'!$O$10,E512='PC Receitas'!$O$11,E512='PC Receitas'!$O$12,E512='PC Receitas'!$O$13,E512='PC Receitas'!$O$14)),-K512,0))</f>
        <v>-691837.46999998973</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IF(C513&lt;&gt;"",TEXT(C513,"00")&amp;"/07/"&amp;'Configurações Básicas'!$E$5,"")</f>
        <v/>
      </c>
      <c r="E513" s="43"/>
      <c r="F513" s="143"/>
      <c r="G513" s="43"/>
      <c r="H513" s="43"/>
      <c r="I513" s="43"/>
      <c r="J513" s="219">
        <v>0</v>
      </c>
      <c r="K513" s="219">
        <v>0</v>
      </c>
      <c r="L513" s="44"/>
      <c r="M513" s="44"/>
      <c r="N513" s="41">
        <f>N512+IF(AND(L513="Pago",OR(E513='PC Receitas'!$O$4,E513='PC Receitas'!$O$5,E513='PC Receitas'!$O$6)),K513,IF(AND(L513="Pago",OR(E513='PC Receitas'!$O$7,E513='PC Receitas'!$O$8,E513='PC Receitas'!$O$9,E513='PC Receitas'!$O$10,E513='PC Receitas'!$O$11,E513='PC Receitas'!$O$12,E513='PC Receitas'!$O$13,E513='PC Receitas'!$O$14)),-K513,0))</f>
        <v>-691837.46999998973</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IF(C514&lt;&gt;"",TEXT(C514,"00")&amp;"/07/"&amp;'Configurações Básicas'!$E$5,"")</f>
        <v/>
      </c>
      <c r="E514" s="43"/>
      <c r="F514" s="143"/>
      <c r="G514" s="43"/>
      <c r="H514" s="43"/>
      <c r="I514" s="43"/>
      <c r="J514" s="219">
        <v>0</v>
      </c>
      <c r="K514" s="219">
        <v>0</v>
      </c>
      <c r="L514" s="44"/>
      <c r="M514" s="44"/>
      <c r="N514" s="41">
        <f>N513+IF(AND(L514="Pago",OR(E514='PC Receitas'!$O$4,E514='PC Receitas'!$O$5,E514='PC Receitas'!$O$6)),K514,IF(AND(L514="Pago",OR(E514='PC Receitas'!$O$7,E514='PC Receitas'!$O$8,E514='PC Receitas'!$O$9,E514='PC Receitas'!$O$10,E514='PC Receitas'!$O$11,E514='PC Receitas'!$O$12,E514='PC Receitas'!$O$13,E514='PC Receitas'!$O$14)),-K514,0))</f>
        <v>-691837.46999998973</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IF(C515&lt;&gt;"",TEXT(C515,"00")&amp;"/07/"&amp;'Configurações Básicas'!$E$5,"")</f>
        <v/>
      </c>
      <c r="E515" s="43"/>
      <c r="F515" s="143"/>
      <c r="G515" s="43"/>
      <c r="H515" s="43"/>
      <c r="I515" s="43"/>
      <c r="J515" s="219">
        <v>0</v>
      </c>
      <c r="K515" s="219">
        <v>0</v>
      </c>
      <c r="L515" s="44"/>
      <c r="M515" s="44"/>
      <c r="N515" s="41">
        <f>N514+IF(AND(L515="Pago",OR(E515='PC Receitas'!$O$4,E515='PC Receitas'!$O$5,E515='PC Receitas'!$O$6)),K515,IF(AND(L515="Pago",OR(E515='PC Receitas'!$O$7,E515='PC Receitas'!$O$8,E515='PC Receitas'!$O$9,E515='PC Receitas'!$O$10,E515='PC Receitas'!$O$11,E515='PC Receitas'!$O$12,E515='PC Receitas'!$O$13,E515='PC Receitas'!$O$14)),-K515,0))</f>
        <v>-691837.46999998973</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IF(C516&lt;&gt;"",TEXT(C516,"00")&amp;"/07/"&amp;'Configurações Básicas'!$E$5,"")</f>
        <v/>
      </c>
      <c r="E516" s="43"/>
      <c r="F516" s="143"/>
      <c r="G516" s="43"/>
      <c r="H516" s="43"/>
      <c r="I516" s="43"/>
      <c r="J516" s="219">
        <v>0</v>
      </c>
      <c r="K516" s="219">
        <v>0</v>
      </c>
      <c r="L516" s="44"/>
      <c r="M516" s="44"/>
      <c r="N516" s="41">
        <f>N515+IF(AND(L516="Pago",OR(E516='PC Receitas'!$O$4,E516='PC Receitas'!$O$5,E516='PC Receitas'!$O$6)),K516,IF(AND(L516="Pago",OR(E516='PC Receitas'!$O$7,E516='PC Receitas'!$O$8,E516='PC Receitas'!$O$9,E516='PC Receitas'!$O$10,E516='PC Receitas'!$O$11,E516='PC Receitas'!$O$12,E516='PC Receitas'!$O$13,E516='PC Receitas'!$O$14)),-K516,0))</f>
        <v>-691837.46999998973</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IF(C517&lt;&gt;"",TEXT(C517,"00")&amp;"/07/"&amp;'Configurações Básicas'!$E$5,"")</f>
        <v/>
      </c>
      <c r="E517" s="43"/>
      <c r="F517" s="143"/>
      <c r="G517" s="43"/>
      <c r="H517" s="43"/>
      <c r="I517" s="43"/>
      <c r="J517" s="219">
        <v>0</v>
      </c>
      <c r="K517" s="219">
        <v>0</v>
      </c>
      <c r="L517" s="44"/>
      <c r="M517" s="44"/>
      <c r="N517" s="41">
        <f>N516+IF(AND(L517="Pago",OR(E517='PC Receitas'!$O$4,E517='PC Receitas'!$O$5,E517='PC Receitas'!$O$6)),K517,IF(AND(L517="Pago",OR(E517='PC Receitas'!$O$7,E517='PC Receitas'!$O$8,E517='PC Receitas'!$O$9,E517='PC Receitas'!$O$10,E517='PC Receitas'!$O$11,E517='PC Receitas'!$O$12,E517='PC Receitas'!$O$13,E517='PC Receitas'!$O$14)),-K517,0))</f>
        <v>-691837.46999998973</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IF(C518&lt;&gt;"",TEXT(C518,"00")&amp;"/07/"&amp;'Configurações Básicas'!$E$5,"")</f>
        <v/>
      </c>
      <c r="E518" s="43"/>
      <c r="F518" s="143"/>
      <c r="G518" s="43"/>
      <c r="H518" s="43"/>
      <c r="I518" s="43"/>
      <c r="J518" s="219">
        <v>0</v>
      </c>
      <c r="K518" s="219">
        <v>0</v>
      </c>
      <c r="L518" s="44"/>
      <c r="M518" s="44"/>
      <c r="N518" s="41">
        <f>N517+IF(AND(L518="Pago",OR(E518='PC Receitas'!$O$4,E518='PC Receitas'!$O$5,E518='PC Receitas'!$O$6)),K518,IF(AND(L518="Pago",OR(E518='PC Receitas'!$O$7,E518='PC Receitas'!$O$8,E518='PC Receitas'!$O$9,E518='PC Receitas'!$O$10,E518='PC Receitas'!$O$11,E518='PC Receitas'!$O$12,E518='PC Receitas'!$O$13,E518='PC Receitas'!$O$14)),-K518,0))</f>
        <v>-691837.46999998973</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IF(C519&lt;&gt;"",TEXT(C519,"00")&amp;"/07/"&amp;'Configurações Básicas'!$E$5,"")</f>
        <v/>
      </c>
      <c r="E519" s="43"/>
      <c r="F519" s="143"/>
      <c r="G519" s="43"/>
      <c r="H519" s="43"/>
      <c r="I519" s="43"/>
      <c r="J519" s="219">
        <v>0</v>
      </c>
      <c r="K519" s="219">
        <v>0</v>
      </c>
      <c r="L519" s="44"/>
      <c r="M519" s="44"/>
      <c r="N519" s="41">
        <f>N518+IF(AND(L519="Pago",OR(E519='PC Receitas'!$O$4,E519='PC Receitas'!$O$5,E519='PC Receitas'!$O$6)),K519,IF(AND(L519="Pago",OR(E519='PC Receitas'!$O$7,E519='PC Receitas'!$O$8,E519='PC Receitas'!$O$9,E519='PC Receitas'!$O$10,E519='PC Receitas'!$O$11,E519='PC Receitas'!$O$12,E519='PC Receitas'!$O$13,E519='PC Receitas'!$O$14)),-K519,0))</f>
        <v>-691837.46999998973</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IF(C520&lt;&gt;"",TEXT(C520,"00")&amp;"/07/"&amp;'Configurações Básicas'!$E$5,"")</f>
        <v/>
      </c>
      <c r="E520" s="43"/>
      <c r="F520" s="143"/>
      <c r="G520" s="43"/>
      <c r="H520" s="43"/>
      <c r="I520" s="43"/>
      <c r="J520" s="219">
        <v>0</v>
      </c>
      <c r="K520" s="219">
        <v>0</v>
      </c>
      <c r="L520" s="44"/>
      <c r="M520" s="44"/>
      <c r="N520" s="41">
        <f>N519+IF(AND(L520="Pago",OR(E520='PC Receitas'!$O$4,E520='PC Receitas'!$O$5,E520='PC Receitas'!$O$6)),K520,IF(AND(L520="Pago",OR(E520='PC Receitas'!$O$7,E520='PC Receitas'!$O$8,E520='PC Receitas'!$O$9,E520='PC Receitas'!$O$10,E520='PC Receitas'!$O$11,E520='PC Receitas'!$O$12,E520='PC Receitas'!$O$13,E520='PC Receitas'!$O$14)),-K520,0))</f>
        <v>-691837.46999998973</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IF(C521&lt;&gt;"",TEXT(C521,"00")&amp;"/07/"&amp;'Configurações Básicas'!$E$5,"")</f>
        <v/>
      </c>
      <c r="E521" s="43"/>
      <c r="F521" s="143"/>
      <c r="G521" s="43"/>
      <c r="H521" s="43"/>
      <c r="I521" s="43"/>
      <c r="J521" s="219">
        <v>0</v>
      </c>
      <c r="K521" s="219">
        <v>0</v>
      </c>
      <c r="L521" s="44"/>
      <c r="M521" s="44"/>
      <c r="N521" s="41">
        <f>N520+IF(AND(L521="Pago",OR(E521='PC Receitas'!$O$4,E521='PC Receitas'!$O$5,E521='PC Receitas'!$O$6)),K521,IF(AND(L521="Pago",OR(E521='PC Receitas'!$O$7,E521='PC Receitas'!$O$8,E521='PC Receitas'!$O$9,E521='PC Receitas'!$O$10,E521='PC Receitas'!$O$11,E521='PC Receitas'!$O$12,E521='PC Receitas'!$O$13,E521='PC Receitas'!$O$14)),-K521,0))</f>
        <v>-691837.46999998973</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IF(C522&lt;&gt;"",TEXT(C522,"00")&amp;"/07/"&amp;'Configurações Básicas'!$E$5,"")</f>
        <v/>
      </c>
      <c r="E522" s="43"/>
      <c r="F522" s="143"/>
      <c r="G522" s="43"/>
      <c r="H522" s="43"/>
      <c r="I522" s="43"/>
      <c r="J522" s="219">
        <v>0</v>
      </c>
      <c r="K522" s="219">
        <v>0</v>
      </c>
      <c r="L522" s="44"/>
      <c r="M522" s="44"/>
      <c r="N522" s="41">
        <f>N521+IF(AND(L522="Pago",OR(E522='PC Receitas'!$O$4,E522='PC Receitas'!$O$5,E522='PC Receitas'!$O$6)),K522,IF(AND(L522="Pago",OR(E522='PC Receitas'!$O$7,E522='PC Receitas'!$O$8,E522='PC Receitas'!$O$9,E522='PC Receitas'!$O$10,E522='PC Receitas'!$O$11,E522='PC Receitas'!$O$12,E522='PC Receitas'!$O$13,E522='PC Receitas'!$O$14)),-K522,0))</f>
        <v>-691837.46999998973</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IF(C523&lt;&gt;"",TEXT(C523,"00")&amp;"/07/"&amp;'Configurações Básicas'!$E$5,"")</f>
        <v/>
      </c>
      <c r="E523" s="43"/>
      <c r="F523" s="143"/>
      <c r="G523" s="43"/>
      <c r="H523" s="43"/>
      <c r="I523" s="43"/>
      <c r="J523" s="219">
        <v>0</v>
      </c>
      <c r="K523" s="219">
        <v>0</v>
      </c>
      <c r="L523" s="44"/>
      <c r="M523" s="44"/>
      <c r="N523" s="41">
        <f>N522+IF(AND(L523="Pago",OR(E523='PC Receitas'!$O$4,E523='PC Receitas'!$O$5,E523='PC Receitas'!$O$6)),K523,IF(AND(L523="Pago",OR(E523='PC Receitas'!$O$7,E523='PC Receitas'!$O$8,E523='PC Receitas'!$O$9,E523='PC Receitas'!$O$10,E523='PC Receitas'!$O$11,E523='PC Receitas'!$O$12,E523='PC Receitas'!$O$13,E523='PC Receitas'!$O$14)),-K523,0))</f>
        <v>-691837.46999998973</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IF(C524&lt;&gt;"",TEXT(C524,"00")&amp;"/07/"&amp;'Configurações Básicas'!$E$5,"")</f>
        <v/>
      </c>
      <c r="E524" s="43"/>
      <c r="F524" s="143"/>
      <c r="G524" s="43"/>
      <c r="H524" s="43"/>
      <c r="I524" s="43"/>
      <c r="J524" s="219">
        <v>0</v>
      </c>
      <c r="K524" s="219">
        <v>0</v>
      </c>
      <c r="L524" s="44"/>
      <c r="M524" s="44"/>
      <c r="N524" s="41">
        <f>N523+IF(AND(L524="Pago",OR(E524='PC Receitas'!$O$4,E524='PC Receitas'!$O$5,E524='PC Receitas'!$O$6)),K524,IF(AND(L524="Pago",OR(E524='PC Receitas'!$O$7,E524='PC Receitas'!$O$8,E524='PC Receitas'!$O$9,E524='PC Receitas'!$O$10,E524='PC Receitas'!$O$11,E524='PC Receitas'!$O$12,E524='PC Receitas'!$O$13,E524='PC Receitas'!$O$14)),-K524,0))</f>
        <v>-691837.46999998973</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IF(C525&lt;&gt;"",TEXT(C525,"00")&amp;"/07/"&amp;'Configurações Básicas'!$E$5,"")</f>
        <v/>
      </c>
      <c r="E525" s="43"/>
      <c r="F525" s="143"/>
      <c r="G525" s="43"/>
      <c r="H525" s="43"/>
      <c r="I525" s="43"/>
      <c r="J525" s="219">
        <v>0</v>
      </c>
      <c r="K525" s="219">
        <v>0</v>
      </c>
      <c r="L525" s="44"/>
      <c r="M525" s="44"/>
      <c r="N525" s="41">
        <f>N524+IF(AND(L525="Pago",OR(E525='PC Receitas'!$O$4,E525='PC Receitas'!$O$5,E525='PC Receitas'!$O$6)),K525,IF(AND(L525="Pago",OR(E525='PC Receitas'!$O$7,E525='PC Receitas'!$O$8,E525='PC Receitas'!$O$9,E525='PC Receitas'!$O$10,E525='PC Receitas'!$O$11,E525='PC Receitas'!$O$12,E525='PC Receitas'!$O$13,E525='PC Receitas'!$O$14)),-K525,0))</f>
        <v>-691837.46999998973</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IF(C526&lt;&gt;"",TEXT(C526,"00")&amp;"/07/"&amp;'Configurações Básicas'!$E$5,"")</f>
        <v/>
      </c>
      <c r="E526" s="43"/>
      <c r="F526" s="143"/>
      <c r="G526" s="43"/>
      <c r="H526" s="43"/>
      <c r="I526" s="43"/>
      <c r="J526" s="219">
        <v>0</v>
      </c>
      <c r="K526" s="219">
        <v>0</v>
      </c>
      <c r="L526" s="44"/>
      <c r="M526" s="44"/>
      <c r="N526" s="41">
        <f>N525+IF(AND(L526="Pago",OR(E526='PC Receitas'!$O$4,E526='PC Receitas'!$O$5,E526='PC Receitas'!$O$6)),K526,IF(AND(L526="Pago",OR(E526='PC Receitas'!$O$7,E526='PC Receitas'!$O$8,E526='PC Receitas'!$O$9,E526='PC Receitas'!$O$10,E526='PC Receitas'!$O$11,E526='PC Receitas'!$O$12,E526='PC Receitas'!$O$13,E526='PC Receitas'!$O$14)),-K526,0))</f>
        <v>-691837.46999998973</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IF(C527&lt;&gt;"",TEXT(C527,"00")&amp;"/07/"&amp;'Configurações Básicas'!$E$5,"")</f>
        <v/>
      </c>
      <c r="E527" s="43"/>
      <c r="F527" s="143"/>
      <c r="G527" s="43"/>
      <c r="H527" s="43"/>
      <c r="I527" s="43"/>
      <c r="J527" s="219">
        <v>0</v>
      </c>
      <c r="K527" s="219">
        <v>0</v>
      </c>
      <c r="L527" s="44"/>
      <c r="M527" s="44"/>
      <c r="N527" s="41">
        <f>N526+IF(AND(L527="Pago",OR(E527='PC Receitas'!$O$4,E527='PC Receitas'!$O$5,E527='PC Receitas'!$O$6)),K527,IF(AND(L527="Pago",OR(E527='PC Receitas'!$O$7,E527='PC Receitas'!$O$8,E527='PC Receitas'!$O$9,E527='PC Receitas'!$O$10,E527='PC Receitas'!$O$11,E527='PC Receitas'!$O$12,E527='PC Receitas'!$O$13,E527='PC Receitas'!$O$14)),-K527,0))</f>
        <v>-691837.46999998973</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IF(C528&lt;&gt;"",TEXT(C528,"00")&amp;"/07/"&amp;'Configurações Básicas'!$E$5,"")</f>
        <v/>
      </c>
      <c r="E528" s="43"/>
      <c r="F528" s="143"/>
      <c r="G528" s="43"/>
      <c r="H528" s="43"/>
      <c r="I528" s="43"/>
      <c r="J528" s="219">
        <v>0</v>
      </c>
      <c r="K528" s="219">
        <v>0</v>
      </c>
      <c r="L528" s="44"/>
      <c r="M528" s="44"/>
      <c r="N528" s="41">
        <f>N527+IF(AND(L528="Pago",OR(E528='PC Receitas'!$O$4,E528='PC Receitas'!$O$5,E528='PC Receitas'!$O$6)),K528,IF(AND(L528="Pago",OR(E528='PC Receitas'!$O$7,E528='PC Receitas'!$O$8,E528='PC Receitas'!$O$9,E528='PC Receitas'!$O$10,E528='PC Receitas'!$O$11,E528='PC Receitas'!$O$12,E528='PC Receitas'!$O$13,E528='PC Receitas'!$O$14)),-K528,0))</f>
        <v>-691837.46999998973</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IF(C529&lt;&gt;"",TEXT(C529,"00")&amp;"/07/"&amp;'Configurações Básicas'!$E$5,"")</f>
        <v/>
      </c>
      <c r="E529" s="43"/>
      <c r="F529" s="143"/>
      <c r="G529" s="43"/>
      <c r="H529" s="43"/>
      <c r="I529" s="43"/>
      <c r="J529" s="219">
        <v>0</v>
      </c>
      <c r="K529" s="219">
        <v>0</v>
      </c>
      <c r="L529" s="44"/>
      <c r="M529" s="44"/>
      <c r="N529" s="41">
        <f>N528+IF(AND(L529="Pago",OR(E529='PC Receitas'!$O$4,E529='PC Receitas'!$O$5,E529='PC Receitas'!$O$6)),K529,IF(AND(L529="Pago",OR(E529='PC Receitas'!$O$7,E529='PC Receitas'!$O$8,E529='PC Receitas'!$O$9,E529='PC Receitas'!$O$10,E529='PC Receitas'!$O$11,E529='PC Receitas'!$O$12,E529='PC Receitas'!$O$13,E529='PC Receitas'!$O$14)),-K529,0))</f>
        <v>-691837.46999998973</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IF(C530&lt;&gt;"",TEXT(C530,"00")&amp;"/07/"&amp;'Configurações Básicas'!$E$5,"")</f>
        <v/>
      </c>
      <c r="E530" s="43"/>
      <c r="F530" s="143"/>
      <c r="G530" s="43"/>
      <c r="H530" s="43"/>
      <c r="I530" s="43"/>
      <c r="J530" s="219">
        <v>0</v>
      </c>
      <c r="K530" s="219">
        <v>0</v>
      </c>
      <c r="L530" s="44"/>
      <c r="M530" s="44"/>
      <c r="N530" s="41">
        <f>N529+IF(AND(L530="Pago",OR(E530='PC Receitas'!$O$4,E530='PC Receitas'!$O$5,E530='PC Receitas'!$O$6)),K530,IF(AND(L530="Pago",OR(E530='PC Receitas'!$O$7,E530='PC Receitas'!$O$8,E530='PC Receitas'!$O$9,E530='PC Receitas'!$O$10,E530='PC Receitas'!$O$11,E530='PC Receitas'!$O$12,E530='PC Receitas'!$O$13,E530='PC Receitas'!$O$14)),-K530,0))</f>
        <v>-691837.46999998973</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IF(C531&lt;&gt;"",TEXT(C531,"00")&amp;"/07/"&amp;'Configurações Básicas'!$E$5,"")</f>
        <v/>
      </c>
      <c r="E531" s="43"/>
      <c r="F531" s="143"/>
      <c r="G531" s="43"/>
      <c r="H531" s="43"/>
      <c r="I531" s="43"/>
      <c r="J531" s="219">
        <v>0</v>
      </c>
      <c r="K531" s="219">
        <v>0</v>
      </c>
      <c r="L531" s="44"/>
      <c r="M531" s="44"/>
      <c r="N531" s="41">
        <f>N530+IF(AND(L531="Pago",OR(E531='PC Receitas'!$O$4,E531='PC Receitas'!$O$5,E531='PC Receitas'!$O$6)),K531,IF(AND(L531="Pago",OR(E531='PC Receitas'!$O$7,E531='PC Receitas'!$O$8,E531='PC Receitas'!$O$9,E531='PC Receitas'!$O$10,E531='PC Receitas'!$O$11,E531='PC Receitas'!$O$12,E531='PC Receitas'!$O$13,E531='PC Receitas'!$O$14)),-K531,0))</f>
        <v>-691837.46999998973</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IF(C532&lt;&gt;"",TEXT(C532,"00")&amp;"/07/"&amp;'Configurações Básicas'!$E$5,"")</f>
        <v/>
      </c>
      <c r="E532" s="43"/>
      <c r="F532" s="143"/>
      <c r="G532" s="43"/>
      <c r="H532" s="43"/>
      <c r="I532" s="43"/>
      <c r="J532" s="219">
        <v>0</v>
      </c>
      <c r="K532" s="219">
        <v>0</v>
      </c>
      <c r="L532" s="44"/>
      <c r="M532" s="44"/>
      <c r="N532" s="41">
        <f>N531+IF(AND(L532="Pago",OR(E532='PC Receitas'!$O$4,E532='PC Receitas'!$O$5,E532='PC Receitas'!$O$6)),K532,IF(AND(L532="Pago",OR(E532='PC Receitas'!$O$7,E532='PC Receitas'!$O$8,E532='PC Receitas'!$O$9,E532='PC Receitas'!$O$10,E532='PC Receitas'!$O$11,E532='PC Receitas'!$O$12,E532='PC Receitas'!$O$13,E532='PC Receitas'!$O$14)),-K532,0))</f>
        <v>-691837.46999998973</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IF(C533&lt;&gt;"",TEXT(C533,"00")&amp;"/07/"&amp;'Configurações Básicas'!$E$5,"")</f>
        <v/>
      </c>
      <c r="E533" s="43"/>
      <c r="F533" s="143"/>
      <c r="G533" s="43"/>
      <c r="H533" s="43"/>
      <c r="I533" s="43"/>
      <c r="J533" s="219">
        <v>0</v>
      </c>
      <c r="K533" s="219">
        <v>0</v>
      </c>
      <c r="L533" s="44"/>
      <c r="M533" s="44"/>
      <c r="N533" s="41">
        <f>N532+IF(AND(L533="Pago",OR(E533='PC Receitas'!$O$4,E533='PC Receitas'!$O$5,E533='PC Receitas'!$O$6)),K533,IF(AND(L533="Pago",OR(E533='PC Receitas'!$O$7,E533='PC Receitas'!$O$8,E533='PC Receitas'!$O$9,E533='PC Receitas'!$O$10,E533='PC Receitas'!$O$11,E533='PC Receitas'!$O$12,E533='PC Receitas'!$O$13,E533='PC Receitas'!$O$14)),-K533,0))</f>
        <v>-691837.46999998973</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IF(C534&lt;&gt;"",TEXT(C534,"00")&amp;"/07/"&amp;'Configurações Básicas'!$E$5,"")</f>
        <v/>
      </c>
      <c r="E534" s="43"/>
      <c r="F534" s="143"/>
      <c r="G534" s="43"/>
      <c r="H534" s="43"/>
      <c r="I534" s="43"/>
      <c r="J534" s="219">
        <v>0</v>
      </c>
      <c r="K534" s="219">
        <v>0</v>
      </c>
      <c r="L534" s="44"/>
      <c r="M534" s="44"/>
      <c r="N534" s="41">
        <f>N533+IF(AND(L534="Pago",OR(E534='PC Receitas'!$O$4,E534='PC Receitas'!$O$5,E534='PC Receitas'!$O$6)),K534,IF(AND(L534="Pago",OR(E534='PC Receitas'!$O$7,E534='PC Receitas'!$O$8,E534='PC Receitas'!$O$9,E534='PC Receitas'!$O$10,E534='PC Receitas'!$O$11,E534='PC Receitas'!$O$12,E534='PC Receitas'!$O$13,E534='PC Receitas'!$O$14)),-K534,0))</f>
        <v>-691837.46999998973</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IF(C535&lt;&gt;"",TEXT(C535,"00")&amp;"/07/"&amp;'Configurações Básicas'!$E$5,"")</f>
        <v/>
      </c>
      <c r="E535" s="43"/>
      <c r="F535" s="143"/>
      <c r="G535" s="43"/>
      <c r="H535" s="43"/>
      <c r="I535" s="43"/>
      <c r="J535" s="219">
        <v>0</v>
      </c>
      <c r="K535" s="219">
        <v>0</v>
      </c>
      <c r="L535" s="44"/>
      <c r="M535" s="44"/>
      <c r="N535" s="41">
        <f>N534+IF(AND(L535="Pago",OR(E535='PC Receitas'!$O$4,E535='PC Receitas'!$O$5,E535='PC Receitas'!$O$6)),K535,IF(AND(L535="Pago",OR(E535='PC Receitas'!$O$7,E535='PC Receitas'!$O$8,E535='PC Receitas'!$O$9,E535='PC Receitas'!$O$10,E535='PC Receitas'!$O$11,E535='PC Receitas'!$O$12,E535='PC Receitas'!$O$13,E535='PC Receitas'!$O$14)),-K535,0))</f>
        <v>-691837.46999998973</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IF(C536&lt;&gt;"",TEXT(C536,"00")&amp;"/07/"&amp;'Configurações Básicas'!$E$5,"")</f>
        <v/>
      </c>
      <c r="E536" s="43"/>
      <c r="F536" s="143"/>
      <c r="G536" s="43"/>
      <c r="H536" s="43"/>
      <c r="I536" s="43"/>
      <c r="J536" s="219">
        <v>0</v>
      </c>
      <c r="K536" s="219">
        <v>0</v>
      </c>
      <c r="L536" s="44"/>
      <c r="M536" s="44"/>
      <c r="N536" s="41">
        <f>N535+IF(AND(L536="Pago",OR(E536='PC Receitas'!$O$4,E536='PC Receitas'!$O$5,E536='PC Receitas'!$O$6)),K536,IF(AND(L536="Pago",OR(E536='PC Receitas'!$O$7,E536='PC Receitas'!$O$8,E536='PC Receitas'!$O$9,E536='PC Receitas'!$O$10,E536='PC Receitas'!$O$11,E536='PC Receitas'!$O$12,E536='PC Receitas'!$O$13,E536='PC Receitas'!$O$14)),-K536,0))</f>
        <v>-691837.46999998973</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IF(C537&lt;&gt;"",TEXT(C537,"00")&amp;"/07/"&amp;'Configurações Básicas'!$E$5,"")</f>
        <v/>
      </c>
      <c r="E537" s="43"/>
      <c r="F537" s="143"/>
      <c r="G537" s="43"/>
      <c r="H537" s="43"/>
      <c r="I537" s="43"/>
      <c r="J537" s="219">
        <v>0</v>
      </c>
      <c r="K537" s="219">
        <v>0</v>
      </c>
      <c r="L537" s="44"/>
      <c r="M537" s="44"/>
      <c r="N537" s="41">
        <f>N536+IF(AND(L537="Pago",OR(E537='PC Receitas'!$O$4,E537='PC Receitas'!$O$5,E537='PC Receitas'!$O$6)),K537,IF(AND(L537="Pago",OR(E537='PC Receitas'!$O$7,E537='PC Receitas'!$O$8,E537='PC Receitas'!$O$9,E537='PC Receitas'!$O$10,E537='PC Receitas'!$O$11,E537='PC Receitas'!$O$12,E537='PC Receitas'!$O$13,E537='PC Receitas'!$O$14)),-K537,0))</f>
        <v>-691837.46999998973</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IF(C538&lt;&gt;"",TEXT(C538,"00")&amp;"/07/"&amp;'Configurações Básicas'!$E$5,"")</f>
        <v/>
      </c>
      <c r="E538" s="43"/>
      <c r="F538" s="143"/>
      <c r="G538" s="43"/>
      <c r="H538" s="43"/>
      <c r="I538" s="43"/>
      <c r="J538" s="219">
        <v>0</v>
      </c>
      <c r="K538" s="219">
        <v>0</v>
      </c>
      <c r="L538" s="44"/>
      <c r="M538" s="44"/>
      <c r="N538" s="41">
        <f>N537+IF(AND(L538="Pago",OR(E538='PC Receitas'!$O$4,E538='PC Receitas'!$O$5,E538='PC Receitas'!$O$6)),K538,IF(AND(L538="Pago",OR(E538='PC Receitas'!$O$7,E538='PC Receitas'!$O$8,E538='PC Receitas'!$O$9,E538='PC Receitas'!$O$10,E538='PC Receitas'!$O$11,E538='PC Receitas'!$O$12,E538='PC Receitas'!$O$13,E538='PC Receitas'!$O$14)),-K538,0))</f>
        <v>-691837.46999998973</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IF(C539&lt;&gt;"",TEXT(C539,"00")&amp;"/07/"&amp;'Configurações Básicas'!$E$5,"")</f>
        <v/>
      </c>
      <c r="E539" s="43"/>
      <c r="F539" s="143"/>
      <c r="G539" s="43"/>
      <c r="H539" s="43"/>
      <c r="I539" s="43"/>
      <c r="J539" s="219">
        <v>0</v>
      </c>
      <c r="K539" s="219">
        <v>0</v>
      </c>
      <c r="L539" s="44"/>
      <c r="M539" s="44"/>
      <c r="N539" s="41">
        <f>N538+IF(AND(L539="Pago",OR(E539='PC Receitas'!$O$4,E539='PC Receitas'!$O$5,E539='PC Receitas'!$O$6)),K539,IF(AND(L539="Pago",OR(E539='PC Receitas'!$O$7,E539='PC Receitas'!$O$8,E539='PC Receitas'!$O$9,E539='PC Receitas'!$O$10,E539='PC Receitas'!$O$11,E539='PC Receitas'!$O$12,E539='PC Receitas'!$O$13,E539='PC Receitas'!$O$14)),-K539,0))</f>
        <v>-691837.46999998973</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IF(C540&lt;&gt;"",TEXT(C540,"00")&amp;"/07/"&amp;'Configurações Básicas'!$E$5,"")</f>
        <v/>
      </c>
      <c r="E540" s="43"/>
      <c r="F540" s="143"/>
      <c r="G540" s="43"/>
      <c r="H540" s="43"/>
      <c r="I540" s="43"/>
      <c r="J540" s="219">
        <v>0</v>
      </c>
      <c r="K540" s="219">
        <v>0</v>
      </c>
      <c r="L540" s="44"/>
      <c r="M540" s="44"/>
      <c r="N540" s="41">
        <f>N539+IF(AND(L540="Pago",OR(E540='PC Receitas'!$O$4,E540='PC Receitas'!$O$5,E540='PC Receitas'!$O$6)),K540,IF(AND(L540="Pago",OR(E540='PC Receitas'!$O$7,E540='PC Receitas'!$O$8,E540='PC Receitas'!$O$9,E540='PC Receitas'!$O$10,E540='PC Receitas'!$O$11,E540='PC Receitas'!$O$12,E540='PC Receitas'!$O$13,E540='PC Receitas'!$O$14)),-K540,0))</f>
        <v>-691837.46999998973</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IF(C541&lt;&gt;"",TEXT(C541,"00")&amp;"/07/"&amp;'Configurações Básicas'!$E$5,"")</f>
        <v/>
      </c>
      <c r="E541" s="43"/>
      <c r="F541" s="143"/>
      <c r="G541" s="43"/>
      <c r="H541" s="43"/>
      <c r="I541" s="43"/>
      <c r="J541" s="219">
        <v>0</v>
      </c>
      <c r="K541" s="219">
        <v>0</v>
      </c>
      <c r="L541" s="44"/>
      <c r="M541" s="44"/>
      <c r="N541" s="41">
        <f>N540+IF(AND(L541="Pago",OR(E541='PC Receitas'!$O$4,E541='PC Receitas'!$O$5,E541='PC Receitas'!$O$6)),K541,IF(AND(L541="Pago",OR(E541='PC Receitas'!$O$7,E541='PC Receitas'!$O$8,E541='PC Receitas'!$O$9,E541='PC Receitas'!$O$10,E541='PC Receitas'!$O$11,E541='PC Receitas'!$O$12,E541='PC Receitas'!$O$13,E541='PC Receitas'!$O$14)),-K541,0))</f>
        <v>-691837.46999998973</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IF(C542&lt;&gt;"",TEXT(C542,"00")&amp;"/07/"&amp;'Configurações Básicas'!$E$5,"")</f>
        <v/>
      </c>
      <c r="E542" s="43"/>
      <c r="F542" s="143"/>
      <c r="G542" s="43"/>
      <c r="H542" s="43"/>
      <c r="I542" s="43"/>
      <c r="J542" s="219">
        <v>0</v>
      </c>
      <c r="K542" s="219">
        <v>0</v>
      </c>
      <c r="L542" s="44"/>
      <c r="M542" s="44"/>
      <c r="N542" s="41">
        <f>N541+IF(AND(L542="Pago",OR(E542='PC Receitas'!$O$4,E542='PC Receitas'!$O$5,E542='PC Receitas'!$O$6)),K542,IF(AND(L542="Pago",OR(E542='PC Receitas'!$O$7,E542='PC Receitas'!$O$8,E542='PC Receitas'!$O$9,E542='PC Receitas'!$O$10,E542='PC Receitas'!$O$11,E542='PC Receitas'!$O$12,E542='PC Receitas'!$O$13,E542='PC Receitas'!$O$14)),-K542,0))</f>
        <v>-691837.46999998973</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IF(C543&lt;&gt;"",TEXT(C543,"00")&amp;"/07/"&amp;'Configurações Básicas'!$E$5,"")</f>
        <v/>
      </c>
      <c r="E543" s="43"/>
      <c r="F543" s="143"/>
      <c r="G543" s="43"/>
      <c r="H543" s="43"/>
      <c r="I543" s="43"/>
      <c r="J543" s="219">
        <v>0</v>
      </c>
      <c r="K543" s="219">
        <v>0</v>
      </c>
      <c r="L543" s="44"/>
      <c r="M543" s="44"/>
      <c r="N543" s="41">
        <f>N542+IF(AND(L543="Pago",OR(E543='PC Receitas'!$O$4,E543='PC Receitas'!$O$5,E543='PC Receitas'!$O$6)),K543,IF(AND(L543="Pago",OR(E543='PC Receitas'!$O$7,E543='PC Receitas'!$O$8,E543='PC Receitas'!$O$9,E543='PC Receitas'!$O$10,E543='PC Receitas'!$O$11,E543='PC Receitas'!$O$12,E543='PC Receitas'!$O$13,E543='PC Receitas'!$O$14)),-K543,0))</f>
        <v>-691837.46999998973</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IF(C544&lt;&gt;"",TEXT(C544,"00")&amp;"/07/"&amp;'Configurações Básicas'!$E$5,"")</f>
        <v/>
      </c>
      <c r="E544" s="43"/>
      <c r="F544" s="143"/>
      <c r="G544" s="43"/>
      <c r="H544" s="43"/>
      <c r="I544" s="43"/>
      <c r="J544" s="219">
        <v>0</v>
      </c>
      <c r="K544" s="219">
        <v>0</v>
      </c>
      <c r="L544" s="44"/>
      <c r="M544" s="44"/>
      <c r="N544" s="41">
        <f>N543+IF(AND(L544="Pago",OR(E544='PC Receitas'!$O$4,E544='PC Receitas'!$O$5,E544='PC Receitas'!$O$6)),K544,IF(AND(L544="Pago",OR(E544='PC Receitas'!$O$7,E544='PC Receitas'!$O$8,E544='PC Receitas'!$O$9,E544='PC Receitas'!$O$10,E544='PC Receitas'!$O$11,E544='PC Receitas'!$O$12,E544='PC Receitas'!$O$13,E544='PC Receitas'!$O$14)),-K544,0))</f>
        <v>-691837.46999998973</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IF(C545&lt;&gt;"",TEXT(C545,"00")&amp;"/07/"&amp;'Configurações Básicas'!$E$5,"")</f>
        <v/>
      </c>
      <c r="E545" s="43"/>
      <c r="F545" s="143"/>
      <c r="G545" s="43"/>
      <c r="H545" s="43"/>
      <c r="I545" s="43"/>
      <c r="J545" s="219">
        <v>0</v>
      </c>
      <c r="K545" s="219">
        <v>0</v>
      </c>
      <c r="L545" s="44"/>
      <c r="M545" s="44"/>
      <c r="N545" s="41">
        <f>N544+IF(AND(L545="Pago",OR(E545='PC Receitas'!$O$4,E545='PC Receitas'!$O$5,E545='PC Receitas'!$O$6)),K545,IF(AND(L545="Pago",OR(E545='PC Receitas'!$O$7,E545='PC Receitas'!$O$8,E545='PC Receitas'!$O$9,E545='PC Receitas'!$O$10,E545='PC Receitas'!$O$11,E545='PC Receitas'!$O$12,E545='PC Receitas'!$O$13,E545='PC Receitas'!$O$14)),-K545,0))</f>
        <v>-691837.46999998973</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IF(C546&lt;&gt;"",TEXT(C546,"00")&amp;"/07/"&amp;'Configurações Básicas'!$E$5,"")</f>
        <v/>
      </c>
      <c r="E546" s="43"/>
      <c r="F546" s="143"/>
      <c r="G546" s="43"/>
      <c r="H546" s="43"/>
      <c r="I546" s="43"/>
      <c r="J546" s="219">
        <v>0</v>
      </c>
      <c r="K546" s="219">
        <v>0</v>
      </c>
      <c r="L546" s="44"/>
      <c r="M546" s="44"/>
      <c r="N546" s="41">
        <f>N545+IF(AND(L546="Pago",OR(E546='PC Receitas'!$O$4,E546='PC Receitas'!$O$5,E546='PC Receitas'!$O$6)),K546,IF(AND(L546="Pago",OR(E546='PC Receitas'!$O$7,E546='PC Receitas'!$O$8,E546='PC Receitas'!$O$9,E546='PC Receitas'!$O$10,E546='PC Receitas'!$O$11,E546='PC Receitas'!$O$12,E546='PC Receitas'!$O$13,E546='PC Receitas'!$O$14)),-K546,0))</f>
        <v>-691837.46999998973</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IF(C547&lt;&gt;"",TEXT(C547,"00")&amp;"/07/"&amp;'Configurações Básicas'!$E$5,"")</f>
        <v/>
      </c>
      <c r="E547" s="43"/>
      <c r="F547" s="143"/>
      <c r="G547" s="43"/>
      <c r="H547" s="43"/>
      <c r="I547" s="43"/>
      <c r="J547" s="219">
        <v>0</v>
      </c>
      <c r="K547" s="219">
        <v>0</v>
      </c>
      <c r="L547" s="44"/>
      <c r="M547" s="44"/>
      <c r="N547" s="41">
        <f>N546+IF(AND(L547="Pago",OR(E547='PC Receitas'!$O$4,E547='PC Receitas'!$O$5,E547='PC Receitas'!$O$6)),K547,IF(AND(L547="Pago",OR(E547='PC Receitas'!$O$7,E547='PC Receitas'!$O$8,E547='PC Receitas'!$O$9,E547='PC Receitas'!$O$10,E547='PC Receitas'!$O$11,E547='PC Receitas'!$O$12,E547='PC Receitas'!$O$13,E547='PC Receitas'!$O$14)),-K547,0))</f>
        <v>-691837.46999998973</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IF(C548&lt;&gt;"",TEXT(C548,"00")&amp;"/07/"&amp;'Configurações Básicas'!$E$5,"")</f>
        <v/>
      </c>
      <c r="E548" s="43"/>
      <c r="F548" s="143"/>
      <c r="G548" s="43"/>
      <c r="H548" s="43"/>
      <c r="I548" s="43"/>
      <c r="J548" s="219">
        <v>0</v>
      </c>
      <c r="K548" s="219">
        <v>0</v>
      </c>
      <c r="L548" s="44"/>
      <c r="M548" s="44"/>
      <c r="N548" s="41">
        <f>N547+IF(AND(L548="Pago",OR(E548='PC Receitas'!$O$4,E548='PC Receitas'!$O$5,E548='PC Receitas'!$O$6)),K548,IF(AND(L548="Pago",OR(E548='PC Receitas'!$O$7,E548='PC Receitas'!$O$8,E548='PC Receitas'!$O$9,E548='PC Receitas'!$O$10,E548='PC Receitas'!$O$11,E548='PC Receitas'!$O$12,E548='PC Receitas'!$O$13,E548='PC Receitas'!$O$14)),-K548,0))</f>
        <v>-691837.46999998973</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IF(C549&lt;&gt;"",TEXT(C549,"00")&amp;"/07/"&amp;'Configurações Básicas'!$E$5,"")</f>
        <v/>
      </c>
      <c r="E549" s="43"/>
      <c r="F549" s="143"/>
      <c r="G549" s="43"/>
      <c r="H549" s="43"/>
      <c r="I549" s="43"/>
      <c r="J549" s="219">
        <v>0</v>
      </c>
      <c r="K549" s="219">
        <v>0</v>
      </c>
      <c r="L549" s="44"/>
      <c r="M549" s="44"/>
      <c r="N549" s="41">
        <f>N548+IF(AND(L549="Pago",OR(E549='PC Receitas'!$O$4,E549='PC Receitas'!$O$5,E549='PC Receitas'!$O$6)),K549,IF(AND(L549="Pago",OR(E549='PC Receitas'!$O$7,E549='PC Receitas'!$O$8,E549='PC Receitas'!$O$9,E549='PC Receitas'!$O$10,E549='PC Receitas'!$O$11,E549='PC Receitas'!$O$12,E549='PC Receitas'!$O$13,E549='PC Receitas'!$O$14)),-K549,0))</f>
        <v>-691837.46999998973</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IF(C550&lt;&gt;"",TEXT(C550,"00")&amp;"/07/"&amp;'Configurações Básicas'!$E$5,"")</f>
        <v/>
      </c>
      <c r="E550" s="43"/>
      <c r="F550" s="143"/>
      <c r="G550" s="43"/>
      <c r="H550" s="43"/>
      <c r="I550" s="43"/>
      <c r="J550" s="219">
        <v>0</v>
      </c>
      <c r="K550" s="219">
        <v>0</v>
      </c>
      <c r="L550" s="44"/>
      <c r="M550" s="44"/>
      <c r="N550" s="41">
        <f>N549+IF(AND(L550="Pago",OR(E550='PC Receitas'!$O$4,E550='PC Receitas'!$O$5,E550='PC Receitas'!$O$6)),K550,IF(AND(L550="Pago",OR(E550='PC Receitas'!$O$7,E550='PC Receitas'!$O$8,E550='PC Receitas'!$O$9,E550='PC Receitas'!$O$10,E550='PC Receitas'!$O$11,E550='PC Receitas'!$O$12,E550='PC Receitas'!$O$13,E550='PC Receitas'!$O$14)),-K550,0))</f>
        <v>-691837.46999998973</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IF(C551&lt;&gt;"",TEXT(C551,"00")&amp;"/07/"&amp;'Configurações Básicas'!$E$5,"")</f>
        <v/>
      </c>
      <c r="E551" s="43"/>
      <c r="F551" s="143"/>
      <c r="G551" s="43"/>
      <c r="H551" s="43"/>
      <c r="I551" s="43"/>
      <c r="J551" s="219">
        <v>0</v>
      </c>
      <c r="K551" s="219">
        <v>0</v>
      </c>
      <c r="L551" s="44"/>
      <c r="M551" s="44"/>
      <c r="N551" s="41">
        <f>N550+IF(AND(L551="Pago",OR(E551='PC Receitas'!$O$4,E551='PC Receitas'!$O$5,E551='PC Receitas'!$O$6)),K551,IF(AND(L551="Pago",OR(E551='PC Receitas'!$O$7,E551='PC Receitas'!$O$8,E551='PC Receitas'!$O$9,E551='PC Receitas'!$O$10,E551='PC Receitas'!$O$11,E551='PC Receitas'!$O$12,E551='PC Receitas'!$O$13,E551='PC Receitas'!$O$14)),-K551,0))</f>
        <v>-691837.46999998973</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IF(C552&lt;&gt;"",TEXT(C552,"00")&amp;"/07/"&amp;'Configurações Básicas'!$E$5,"")</f>
        <v/>
      </c>
      <c r="E552" s="43"/>
      <c r="F552" s="143"/>
      <c r="G552" s="43"/>
      <c r="H552" s="43"/>
      <c r="I552" s="43"/>
      <c r="J552" s="219">
        <v>0</v>
      </c>
      <c r="K552" s="219">
        <v>0</v>
      </c>
      <c r="L552" s="44"/>
      <c r="M552" s="44"/>
      <c r="N552" s="41">
        <f>N551+IF(AND(L552="Pago",OR(E552='PC Receitas'!$O$4,E552='PC Receitas'!$O$5,E552='PC Receitas'!$O$6)),K552,IF(AND(L552="Pago",OR(E552='PC Receitas'!$O$7,E552='PC Receitas'!$O$8,E552='PC Receitas'!$O$9,E552='PC Receitas'!$O$10,E552='PC Receitas'!$O$11,E552='PC Receitas'!$O$12,E552='PC Receitas'!$O$13,E552='PC Receitas'!$O$14)),-K552,0))</f>
        <v>-691837.46999998973</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IF(C553&lt;&gt;"",TEXT(C553,"00")&amp;"/07/"&amp;'Configurações Básicas'!$E$5,"")</f>
        <v/>
      </c>
      <c r="E553" s="43"/>
      <c r="F553" s="143"/>
      <c r="G553" s="43"/>
      <c r="H553" s="43"/>
      <c r="I553" s="43"/>
      <c r="J553" s="219">
        <v>0</v>
      </c>
      <c r="K553" s="219">
        <v>0</v>
      </c>
      <c r="L553" s="44"/>
      <c r="M553" s="44"/>
      <c r="N553" s="41">
        <f>N552+IF(AND(L553="Pago",OR(E553='PC Receitas'!$O$4,E553='PC Receitas'!$O$5,E553='PC Receitas'!$O$6)),K553,IF(AND(L553="Pago",OR(E553='PC Receitas'!$O$7,E553='PC Receitas'!$O$8,E553='PC Receitas'!$O$9,E553='PC Receitas'!$O$10,E553='PC Receitas'!$O$11,E553='PC Receitas'!$O$12,E553='PC Receitas'!$O$13,E553='PC Receitas'!$O$14)),-K553,0))</f>
        <v>-691837.46999998973</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IF(C554&lt;&gt;"",TEXT(C554,"00")&amp;"/07/"&amp;'Configurações Básicas'!$E$5,"")</f>
        <v/>
      </c>
      <c r="E554" s="43"/>
      <c r="F554" s="143"/>
      <c r="G554" s="43"/>
      <c r="H554" s="43"/>
      <c r="I554" s="43"/>
      <c r="J554" s="219">
        <v>0</v>
      </c>
      <c r="K554" s="219">
        <v>0</v>
      </c>
      <c r="L554" s="44"/>
      <c r="M554" s="44"/>
      <c r="N554" s="41">
        <f>N553+IF(AND(L554="Pago",OR(E554='PC Receitas'!$O$4,E554='PC Receitas'!$O$5,E554='PC Receitas'!$O$6)),K554,IF(AND(L554="Pago",OR(E554='PC Receitas'!$O$7,E554='PC Receitas'!$O$8,E554='PC Receitas'!$O$9,E554='PC Receitas'!$O$10,E554='PC Receitas'!$O$11,E554='PC Receitas'!$O$12,E554='PC Receitas'!$O$13,E554='PC Receitas'!$O$14)),-K554,0))</f>
        <v>-691837.46999998973</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IF(C555&lt;&gt;"",TEXT(C555,"00")&amp;"/07/"&amp;'Configurações Básicas'!$E$5,"")</f>
        <v/>
      </c>
      <c r="E555" s="43"/>
      <c r="F555" s="143"/>
      <c r="G555" s="43"/>
      <c r="H555" s="43"/>
      <c r="I555" s="43"/>
      <c r="J555" s="219">
        <v>0</v>
      </c>
      <c r="K555" s="219">
        <v>0</v>
      </c>
      <c r="L555" s="44"/>
      <c r="M555" s="44"/>
      <c r="N555" s="41">
        <f>N554+IF(AND(L555="Pago",OR(E555='PC Receitas'!$O$4,E555='PC Receitas'!$O$5,E555='PC Receitas'!$O$6)),K555,IF(AND(L555="Pago",OR(E555='PC Receitas'!$O$7,E555='PC Receitas'!$O$8,E555='PC Receitas'!$O$9,E555='PC Receitas'!$O$10,E555='PC Receitas'!$O$11,E555='PC Receitas'!$O$12,E555='PC Receitas'!$O$13,E555='PC Receitas'!$O$14)),-K555,0))</f>
        <v>-691837.46999998973</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IF(C556&lt;&gt;"",TEXT(C556,"00")&amp;"/07/"&amp;'Configurações Básicas'!$E$5,"")</f>
        <v/>
      </c>
      <c r="E556" s="43"/>
      <c r="F556" s="143"/>
      <c r="G556" s="43"/>
      <c r="H556" s="43"/>
      <c r="I556" s="43"/>
      <c r="J556" s="219">
        <v>0</v>
      </c>
      <c r="K556" s="219">
        <v>0</v>
      </c>
      <c r="L556" s="44"/>
      <c r="M556" s="44"/>
      <c r="N556" s="41">
        <f>N555+IF(AND(L556="Pago",OR(E556='PC Receitas'!$O$4,E556='PC Receitas'!$O$5,E556='PC Receitas'!$O$6)),K556,IF(AND(L556="Pago",OR(E556='PC Receitas'!$O$7,E556='PC Receitas'!$O$8,E556='PC Receitas'!$O$9,E556='PC Receitas'!$O$10,E556='PC Receitas'!$O$11,E556='PC Receitas'!$O$12,E556='PC Receitas'!$O$13,E556='PC Receitas'!$O$14)),-K556,0))</f>
        <v>-691837.46999998973</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IF(C557&lt;&gt;"",TEXT(C557,"00")&amp;"/07/"&amp;'Configurações Básicas'!$E$5,"")</f>
        <v/>
      </c>
      <c r="E557" s="43"/>
      <c r="F557" s="143"/>
      <c r="G557" s="43"/>
      <c r="H557" s="43"/>
      <c r="I557" s="43"/>
      <c r="J557" s="219">
        <v>0</v>
      </c>
      <c r="K557" s="219">
        <v>0</v>
      </c>
      <c r="L557" s="44"/>
      <c r="M557" s="44"/>
      <c r="N557" s="41">
        <f>N556+IF(AND(L557="Pago",OR(E557='PC Receitas'!$O$4,E557='PC Receitas'!$O$5,E557='PC Receitas'!$O$6)),K557,IF(AND(L557="Pago",OR(E557='PC Receitas'!$O$7,E557='PC Receitas'!$O$8,E557='PC Receitas'!$O$9,E557='PC Receitas'!$O$10,E557='PC Receitas'!$O$11,E557='PC Receitas'!$O$12,E557='PC Receitas'!$O$13,E557='PC Receitas'!$O$14)),-K557,0))</f>
        <v>-691837.46999998973</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IF(C558&lt;&gt;"",TEXT(C558,"00")&amp;"/07/"&amp;'Configurações Básicas'!$E$5,"")</f>
        <v/>
      </c>
      <c r="E558" s="43"/>
      <c r="F558" s="143"/>
      <c r="G558" s="43"/>
      <c r="H558" s="43"/>
      <c r="I558" s="43"/>
      <c r="J558" s="219">
        <v>0</v>
      </c>
      <c r="K558" s="219">
        <v>0</v>
      </c>
      <c r="L558" s="44"/>
      <c r="M558" s="44"/>
      <c r="N558" s="41">
        <f>N557+IF(AND(L558="Pago",OR(E558='PC Receitas'!$O$4,E558='PC Receitas'!$O$5,E558='PC Receitas'!$O$6)),K558,IF(AND(L558="Pago",OR(E558='PC Receitas'!$O$7,E558='PC Receitas'!$O$8,E558='PC Receitas'!$O$9,E558='PC Receitas'!$O$10,E558='PC Receitas'!$O$11,E558='PC Receitas'!$O$12,E558='PC Receitas'!$O$13,E558='PC Receitas'!$O$14)),-K558,0))</f>
        <v>-691837.46999998973</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IF(C559&lt;&gt;"",TEXT(C559,"00")&amp;"/07/"&amp;'Configurações Básicas'!$E$5,"")</f>
        <v/>
      </c>
      <c r="E559" s="43"/>
      <c r="F559" s="143"/>
      <c r="G559" s="43"/>
      <c r="H559" s="43"/>
      <c r="I559" s="43"/>
      <c r="J559" s="219">
        <v>0</v>
      </c>
      <c r="K559" s="219">
        <v>0</v>
      </c>
      <c r="L559" s="44"/>
      <c r="M559" s="44"/>
      <c r="N559" s="41">
        <f>N558+IF(AND(L559="Pago",OR(E559='PC Receitas'!$O$4,E559='PC Receitas'!$O$5,E559='PC Receitas'!$O$6)),K559,IF(AND(L559="Pago",OR(E559='PC Receitas'!$O$7,E559='PC Receitas'!$O$8,E559='PC Receitas'!$O$9,E559='PC Receitas'!$O$10,E559='PC Receitas'!$O$11,E559='PC Receitas'!$O$12,E559='PC Receitas'!$O$13,E559='PC Receitas'!$O$14)),-K559,0))</f>
        <v>-691837.46999998973</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IF(C560&lt;&gt;"",TEXT(C560,"00")&amp;"/07/"&amp;'Configurações Básicas'!$E$5,"")</f>
        <v/>
      </c>
      <c r="E560" s="43"/>
      <c r="F560" s="143"/>
      <c r="G560" s="43"/>
      <c r="H560" s="43"/>
      <c r="I560" s="43"/>
      <c r="J560" s="219">
        <v>0</v>
      </c>
      <c r="K560" s="219">
        <v>0</v>
      </c>
      <c r="L560" s="44"/>
      <c r="M560" s="44"/>
      <c r="N560" s="41">
        <f>N559+IF(AND(L560="Pago",OR(E560='PC Receitas'!$O$4,E560='PC Receitas'!$O$5,E560='PC Receitas'!$O$6)),K560,IF(AND(L560="Pago",OR(E560='PC Receitas'!$O$7,E560='PC Receitas'!$O$8,E560='PC Receitas'!$O$9,E560='PC Receitas'!$O$10,E560='PC Receitas'!$O$11,E560='PC Receitas'!$O$12,E560='PC Receitas'!$O$13,E560='PC Receitas'!$O$14)),-K560,0))</f>
        <v>-691837.46999998973</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IF(C561&lt;&gt;"",TEXT(C561,"00")&amp;"/07/"&amp;'Configurações Básicas'!$E$5,"")</f>
        <v/>
      </c>
      <c r="E561" s="43"/>
      <c r="F561" s="143"/>
      <c r="G561" s="43"/>
      <c r="H561" s="43"/>
      <c r="I561" s="43"/>
      <c r="J561" s="219">
        <v>0</v>
      </c>
      <c r="K561" s="219">
        <v>0</v>
      </c>
      <c r="L561" s="44"/>
      <c r="M561" s="44"/>
      <c r="N561" s="41">
        <f>N560+IF(AND(L561="Pago",OR(E561='PC Receitas'!$O$4,E561='PC Receitas'!$O$5,E561='PC Receitas'!$O$6)),K561,IF(AND(L561="Pago",OR(E561='PC Receitas'!$O$7,E561='PC Receitas'!$O$8,E561='PC Receitas'!$O$9,E561='PC Receitas'!$O$10,E561='PC Receitas'!$O$11,E561='PC Receitas'!$O$12,E561='PC Receitas'!$O$13,E561='PC Receitas'!$O$14)),-K561,0))</f>
        <v>-691837.46999998973</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IF(C562&lt;&gt;"",TEXT(C562,"00")&amp;"/07/"&amp;'Configurações Básicas'!$E$5,"")</f>
        <v/>
      </c>
      <c r="E562" s="43"/>
      <c r="F562" s="143"/>
      <c r="G562" s="43"/>
      <c r="H562" s="43"/>
      <c r="I562" s="43"/>
      <c r="J562" s="219">
        <v>0</v>
      </c>
      <c r="K562" s="219">
        <v>0</v>
      </c>
      <c r="L562" s="44"/>
      <c r="M562" s="44"/>
      <c r="N562" s="41">
        <f>N561+IF(AND(L562="Pago",OR(E562='PC Receitas'!$O$4,E562='PC Receitas'!$O$5,E562='PC Receitas'!$O$6)),K562,IF(AND(L562="Pago",OR(E562='PC Receitas'!$O$7,E562='PC Receitas'!$O$8,E562='PC Receitas'!$O$9,E562='PC Receitas'!$O$10,E562='PC Receitas'!$O$11,E562='PC Receitas'!$O$12,E562='PC Receitas'!$O$13,E562='PC Receitas'!$O$14)),-K562,0))</f>
        <v>-691837.46999998973</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IF(C563&lt;&gt;"",TEXT(C563,"00")&amp;"/07/"&amp;'Configurações Básicas'!$E$5,"")</f>
        <v/>
      </c>
      <c r="E563" s="43"/>
      <c r="F563" s="143"/>
      <c r="G563" s="43"/>
      <c r="H563" s="43"/>
      <c r="I563" s="43"/>
      <c r="J563" s="219">
        <v>0</v>
      </c>
      <c r="K563" s="219">
        <v>0</v>
      </c>
      <c r="L563" s="44"/>
      <c r="M563" s="44"/>
      <c r="N563" s="41">
        <f>N562+IF(AND(L563="Pago",OR(E563='PC Receitas'!$O$4,E563='PC Receitas'!$O$5,E563='PC Receitas'!$O$6)),K563,IF(AND(L563="Pago",OR(E563='PC Receitas'!$O$7,E563='PC Receitas'!$O$8,E563='PC Receitas'!$O$9,E563='PC Receitas'!$O$10,E563='PC Receitas'!$O$11,E563='PC Receitas'!$O$12,E563='PC Receitas'!$O$13,E563='PC Receitas'!$O$14)),-K563,0))</f>
        <v>-691837.46999998973</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IF(C564&lt;&gt;"",TEXT(C564,"00")&amp;"/07/"&amp;'Configurações Básicas'!$E$5,"")</f>
        <v/>
      </c>
      <c r="E564" s="43"/>
      <c r="F564" s="143"/>
      <c r="G564" s="43"/>
      <c r="H564" s="43"/>
      <c r="I564" s="43"/>
      <c r="J564" s="219">
        <v>0</v>
      </c>
      <c r="K564" s="219">
        <v>0</v>
      </c>
      <c r="L564" s="44"/>
      <c r="M564" s="44"/>
      <c r="N564" s="41">
        <f>N563+IF(AND(L564="Pago",OR(E564='PC Receitas'!$O$4,E564='PC Receitas'!$O$5,E564='PC Receitas'!$O$6)),K564,IF(AND(L564="Pago",OR(E564='PC Receitas'!$O$7,E564='PC Receitas'!$O$8,E564='PC Receitas'!$O$9,E564='PC Receitas'!$O$10,E564='PC Receitas'!$O$11,E564='PC Receitas'!$O$12,E564='PC Receitas'!$O$13,E564='PC Receitas'!$O$14)),-K564,0))</f>
        <v>-691837.46999998973</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IF(C565&lt;&gt;"",TEXT(C565,"00")&amp;"/07/"&amp;'Configurações Básicas'!$E$5,"")</f>
        <v/>
      </c>
      <c r="E565" s="43"/>
      <c r="F565" s="143"/>
      <c r="G565" s="43"/>
      <c r="H565" s="43"/>
      <c r="I565" s="43"/>
      <c r="J565" s="219">
        <v>0</v>
      </c>
      <c r="K565" s="219">
        <v>0</v>
      </c>
      <c r="L565" s="44"/>
      <c r="M565" s="44"/>
      <c r="N565" s="41">
        <f>N564+IF(AND(L565="Pago",OR(E565='PC Receitas'!$O$4,E565='PC Receitas'!$O$5,E565='PC Receitas'!$O$6)),K565,IF(AND(L565="Pago",OR(E565='PC Receitas'!$O$7,E565='PC Receitas'!$O$8,E565='PC Receitas'!$O$9,E565='PC Receitas'!$O$10,E565='PC Receitas'!$O$11,E565='PC Receitas'!$O$12,E565='PC Receitas'!$O$13,E565='PC Receitas'!$O$14)),-K565,0))</f>
        <v>-691837.46999998973</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IF(C566&lt;&gt;"",TEXT(C566,"00")&amp;"/07/"&amp;'Configurações Básicas'!$E$5,"")</f>
        <v/>
      </c>
      <c r="E566" s="43"/>
      <c r="F566" s="143"/>
      <c r="G566" s="43"/>
      <c r="H566" s="43"/>
      <c r="I566" s="43"/>
      <c r="J566" s="219">
        <v>0</v>
      </c>
      <c r="K566" s="219">
        <v>0</v>
      </c>
      <c r="L566" s="44"/>
      <c r="M566" s="44"/>
      <c r="N566" s="41">
        <f>N565+IF(AND(L566="Pago",OR(E566='PC Receitas'!$O$4,E566='PC Receitas'!$O$5,E566='PC Receitas'!$O$6)),K566,IF(AND(L566="Pago",OR(E566='PC Receitas'!$O$7,E566='PC Receitas'!$O$8,E566='PC Receitas'!$O$9,E566='PC Receitas'!$O$10,E566='PC Receitas'!$O$11,E566='PC Receitas'!$O$12,E566='PC Receitas'!$O$13,E566='PC Receitas'!$O$14)),-K566,0))</f>
        <v>-691837.46999998973</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IF(C567&lt;&gt;"",TEXT(C567,"00")&amp;"/07/"&amp;'Configurações Básicas'!$E$5,"")</f>
        <v/>
      </c>
      <c r="E567" s="43"/>
      <c r="F567" s="143"/>
      <c r="G567" s="43"/>
      <c r="H567" s="43"/>
      <c r="I567" s="43"/>
      <c r="J567" s="219">
        <v>0</v>
      </c>
      <c r="K567" s="219">
        <v>0</v>
      </c>
      <c r="L567" s="44"/>
      <c r="M567" s="44"/>
      <c r="N567" s="41">
        <f>N566+IF(AND(L567="Pago",OR(E567='PC Receitas'!$O$4,E567='PC Receitas'!$O$5,E567='PC Receitas'!$O$6)),K567,IF(AND(L567="Pago",OR(E567='PC Receitas'!$O$7,E567='PC Receitas'!$O$8,E567='PC Receitas'!$O$9,E567='PC Receitas'!$O$10,E567='PC Receitas'!$O$11,E567='PC Receitas'!$O$12,E567='PC Receitas'!$O$13,E567='PC Receitas'!$O$14)),-K567,0))</f>
        <v>-691837.46999998973</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IF(C568&lt;&gt;"",TEXT(C568,"00")&amp;"/07/"&amp;'Configurações Básicas'!$E$5,"")</f>
        <v/>
      </c>
      <c r="E568" s="43"/>
      <c r="F568" s="143"/>
      <c r="G568" s="43"/>
      <c r="H568" s="43"/>
      <c r="I568" s="43"/>
      <c r="J568" s="219">
        <v>0</v>
      </c>
      <c r="K568" s="219">
        <v>0</v>
      </c>
      <c r="L568" s="44"/>
      <c r="M568" s="44"/>
      <c r="N568" s="41">
        <f>N567+IF(AND(L568="Pago",OR(E568='PC Receitas'!$O$4,E568='PC Receitas'!$O$5,E568='PC Receitas'!$O$6)),K568,IF(AND(L568="Pago",OR(E568='PC Receitas'!$O$7,E568='PC Receitas'!$O$8,E568='PC Receitas'!$O$9,E568='PC Receitas'!$O$10,E568='PC Receitas'!$O$11,E568='PC Receitas'!$O$12,E568='PC Receitas'!$O$13,E568='PC Receitas'!$O$14)),-K568,0))</f>
        <v>-691837.46999998973</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IF(C569&lt;&gt;"",TEXT(C569,"00")&amp;"/07/"&amp;'Configurações Básicas'!$E$5,"")</f>
        <v/>
      </c>
      <c r="E569" s="43"/>
      <c r="F569" s="143"/>
      <c r="G569" s="43"/>
      <c r="H569" s="43"/>
      <c r="I569" s="43"/>
      <c r="J569" s="219">
        <v>0</v>
      </c>
      <c r="K569" s="219">
        <v>0</v>
      </c>
      <c r="L569" s="44"/>
      <c r="M569" s="44"/>
      <c r="N569" s="41">
        <f>N568+IF(AND(L569="Pago",OR(E569='PC Receitas'!$O$4,E569='PC Receitas'!$O$5,E569='PC Receitas'!$O$6)),K569,IF(AND(L569="Pago",OR(E569='PC Receitas'!$O$7,E569='PC Receitas'!$O$8,E569='PC Receitas'!$O$9,E569='PC Receitas'!$O$10,E569='PC Receitas'!$O$11,E569='PC Receitas'!$O$12,E569='PC Receitas'!$O$13,E569='PC Receitas'!$O$14)),-K569,0))</f>
        <v>-691837.46999998973</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IF(C570&lt;&gt;"",TEXT(C570,"00")&amp;"/07/"&amp;'Configurações Básicas'!$E$5,"")</f>
        <v/>
      </c>
      <c r="E570" s="43"/>
      <c r="F570" s="143"/>
      <c r="G570" s="43"/>
      <c r="H570" s="43"/>
      <c r="I570" s="43"/>
      <c r="J570" s="219">
        <v>0</v>
      </c>
      <c r="K570" s="219">
        <v>0</v>
      </c>
      <c r="L570" s="44"/>
      <c r="M570" s="44"/>
      <c r="N570" s="41">
        <f>N569+IF(AND(L570="Pago",OR(E570='PC Receitas'!$O$4,E570='PC Receitas'!$O$5,E570='PC Receitas'!$O$6)),K570,IF(AND(L570="Pago",OR(E570='PC Receitas'!$O$7,E570='PC Receitas'!$O$8,E570='PC Receitas'!$O$9,E570='PC Receitas'!$O$10,E570='PC Receitas'!$O$11,E570='PC Receitas'!$O$12,E570='PC Receitas'!$O$13,E570='PC Receitas'!$O$14)),-K570,0))</f>
        <v>-691837.46999998973</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IF(C571&lt;&gt;"",TEXT(C571,"00")&amp;"/07/"&amp;'Configurações Básicas'!$E$5,"")</f>
        <v/>
      </c>
      <c r="E571" s="43"/>
      <c r="F571" s="143"/>
      <c r="G571" s="43"/>
      <c r="H571" s="43"/>
      <c r="I571" s="43"/>
      <c r="J571" s="219">
        <v>0</v>
      </c>
      <c r="K571" s="219">
        <v>0</v>
      </c>
      <c r="L571" s="44"/>
      <c r="M571" s="44"/>
      <c r="N571" s="41">
        <f>N570+IF(AND(L571="Pago",OR(E571='PC Receitas'!$O$4,E571='PC Receitas'!$O$5,E571='PC Receitas'!$O$6)),K571,IF(AND(L571="Pago",OR(E571='PC Receitas'!$O$7,E571='PC Receitas'!$O$8,E571='PC Receitas'!$O$9,E571='PC Receitas'!$O$10,E571='PC Receitas'!$O$11,E571='PC Receitas'!$O$12,E571='PC Receitas'!$O$13,E571='PC Receitas'!$O$14)),-K571,0))</f>
        <v>-691837.46999998973</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IF(C572&lt;&gt;"",TEXT(C572,"00")&amp;"/07/"&amp;'Configurações Básicas'!$E$5,"")</f>
        <v/>
      </c>
      <c r="E572" s="43"/>
      <c r="F572" s="143"/>
      <c r="G572" s="43"/>
      <c r="H572" s="43"/>
      <c r="I572" s="43"/>
      <c r="J572" s="219">
        <v>0</v>
      </c>
      <c r="K572" s="219">
        <v>0</v>
      </c>
      <c r="L572" s="44"/>
      <c r="M572" s="44"/>
      <c r="N572" s="41">
        <f>N571+IF(AND(L572="Pago",OR(E572='PC Receitas'!$O$4,E572='PC Receitas'!$O$5,E572='PC Receitas'!$O$6)),K572,IF(AND(L572="Pago",OR(E572='PC Receitas'!$O$7,E572='PC Receitas'!$O$8,E572='PC Receitas'!$O$9,E572='PC Receitas'!$O$10,E572='PC Receitas'!$O$11,E572='PC Receitas'!$O$12,E572='PC Receitas'!$O$13,E572='PC Receitas'!$O$14)),-K572,0))</f>
        <v>-691837.46999998973</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IF(C573&lt;&gt;"",TEXT(C573,"00")&amp;"/07/"&amp;'Configurações Básicas'!$E$5,"")</f>
        <v/>
      </c>
      <c r="E573" s="43"/>
      <c r="F573" s="143"/>
      <c r="G573" s="43"/>
      <c r="H573" s="43"/>
      <c r="I573" s="43"/>
      <c r="J573" s="219">
        <v>0</v>
      </c>
      <c r="K573" s="219">
        <v>0</v>
      </c>
      <c r="L573" s="44"/>
      <c r="M573" s="44"/>
      <c r="N573" s="41">
        <f>N572+IF(AND(L573="Pago",OR(E573='PC Receitas'!$O$4,E573='PC Receitas'!$O$5,E573='PC Receitas'!$O$6)),K573,IF(AND(L573="Pago",OR(E573='PC Receitas'!$O$7,E573='PC Receitas'!$O$8,E573='PC Receitas'!$O$9,E573='PC Receitas'!$O$10,E573='PC Receitas'!$O$11,E573='PC Receitas'!$O$12,E573='PC Receitas'!$O$13,E573='PC Receitas'!$O$14)),-K573,0))</f>
        <v>-691837.46999998973</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IF(C574&lt;&gt;"",TEXT(C574,"00")&amp;"/07/"&amp;'Configurações Básicas'!$E$5,"")</f>
        <v/>
      </c>
      <c r="E574" s="43"/>
      <c r="F574" s="143"/>
      <c r="G574" s="43"/>
      <c r="H574" s="43"/>
      <c r="I574" s="43"/>
      <c r="J574" s="219">
        <v>0</v>
      </c>
      <c r="K574" s="219">
        <v>0</v>
      </c>
      <c r="L574" s="44"/>
      <c r="M574" s="44"/>
      <c r="N574" s="41">
        <f>N573+IF(AND(L574="Pago",OR(E574='PC Receitas'!$O$4,E574='PC Receitas'!$O$5,E574='PC Receitas'!$O$6)),K574,IF(AND(L574="Pago",OR(E574='PC Receitas'!$O$7,E574='PC Receitas'!$O$8,E574='PC Receitas'!$O$9,E574='PC Receitas'!$O$10,E574='PC Receitas'!$O$11,E574='PC Receitas'!$O$12,E574='PC Receitas'!$O$13,E574='PC Receitas'!$O$14)),-K574,0))</f>
        <v>-691837.46999998973</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IF(C575&lt;&gt;"",TEXT(C575,"00")&amp;"/07/"&amp;'Configurações Básicas'!$E$5,"")</f>
        <v/>
      </c>
      <c r="E575" s="43"/>
      <c r="F575" s="143"/>
      <c r="G575" s="43"/>
      <c r="H575" s="43"/>
      <c r="I575" s="43"/>
      <c r="J575" s="219">
        <v>0</v>
      </c>
      <c r="K575" s="219">
        <v>0</v>
      </c>
      <c r="L575" s="44"/>
      <c r="M575" s="44"/>
      <c r="N575" s="41">
        <f>N574+IF(AND(L575="Pago",OR(E575='PC Receitas'!$O$4,E575='PC Receitas'!$O$5,E575='PC Receitas'!$O$6)),K575,IF(AND(L575="Pago",OR(E575='PC Receitas'!$O$7,E575='PC Receitas'!$O$8,E575='PC Receitas'!$O$9,E575='PC Receitas'!$O$10,E575='PC Receitas'!$O$11,E575='PC Receitas'!$O$12,E575='PC Receitas'!$O$13,E575='PC Receitas'!$O$14)),-K575,0))</f>
        <v>-691837.46999998973</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IF(C576&lt;&gt;"",TEXT(C576,"00")&amp;"/07/"&amp;'Configurações Básicas'!$E$5,"")</f>
        <v/>
      </c>
      <c r="E576" s="43"/>
      <c r="F576" s="143"/>
      <c r="G576" s="43"/>
      <c r="H576" s="43"/>
      <c r="I576" s="43"/>
      <c r="J576" s="219">
        <v>0</v>
      </c>
      <c r="K576" s="219">
        <v>0</v>
      </c>
      <c r="L576" s="44"/>
      <c r="M576" s="44"/>
      <c r="N576" s="41">
        <f>N575+IF(AND(L576="Pago",OR(E576='PC Receitas'!$O$4,E576='PC Receitas'!$O$5,E576='PC Receitas'!$O$6)),K576,IF(AND(L576="Pago",OR(E576='PC Receitas'!$O$7,E576='PC Receitas'!$O$8,E576='PC Receitas'!$O$9,E576='PC Receitas'!$O$10,E576='PC Receitas'!$O$11,E576='PC Receitas'!$O$12,E576='PC Receitas'!$O$13,E576='PC Receitas'!$O$14)),-K576,0))</f>
        <v>-691837.46999998973</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IF(C577&lt;&gt;"",TEXT(C577,"00")&amp;"/07/"&amp;'Configurações Básicas'!$E$5,"")</f>
        <v/>
      </c>
      <c r="E577" s="43"/>
      <c r="F577" s="143"/>
      <c r="G577" s="43"/>
      <c r="H577" s="43"/>
      <c r="I577" s="43"/>
      <c r="J577" s="219">
        <v>0</v>
      </c>
      <c r="K577" s="219">
        <v>0</v>
      </c>
      <c r="L577" s="44"/>
      <c r="M577" s="44"/>
      <c r="N577" s="41">
        <f>N576+IF(AND(L577="Pago",OR(E577='PC Receitas'!$O$4,E577='PC Receitas'!$O$5,E577='PC Receitas'!$O$6)),K577,IF(AND(L577="Pago",OR(E577='PC Receitas'!$O$7,E577='PC Receitas'!$O$8,E577='PC Receitas'!$O$9,E577='PC Receitas'!$O$10,E577='PC Receitas'!$O$11,E577='PC Receitas'!$O$12,E577='PC Receitas'!$O$13,E577='PC Receitas'!$O$14)),-K577,0))</f>
        <v>-691837.46999998973</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IF(C578&lt;&gt;"",TEXT(C578,"00")&amp;"/07/"&amp;'Configurações Básicas'!$E$5,"")</f>
        <v/>
      </c>
      <c r="E578" s="43"/>
      <c r="F578" s="143"/>
      <c r="G578" s="43"/>
      <c r="H578" s="43"/>
      <c r="I578" s="43"/>
      <c r="J578" s="219">
        <v>0</v>
      </c>
      <c r="K578" s="219">
        <v>0</v>
      </c>
      <c r="L578" s="44"/>
      <c r="M578" s="44"/>
      <c r="N578" s="41">
        <f>N577+IF(AND(L578="Pago",OR(E578='PC Receitas'!$O$4,E578='PC Receitas'!$O$5,E578='PC Receitas'!$O$6)),K578,IF(AND(L578="Pago",OR(E578='PC Receitas'!$O$7,E578='PC Receitas'!$O$8,E578='PC Receitas'!$O$9,E578='PC Receitas'!$O$10,E578='PC Receitas'!$O$11,E578='PC Receitas'!$O$12,E578='PC Receitas'!$O$13,E578='PC Receitas'!$O$14)),-K578,0))</f>
        <v>-691837.46999998973</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IF(C579&lt;&gt;"",TEXT(C579,"00")&amp;"/07/"&amp;'Configurações Básicas'!$E$5,"")</f>
        <v/>
      </c>
      <c r="E579" s="43"/>
      <c r="F579" s="143"/>
      <c r="G579" s="43"/>
      <c r="H579" s="43"/>
      <c r="I579" s="43"/>
      <c r="J579" s="219">
        <v>0</v>
      </c>
      <c r="K579" s="219">
        <v>0</v>
      </c>
      <c r="L579" s="44"/>
      <c r="M579" s="44"/>
      <c r="N579" s="41">
        <f>N578+IF(AND(L579="Pago",OR(E579='PC Receitas'!$O$4,E579='PC Receitas'!$O$5,E579='PC Receitas'!$O$6)),K579,IF(AND(L579="Pago",OR(E579='PC Receitas'!$O$7,E579='PC Receitas'!$O$8,E579='PC Receitas'!$O$9,E579='PC Receitas'!$O$10,E579='PC Receitas'!$O$11,E579='PC Receitas'!$O$12,E579='PC Receitas'!$O$13,E579='PC Receitas'!$O$14)),-K579,0))</f>
        <v>-691837.46999998973</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IF(C580&lt;&gt;"",TEXT(C580,"00")&amp;"/07/"&amp;'Configurações Básicas'!$E$5,"")</f>
        <v/>
      </c>
      <c r="E580" s="43"/>
      <c r="F580" s="143"/>
      <c r="G580" s="43"/>
      <c r="H580" s="43"/>
      <c r="I580" s="43"/>
      <c r="J580" s="219">
        <v>0</v>
      </c>
      <c r="K580" s="219">
        <v>0</v>
      </c>
      <c r="L580" s="44"/>
      <c r="M580" s="44"/>
      <c r="N580" s="41">
        <f>N579+IF(AND(L580="Pago",OR(E580='PC Receitas'!$O$4,E580='PC Receitas'!$O$5,E580='PC Receitas'!$O$6)),K580,IF(AND(L580="Pago",OR(E580='PC Receitas'!$O$7,E580='PC Receitas'!$O$8,E580='PC Receitas'!$O$9,E580='PC Receitas'!$O$10,E580='PC Receitas'!$O$11,E580='PC Receitas'!$O$12,E580='PC Receitas'!$O$13,E580='PC Receitas'!$O$14)),-K580,0))</f>
        <v>-691837.46999998973</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IF(C581&lt;&gt;"",TEXT(C581,"00")&amp;"/07/"&amp;'Configurações Básicas'!$E$5,"")</f>
        <v/>
      </c>
      <c r="E581" s="43"/>
      <c r="F581" s="143"/>
      <c r="G581" s="43"/>
      <c r="H581" s="43"/>
      <c r="I581" s="43"/>
      <c r="J581" s="219">
        <v>0</v>
      </c>
      <c r="K581" s="219">
        <v>0</v>
      </c>
      <c r="L581" s="44"/>
      <c r="M581" s="44"/>
      <c r="N581" s="41">
        <f>N580+IF(AND(L581="Pago",OR(E581='PC Receitas'!$O$4,E581='PC Receitas'!$O$5,E581='PC Receitas'!$O$6)),K581,IF(AND(L581="Pago",OR(E581='PC Receitas'!$O$7,E581='PC Receitas'!$O$8,E581='PC Receitas'!$O$9,E581='PC Receitas'!$O$10,E581='PC Receitas'!$O$11,E581='PC Receitas'!$O$12,E581='PC Receitas'!$O$13,E581='PC Receitas'!$O$14)),-K581,0))</f>
        <v>-691837.46999998973</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IF(C582&lt;&gt;"",TEXT(C582,"00")&amp;"/07/"&amp;'Configurações Básicas'!$E$5,"")</f>
        <v/>
      </c>
      <c r="E582" s="43"/>
      <c r="F582" s="143"/>
      <c r="G582" s="43"/>
      <c r="H582" s="43"/>
      <c r="I582" s="43"/>
      <c r="J582" s="219">
        <v>0</v>
      </c>
      <c r="K582" s="219">
        <v>0</v>
      </c>
      <c r="L582" s="44"/>
      <c r="M582" s="44"/>
      <c r="N582" s="41">
        <f>N581+IF(AND(L582="Pago",OR(E582='PC Receitas'!$O$4,E582='PC Receitas'!$O$5,E582='PC Receitas'!$O$6)),K582,IF(AND(L582="Pago",OR(E582='PC Receitas'!$O$7,E582='PC Receitas'!$O$8,E582='PC Receitas'!$O$9,E582='PC Receitas'!$O$10,E582='PC Receitas'!$O$11,E582='PC Receitas'!$O$12,E582='PC Receitas'!$O$13,E582='PC Receitas'!$O$14)),-K582,0))</f>
        <v>-691837.46999998973</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IF(C583&lt;&gt;"",TEXT(C583,"00")&amp;"/07/"&amp;'Configurações Básicas'!$E$5,"")</f>
        <v/>
      </c>
      <c r="E583" s="43"/>
      <c r="F583" s="143"/>
      <c r="G583" s="43"/>
      <c r="H583" s="43"/>
      <c r="I583" s="43"/>
      <c r="J583" s="219">
        <v>0</v>
      </c>
      <c r="K583" s="219">
        <v>0</v>
      </c>
      <c r="L583" s="44"/>
      <c r="M583" s="44"/>
      <c r="N583" s="41">
        <f>N582+IF(AND(L583="Pago",OR(E583='PC Receitas'!$O$4,E583='PC Receitas'!$O$5,E583='PC Receitas'!$O$6)),K583,IF(AND(L583="Pago",OR(E583='PC Receitas'!$O$7,E583='PC Receitas'!$O$8,E583='PC Receitas'!$O$9,E583='PC Receitas'!$O$10,E583='PC Receitas'!$O$11,E583='PC Receitas'!$O$12,E583='PC Receitas'!$O$13,E583='PC Receitas'!$O$14)),-K583,0))</f>
        <v>-691837.46999998973</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IF(C584&lt;&gt;"",TEXT(C584,"00")&amp;"/07/"&amp;'Configurações Básicas'!$E$5,"")</f>
        <v/>
      </c>
      <c r="E584" s="43"/>
      <c r="F584" s="143"/>
      <c r="G584" s="43"/>
      <c r="H584" s="43"/>
      <c r="I584" s="43"/>
      <c r="J584" s="219">
        <v>0</v>
      </c>
      <c r="K584" s="219">
        <v>0</v>
      </c>
      <c r="L584" s="44"/>
      <c r="M584" s="44"/>
      <c r="N584" s="41">
        <f>N583+IF(AND(L584="Pago",OR(E584='PC Receitas'!$O$4,E584='PC Receitas'!$O$5,E584='PC Receitas'!$O$6)),K584,IF(AND(L584="Pago",OR(E584='PC Receitas'!$O$7,E584='PC Receitas'!$O$8,E584='PC Receitas'!$O$9,E584='PC Receitas'!$O$10,E584='PC Receitas'!$O$11,E584='PC Receitas'!$O$12,E584='PC Receitas'!$O$13,E584='PC Receitas'!$O$14)),-K584,0))</f>
        <v>-691837.46999998973</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IF(C585&lt;&gt;"",TEXT(C585,"00")&amp;"/07/"&amp;'Configurações Básicas'!$E$5,"")</f>
        <v/>
      </c>
      <c r="E585" s="43"/>
      <c r="F585" s="143"/>
      <c r="G585" s="43"/>
      <c r="H585" s="43"/>
      <c r="I585" s="43"/>
      <c r="J585" s="219">
        <v>0</v>
      </c>
      <c r="K585" s="219">
        <v>0</v>
      </c>
      <c r="L585" s="44"/>
      <c r="M585" s="44"/>
      <c r="N585" s="41">
        <f>N584+IF(AND(L585="Pago",OR(E585='PC Receitas'!$O$4,E585='PC Receitas'!$O$5,E585='PC Receitas'!$O$6)),K585,IF(AND(L585="Pago",OR(E585='PC Receitas'!$O$7,E585='PC Receitas'!$O$8,E585='PC Receitas'!$O$9,E585='PC Receitas'!$O$10,E585='PC Receitas'!$O$11,E585='PC Receitas'!$O$12,E585='PC Receitas'!$O$13,E585='PC Receitas'!$O$14)),-K585,0))</f>
        <v>-691837.46999998973</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IF(C586&lt;&gt;"",TEXT(C586,"00")&amp;"/07/"&amp;'Configurações Básicas'!$E$5,"")</f>
        <v/>
      </c>
      <c r="E586" s="43"/>
      <c r="F586" s="143"/>
      <c r="G586" s="43"/>
      <c r="H586" s="43"/>
      <c r="I586" s="43"/>
      <c r="J586" s="219">
        <v>0</v>
      </c>
      <c r="K586" s="219">
        <v>0</v>
      </c>
      <c r="L586" s="44"/>
      <c r="M586" s="44"/>
      <c r="N586" s="41">
        <f>N585+IF(AND(L586="Pago",OR(E586='PC Receitas'!$O$4,E586='PC Receitas'!$O$5,E586='PC Receitas'!$O$6)),K586,IF(AND(L586="Pago",OR(E586='PC Receitas'!$O$7,E586='PC Receitas'!$O$8,E586='PC Receitas'!$O$9,E586='PC Receitas'!$O$10,E586='PC Receitas'!$O$11,E586='PC Receitas'!$O$12,E586='PC Receitas'!$O$13,E586='PC Receitas'!$O$14)),-K586,0))</f>
        <v>-691837.46999998973</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IF(C587&lt;&gt;"",TEXT(C587,"00")&amp;"/07/"&amp;'Configurações Básicas'!$E$5,"")</f>
        <v/>
      </c>
      <c r="E587" s="43"/>
      <c r="F587" s="143"/>
      <c r="G587" s="43"/>
      <c r="H587" s="43"/>
      <c r="I587" s="43"/>
      <c r="J587" s="219">
        <v>0</v>
      </c>
      <c r="K587" s="219">
        <v>0</v>
      </c>
      <c r="L587" s="44"/>
      <c r="M587" s="44"/>
      <c r="N587" s="41">
        <f>N586+IF(AND(L587="Pago",OR(E587='PC Receitas'!$O$4,E587='PC Receitas'!$O$5,E587='PC Receitas'!$O$6)),K587,IF(AND(L587="Pago",OR(E587='PC Receitas'!$O$7,E587='PC Receitas'!$O$8,E587='PC Receitas'!$O$9,E587='PC Receitas'!$O$10,E587='PC Receitas'!$O$11,E587='PC Receitas'!$O$12,E587='PC Receitas'!$O$13,E587='PC Receitas'!$O$14)),-K587,0))</f>
        <v>-691837.46999998973</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IF(C588&lt;&gt;"",TEXT(C588,"00")&amp;"/07/"&amp;'Configurações Básicas'!$E$5,"")</f>
        <v/>
      </c>
      <c r="E588" s="43"/>
      <c r="F588" s="143"/>
      <c r="G588" s="43"/>
      <c r="H588" s="43"/>
      <c r="I588" s="43"/>
      <c r="J588" s="219">
        <v>0</v>
      </c>
      <c r="K588" s="219">
        <v>0</v>
      </c>
      <c r="L588" s="44"/>
      <c r="M588" s="44"/>
      <c r="N588" s="41">
        <f>N587+IF(AND(L588="Pago",OR(E588='PC Receitas'!$O$4,E588='PC Receitas'!$O$5,E588='PC Receitas'!$O$6)),K588,IF(AND(L588="Pago",OR(E588='PC Receitas'!$O$7,E588='PC Receitas'!$O$8,E588='PC Receitas'!$O$9,E588='PC Receitas'!$O$10,E588='PC Receitas'!$O$11,E588='PC Receitas'!$O$12,E588='PC Receitas'!$O$13,E588='PC Receitas'!$O$14)),-K588,0))</f>
        <v>-691837.46999998973</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IF(C589&lt;&gt;"",TEXT(C589,"00")&amp;"/07/"&amp;'Configurações Básicas'!$E$5,"")</f>
        <v/>
      </c>
      <c r="E589" s="43"/>
      <c r="F589" s="143"/>
      <c r="G589" s="43"/>
      <c r="H589" s="43"/>
      <c r="I589" s="43"/>
      <c r="J589" s="219">
        <v>0</v>
      </c>
      <c r="K589" s="219">
        <v>0</v>
      </c>
      <c r="L589" s="44"/>
      <c r="M589" s="44"/>
      <c r="N589" s="41">
        <f>N588+IF(AND(L589="Pago",OR(E589='PC Receitas'!$O$4,E589='PC Receitas'!$O$5,E589='PC Receitas'!$O$6)),K589,IF(AND(L589="Pago",OR(E589='PC Receitas'!$O$7,E589='PC Receitas'!$O$8,E589='PC Receitas'!$O$9,E589='PC Receitas'!$O$10,E589='PC Receitas'!$O$11,E589='PC Receitas'!$O$12,E589='PC Receitas'!$O$13,E589='PC Receitas'!$O$14)),-K589,0))</f>
        <v>-691837.46999998973</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IF(C590&lt;&gt;"",TEXT(C590,"00")&amp;"/07/"&amp;'Configurações Básicas'!$E$5,"")</f>
        <v/>
      </c>
      <c r="E590" s="43"/>
      <c r="F590" s="143"/>
      <c r="G590" s="43"/>
      <c r="H590" s="43"/>
      <c r="I590" s="43"/>
      <c r="J590" s="219">
        <v>0</v>
      </c>
      <c r="K590" s="219">
        <v>0</v>
      </c>
      <c r="L590" s="44"/>
      <c r="M590" s="44"/>
      <c r="N590" s="41">
        <f>N589+IF(AND(L590="Pago",OR(E590='PC Receitas'!$O$4,E590='PC Receitas'!$O$5,E590='PC Receitas'!$O$6)),K590,IF(AND(L590="Pago",OR(E590='PC Receitas'!$O$7,E590='PC Receitas'!$O$8,E590='PC Receitas'!$O$9,E590='PC Receitas'!$O$10,E590='PC Receitas'!$O$11,E590='PC Receitas'!$O$12,E590='PC Receitas'!$O$13,E590='PC Receitas'!$O$14)),-K590,0))</f>
        <v>-691837.46999998973</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IF(C591&lt;&gt;"",TEXT(C591,"00")&amp;"/07/"&amp;'Configurações Básicas'!$E$5,"")</f>
        <v/>
      </c>
      <c r="E591" s="43"/>
      <c r="F591" s="143"/>
      <c r="G591" s="43"/>
      <c r="H591" s="43"/>
      <c r="I591" s="43"/>
      <c r="J591" s="219">
        <v>0</v>
      </c>
      <c r="K591" s="219">
        <v>0</v>
      </c>
      <c r="L591" s="44"/>
      <c r="M591" s="44"/>
      <c r="N591" s="41">
        <f>N590+IF(AND(L591="Pago",OR(E591='PC Receitas'!$O$4,E591='PC Receitas'!$O$5,E591='PC Receitas'!$O$6)),K591,IF(AND(L591="Pago",OR(E591='PC Receitas'!$O$7,E591='PC Receitas'!$O$8,E591='PC Receitas'!$O$9,E591='PC Receitas'!$O$10,E591='PC Receitas'!$O$11,E591='PC Receitas'!$O$12,E591='PC Receitas'!$O$13,E591='PC Receitas'!$O$14)),-K591,0))</f>
        <v>-691837.46999998973</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IF(C592&lt;&gt;"",TEXT(C592,"00")&amp;"/07/"&amp;'Configurações Básicas'!$E$5,"")</f>
        <v/>
      </c>
      <c r="E592" s="43"/>
      <c r="F592" s="143"/>
      <c r="G592" s="43"/>
      <c r="H592" s="43"/>
      <c r="I592" s="43"/>
      <c r="J592" s="219">
        <v>0</v>
      </c>
      <c r="K592" s="219">
        <v>0</v>
      </c>
      <c r="L592" s="44"/>
      <c r="M592" s="44"/>
      <c r="N592" s="41">
        <f>N591+IF(AND(L592="Pago",OR(E592='PC Receitas'!$O$4,E592='PC Receitas'!$O$5,E592='PC Receitas'!$O$6)),K592,IF(AND(L592="Pago",OR(E592='PC Receitas'!$O$7,E592='PC Receitas'!$O$8,E592='PC Receitas'!$O$9,E592='PC Receitas'!$O$10,E592='PC Receitas'!$O$11,E592='PC Receitas'!$O$12,E592='PC Receitas'!$O$13,E592='PC Receitas'!$O$14)),-K592,0))</f>
        <v>-691837.46999998973</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IF(C593&lt;&gt;"",TEXT(C593,"00")&amp;"/07/"&amp;'Configurações Básicas'!$E$5,"")</f>
        <v/>
      </c>
      <c r="E593" s="43"/>
      <c r="F593" s="143"/>
      <c r="G593" s="43"/>
      <c r="H593" s="43"/>
      <c r="I593" s="43"/>
      <c r="J593" s="219">
        <v>0</v>
      </c>
      <c r="K593" s="219">
        <v>0</v>
      </c>
      <c r="L593" s="44"/>
      <c r="M593" s="44"/>
      <c r="N593" s="41">
        <f>N592+IF(AND(L593="Pago",OR(E593='PC Receitas'!$O$4,E593='PC Receitas'!$O$5,E593='PC Receitas'!$O$6)),K593,IF(AND(L593="Pago",OR(E593='PC Receitas'!$O$7,E593='PC Receitas'!$O$8,E593='PC Receitas'!$O$9,E593='PC Receitas'!$O$10,E593='PC Receitas'!$O$11,E593='PC Receitas'!$O$12,E593='PC Receitas'!$O$13,E593='PC Receitas'!$O$14)),-K593,0))</f>
        <v>-691837.46999998973</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IF(C594&lt;&gt;"",TEXT(C594,"00")&amp;"/07/"&amp;'Configurações Básicas'!$E$5,"")</f>
        <v/>
      </c>
      <c r="E594" s="43"/>
      <c r="F594" s="143"/>
      <c r="G594" s="43"/>
      <c r="H594" s="43"/>
      <c r="I594" s="43"/>
      <c r="J594" s="219">
        <v>0</v>
      </c>
      <c r="K594" s="219">
        <v>0</v>
      </c>
      <c r="L594" s="44"/>
      <c r="M594" s="44"/>
      <c r="N594" s="41">
        <f>N593+IF(AND(L594="Pago",OR(E594='PC Receitas'!$O$4,E594='PC Receitas'!$O$5,E594='PC Receitas'!$O$6)),K594,IF(AND(L594="Pago",OR(E594='PC Receitas'!$O$7,E594='PC Receitas'!$O$8,E594='PC Receitas'!$O$9,E594='PC Receitas'!$O$10,E594='PC Receitas'!$O$11,E594='PC Receitas'!$O$12,E594='PC Receitas'!$O$13,E594='PC Receitas'!$O$14)),-K594,0))</f>
        <v>-691837.46999998973</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IF(C595&lt;&gt;"",TEXT(C595,"00")&amp;"/07/"&amp;'Configurações Básicas'!$E$5,"")</f>
        <v/>
      </c>
      <c r="E595" s="43"/>
      <c r="F595" s="143"/>
      <c r="G595" s="43"/>
      <c r="H595" s="43"/>
      <c r="I595" s="43"/>
      <c r="J595" s="219">
        <v>0</v>
      </c>
      <c r="K595" s="219">
        <v>0</v>
      </c>
      <c r="L595" s="44"/>
      <c r="M595" s="44"/>
      <c r="N595" s="41">
        <f>N594+IF(AND(L595="Pago",OR(E595='PC Receitas'!$O$4,E595='PC Receitas'!$O$5,E595='PC Receitas'!$O$6)),K595,IF(AND(L595="Pago",OR(E595='PC Receitas'!$O$7,E595='PC Receitas'!$O$8,E595='PC Receitas'!$O$9,E595='PC Receitas'!$O$10,E595='PC Receitas'!$O$11,E595='PC Receitas'!$O$12,E595='PC Receitas'!$O$13,E595='PC Receitas'!$O$14)),-K595,0))</f>
        <v>-691837.46999998973</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IF(C596&lt;&gt;"",TEXT(C596,"00")&amp;"/07/"&amp;'Configurações Básicas'!$E$5,"")</f>
        <v/>
      </c>
      <c r="E596" s="43"/>
      <c r="F596" s="143"/>
      <c r="G596" s="43"/>
      <c r="H596" s="43"/>
      <c r="I596" s="43"/>
      <c r="J596" s="219">
        <v>0</v>
      </c>
      <c r="K596" s="219">
        <v>0</v>
      </c>
      <c r="L596" s="44"/>
      <c r="M596" s="44"/>
      <c r="N596" s="41">
        <f>N595+IF(AND(L596="Pago",OR(E596='PC Receitas'!$O$4,E596='PC Receitas'!$O$5,E596='PC Receitas'!$O$6)),K596,IF(AND(L596="Pago",OR(E596='PC Receitas'!$O$7,E596='PC Receitas'!$O$8,E596='PC Receitas'!$O$9,E596='PC Receitas'!$O$10,E596='PC Receitas'!$O$11,E596='PC Receitas'!$O$12,E596='PC Receitas'!$O$13,E596='PC Receitas'!$O$14)),-K596,0))</f>
        <v>-691837.46999998973</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IF(C597&lt;&gt;"",TEXT(C597,"00")&amp;"/07/"&amp;'Configurações Básicas'!$E$5,"")</f>
        <v/>
      </c>
      <c r="E597" s="43"/>
      <c r="F597" s="143"/>
      <c r="G597" s="43"/>
      <c r="H597" s="43"/>
      <c r="I597" s="43"/>
      <c r="J597" s="219">
        <v>0</v>
      </c>
      <c r="K597" s="219">
        <v>0</v>
      </c>
      <c r="L597" s="44"/>
      <c r="M597" s="44"/>
      <c r="N597" s="41">
        <f>N596+IF(AND(L597="Pago",OR(E597='PC Receitas'!$O$4,E597='PC Receitas'!$O$5,E597='PC Receitas'!$O$6)),K597,IF(AND(L597="Pago",OR(E597='PC Receitas'!$O$7,E597='PC Receitas'!$O$8,E597='PC Receitas'!$O$9,E597='PC Receitas'!$O$10,E597='PC Receitas'!$O$11,E597='PC Receitas'!$O$12,E597='PC Receitas'!$O$13,E597='PC Receitas'!$O$14)),-K597,0))</f>
        <v>-691837.46999998973</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IF(C598&lt;&gt;"",TEXT(C598,"00")&amp;"/07/"&amp;'Configurações Básicas'!$E$5,"")</f>
        <v/>
      </c>
      <c r="E598" s="43"/>
      <c r="F598" s="143"/>
      <c r="G598" s="43"/>
      <c r="H598" s="43"/>
      <c r="I598" s="43"/>
      <c r="J598" s="219">
        <v>0</v>
      </c>
      <c r="K598" s="219">
        <v>0</v>
      </c>
      <c r="L598" s="44"/>
      <c r="M598" s="44"/>
      <c r="N598" s="41">
        <f>N597+IF(AND(L598="Pago",OR(E598='PC Receitas'!$O$4,E598='PC Receitas'!$O$5,E598='PC Receitas'!$O$6)),K598,IF(AND(L598="Pago",OR(E598='PC Receitas'!$O$7,E598='PC Receitas'!$O$8,E598='PC Receitas'!$O$9,E598='PC Receitas'!$O$10,E598='PC Receitas'!$O$11,E598='PC Receitas'!$O$12,E598='PC Receitas'!$O$13,E598='PC Receitas'!$O$14)),-K598,0))</f>
        <v>-691837.46999998973</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IF(C599&lt;&gt;"",TEXT(C599,"00")&amp;"/07/"&amp;'Configurações Básicas'!$E$5,"")</f>
        <v/>
      </c>
      <c r="E599" s="43"/>
      <c r="F599" s="143"/>
      <c r="G599" s="43"/>
      <c r="H599" s="43"/>
      <c r="I599" s="43"/>
      <c r="J599" s="219">
        <v>0</v>
      </c>
      <c r="K599" s="219">
        <v>0</v>
      </c>
      <c r="L599" s="44"/>
      <c r="M599" s="44"/>
      <c r="N599" s="41">
        <f>N598+IF(AND(L599="Pago",OR(E599='PC Receitas'!$O$4,E599='PC Receitas'!$O$5,E599='PC Receitas'!$O$6)),K599,IF(AND(L599="Pago",OR(E599='PC Receitas'!$O$7,E599='PC Receitas'!$O$8,E599='PC Receitas'!$O$9,E599='PC Receitas'!$O$10,E599='PC Receitas'!$O$11,E599='PC Receitas'!$O$12,E599='PC Receitas'!$O$13,E599='PC Receitas'!$O$14)),-K599,0))</f>
        <v>-691837.46999998973</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IF(C600&lt;&gt;"",TEXT(C600,"00")&amp;"/07/"&amp;'Configurações Básicas'!$E$5,"")</f>
        <v/>
      </c>
      <c r="E600" s="43"/>
      <c r="F600" s="143"/>
      <c r="G600" s="43"/>
      <c r="H600" s="43"/>
      <c r="I600" s="43"/>
      <c r="J600" s="219">
        <v>0</v>
      </c>
      <c r="K600" s="219">
        <v>0</v>
      </c>
      <c r="L600" s="44"/>
      <c r="M600" s="44"/>
      <c r="N600" s="41">
        <f>N599+IF(AND(L600="Pago",OR(E600='PC Receitas'!$O$4,E600='PC Receitas'!$O$5,E600='PC Receitas'!$O$6)),K600,IF(AND(L600="Pago",OR(E600='PC Receitas'!$O$7,E600='PC Receitas'!$O$8,E600='PC Receitas'!$O$9,E600='PC Receitas'!$O$10,E600='PC Receitas'!$O$11,E600='PC Receitas'!$O$12,E600='PC Receitas'!$O$13,E600='PC Receitas'!$O$14)),-K600,0))</f>
        <v>-691837.46999998973</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IF(C601&lt;&gt;"",TEXT(C601,"00")&amp;"/07/"&amp;'Configurações Básicas'!$E$5,"")</f>
        <v/>
      </c>
      <c r="E601" s="43"/>
      <c r="F601" s="143"/>
      <c r="G601" s="43"/>
      <c r="H601" s="43"/>
      <c r="I601" s="43"/>
      <c r="J601" s="219"/>
      <c r="K601" s="219"/>
      <c r="L601" s="44"/>
      <c r="M601" s="44"/>
      <c r="N601" s="41">
        <f>N600+IF(AND(L601="Pago",OR(E601='PC Receitas'!$O$4,E601='PC Receitas'!$O$5,E601='PC Receitas'!$O$6)),K601,IF(AND(L601="Pago",OR(E601='PC Receitas'!$O$7,E601='PC Receitas'!$O$8,E601='PC Receitas'!$O$9,E601='PC Receitas'!$O$10,E601='PC Receitas'!$O$11,E601='PC Receitas'!$O$12,E601='PC Receitas'!$O$13,E601='PC Receitas'!$O$14)),-K601,0))</f>
        <v>-691837.46999998973</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IF(C602&lt;&gt;"",TEXT(C602,"00")&amp;"/07/"&amp;'Configurações Básicas'!$E$5,"")</f>
        <v/>
      </c>
      <c r="E602" s="43"/>
      <c r="F602" s="143"/>
      <c r="G602" s="43"/>
      <c r="H602" s="43"/>
      <c r="I602" s="43"/>
      <c r="J602" s="219"/>
      <c r="K602" s="219"/>
      <c r="L602" s="44"/>
      <c r="M602" s="44"/>
      <c r="N602" s="41">
        <f>N601+IF(AND(L602="Pago",OR(E602='PC Receitas'!$O$4,E602='PC Receitas'!$O$5,E602='PC Receitas'!$O$6)),K602,IF(AND(L602="Pago",OR(E602='PC Receitas'!$O$7,E602='PC Receitas'!$O$8,E602='PC Receitas'!$O$9,E602='PC Receitas'!$O$10,E602='PC Receitas'!$O$11,E602='PC Receitas'!$O$12,E602='PC Receitas'!$O$13,E602='PC Receitas'!$O$14)),-K602,0))</f>
        <v>-691837.46999998973</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IF(C603&lt;&gt;"",TEXT(C603,"00")&amp;"/07/"&amp;'Configurações Básicas'!$E$5,"")</f>
        <v/>
      </c>
      <c r="E603" s="43"/>
      <c r="F603" s="143"/>
      <c r="G603" s="43"/>
      <c r="H603" s="43"/>
      <c r="I603" s="43"/>
      <c r="J603" s="219"/>
      <c r="K603" s="219"/>
      <c r="L603" s="44"/>
      <c r="M603" s="44"/>
      <c r="N603" s="41">
        <f>N602+IF(AND(L603="Pago",OR(E603='PC Receitas'!$O$4,E603='PC Receitas'!$O$5,E603='PC Receitas'!$O$6)),K603,IF(AND(L603="Pago",OR(E603='PC Receitas'!$O$7,E603='PC Receitas'!$O$8,E603='PC Receitas'!$O$9,E603='PC Receitas'!$O$10,E603='PC Receitas'!$O$11,E603='PC Receitas'!$O$12,E603='PC Receitas'!$O$13,E603='PC Receitas'!$O$14)),-K603,0))</f>
        <v>-691837.46999998973</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IF(C604&lt;&gt;"",TEXT(C604,"00")&amp;"/07/"&amp;'Configurações Básicas'!$E$5,"")</f>
        <v/>
      </c>
      <c r="E604" s="43"/>
      <c r="F604" s="143"/>
      <c r="G604" s="43"/>
      <c r="H604" s="43"/>
      <c r="I604" s="43"/>
      <c r="J604" s="219"/>
      <c r="K604" s="219"/>
      <c r="L604" s="44"/>
      <c r="M604" s="44"/>
      <c r="N604" s="41">
        <f>N603+IF(AND(L604="Pago",OR(E604='PC Receitas'!$O$4,E604='PC Receitas'!$O$5,E604='PC Receitas'!$O$6)),K604,IF(AND(L604="Pago",OR(E604='PC Receitas'!$O$7,E604='PC Receitas'!$O$8,E604='PC Receitas'!$O$9,E604='PC Receitas'!$O$10,E604='PC Receitas'!$O$11,E604='PC Receitas'!$O$12,E604='PC Receitas'!$O$13,E604='PC Receitas'!$O$14)),-K604,0))</f>
        <v>-691837.46999998973</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IF(C605&lt;&gt;"",TEXT(C605,"00")&amp;"/07/"&amp;'Configurações Básicas'!$E$5,"")</f>
        <v/>
      </c>
      <c r="E605" s="43"/>
      <c r="F605" s="143"/>
      <c r="G605" s="43"/>
      <c r="H605" s="43"/>
      <c r="I605" s="43"/>
      <c r="J605" s="219"/>
      <c r="K605" s="219"/>
      <c r="L605" s="44"/>
      <c r="M605" s="44"/>
      <c r="N605" s="41">
        <f>N604+IF(AND(L605="Pago",OR(E605='PC Receitas'!$O$4,E605='PC Receitas'!$O$5,E605='PC Receitas'!$O$6)),K605,IF(AND(L605="Pago",OR(E605='PC Receitas'!$O$7,E605='PC Receitas'!$O$8,E605='PC Receitas'!$O$9,E605='PC Receitas'!$O$10,E605='PC Receitas'!$O$11,E605='PC Receitas'!$O$12,E605='PC Receitas'!$O$13,E605='PC Receitas'!$O$14)),-K605,0))</f>
        <v>-691837.46999998973</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08" priority="180" operator="lessThan">
      <formula>0</formula>
    </cfRule>
    <cfRule type="cellIs" dxfId="307" priority="181" operator="greaterThan">
      <formula>0</formula>
    </cfRule>
  </conditionalFormatting>
  <conditionalFormatting sqref="Q5:Q6">
    <cfRule type="cellIs" dxfId="306" priority="173" operator="lessThan">
      <formula>0</formula>
    </cfRule>
    <cfRule type="cellIs" dxfId="305" priority="174" operator="greaterThan">
      <formula>0</formula>
    </cfRule>
    <cfRule type="cellIs" dxfId="304" priority="175" operator="greaterThan">
      <formula>0</formula>
    </cfRule>
  </conditionalFormatting>
  <conditionalFormatting sqref="Q11:Q12">
    <cfRule type="cellIs" dxfId="303" priority="153" operator="greaterThan">
      <formula>0</formula>
    </cfRule>
    <cfRule type="cellIs" dxfId="302" priority="154" operator="lessThan">
      <formula>0</formula>
    </cfRule>
  </conditionalFormatting>
  <conditionalFormatting sqref="Q7:Q8">
    <cfRule type="cellIs" dxfId="301" priority="106" operator="greaterThan">
      <formula>0</formula>
    </cfRule>
  </conditionalFormatting>
  <conditionalFormatting sqref="Q9:Q10">
    <cfRule type="cellIs" dxfId="300" priority="105" operator="greaterThan">
      <formula>0</formula>
    </cfRule>
  </conditionalFormatting>
  <conditionalFormatting sqref="N5:N605">
    <cfRule type="cellIs" dxfId="299" priority="62" operator="greaterThan">
      <formula>0</formula>
    </cfRule>
    <cfRule type="cellIs" dxfId="298" priority="63" operator="lessThan">
      <formula>0</formula>
    </cfRule>
  </conditionalFormatting>
  <conditionalFormatting sqref="M100:M605">
    <cfRule type="containsText" dxfId="297" priority="44" operator="containsText" text="Não Pago">
      <formula>NOT(ISERROR(SEARCH("Não Pago",M100)))</formula>
    </cfRule>
    <cfRule type="containsText" dxfId="296" priority="45" operator="containsText" text="Pago">
      <formula>NOT(ISERROR(SEARCH("Pago",M100)))</formula>
    </cfRule>
  </conditionalFormatting>
  <conditionalFormatting sqref="M22:M99">
    <cfRule type="containsText" dxfId="295" priority="42" operator="containsText" text="Não Pago">
      <formula>NOT(ISERROR(SEARCH("Não Pago",M22)))</formula>
    </cfRule>
    <cfRule type="containsText" dxfId="294" priority="43" operator="containsText" text="Pago">
      <formula>NOT(ISERROR(SEARCH("Pago",M22)))</formula>
    </cfRule>
  </conditionalFormatting>
  <conditionalFormatting sqref="L122:L605">
    <cfRule type="containsText" dxfId="293" priority="36" operator="containsText" text="Não Pago">
      <formula>NOT(ISERROR(SEARCH("Não Pago",L122)))</formula>
    </cfRule>
    <cfRule type="containsText" dxfId="292" priority="37" operator="containsText" text="Pago">
      <formula>NOT(ISERROR(SEARCH("Pago",L122)))</formula>
    </cfRule>
  </conditionalFormatting>
  <conditionalFormatting sqref="M7:M20">
    <cfRule type="containsText" dxfId="291" priority="40" operator="containsText" text="Não Pago">
      <formula>NOT(ISERROR(SEARCH("Não Pago",M7)))</formula>
    </cfRule>
    <cfRule type="containsText" dxfId="290" priority="41" operator="containsText" text="Pago">
      <formula>NOT(ISERROR(SEARCH("Pago",M7)))</formula>
    </cfRule>
  </conditionalFormatting>
  <conditionalFormatting sqref="M21">
    <cfRule type="containsText" dxfId="289" priority="38" operator="containsText" text="Não Pago">
      <formula>NOT(ISERROR(SEARCH("Não Pago",M21)))</formula>
    </cfRule>
    <cfRule type="containsText" dxfId="288" priority="39" operator="containsText" text="Pago">
      <formula>NOT(ISERROR(SEARCH("Pago",M21)))</formula>
    </cfRule>
  </conditionalFormatting>
  <conditionalFormatting sqref="L21:L121">
    <cfRule type="containsText" dxfId="287" priority="34" operator="containsText" text="Não Pago">
      <formula>NOT(ISERROR(SEARCH("Não Pago",L21)))</formula>
    </cfRule>
    <cfRule type="containsText" dxfId="286" priority="35" operator="containsText" text="Pago">
      <formula>NOT(ISERROR(SEARCH("Pago",L21)))</formula>
    </cfRule>
  </conditionalFormatting>
  <conditionalFormatting sqref="L7:L19">
    <cfRule type="containsText" dxfId="285" priority="32" operator="containsText" text="Não Pago">
      <formula>NOT(ISERROR(SEARCH("Não Pago",L7)))</formula>
    </cfRule>
    <cfRule type="containsText" dxfId="284" priority="33" operator="containsText" text="Pago">
      <formula>NOT(ISERROR(SEARCH("Pago",L7)))</formula>
    </cfRule>
  </conditionalFormatting>
  <conditionalFormatting sqref="L20">
    <cfRule type="containsText" dxfId="283" priority="30" operator="containsText" text="Não Pago">
      <formula>NOT(ISERROR(SEARCH("Não Pago",L20)))</formula>
    </cfRule>
    <cfRule type="containsText" dxfId="282" priority="31" operator="containsText" text="Pago">
      <formula>NOT(ISERROR(SEARCH("Pago",L20)))</formula>
    </cfRule>
  </conditionalFormatting>
  <conditionalFormatting sqref="L7:L187">
    <cfRule type="cellIs" dxfId="281" priority="29" operator="equal">
      <formula>"Realizado"</formula>
    </cfRule>
  </conditionalFormatting>
  <conditionalFormatting sqref="L22">
    <cfRule type="containsText" dxfId="280" priority="27" operator="containsText" text="Não Pago">
      <formula>NOT(ISERROR(SEARCH("Não Pago",L22)))</formula>
    </cfRule>
    <cfRule type="containsText" dxfId="279" priority="28" operator="containsText" text="Pago">
      <formula>NOT(ISERROR(SEARCH("Pago",L22)))</formula>
    </cfRule>
  </conditionalFormatting>
  <conditionalFormatting sqref="L27">
    <cfRule type="containsText" dxfId="278" priority="25" operator="containsText" text="Não Pago">
      <formula>NOT(ISERROR(SEARCH("Não Pago",L27)))</formula>
    </cfRule>
    <cfRule type="containsText" dxfId="277" priority="26" operator="containsText" text="Pago">
      <formula>NOT(ISERROR(SEARCH("Pago",L27)))</formula>
    </cfRule>
  </conditionalFormatting>
  <conditionalFormatting sqref="L34">
    <cfRule type="containsText" dxfId="276" priority="23" operator="containsText" text="Não Pago">
      <formula>NOT(ISERROR(SEARCH("Não Pago",L34)))</formula>
    </cfRule>
    <cfRule type="containsText" dxfId="275" priority="24" operator="containsText" text="Pago">
      <formula>NOT(ISERROR(SEARCH("Pago",L34)))</formula>
    </cfRule>
  </conditionalFormatting>
  <conditionalFormatting sqref="L5">
    <cfRule type="containsText" dxfId="274" priority="21" operator="containsText" text="Não Pago">
      <formula>NOT(ISERROR(SEARCH("Não Pago",L5)))</formula>
    </cfRule>
    <cfRule type="containsText" dxfId="273" priority="22" operator="containsText" text="Pago">
      <formula>NOT(ISERROR(SEARCH("Pago",L5)))</formula>
    </cfRule>
  </conditionalFormatting>
  <conditionalFormatting sqref="L5">
    <cfRule type="cellIs" dxfId="272" priority="20" operator="equal">
      <formula>"Realizado"</formula>
    </cfRule>
  </conditionalFormatting>
  <conditionalFormatting sqref="L6">
    <cfRule type="containsText" dxfId="271" priority="18" operator="containsText" text="Não Pago">
      <formula>NOT(ISERROR(SEARCH("Não Pago",L6)))</formula>
    </cfRule>
    <cfRule type="containsText" dxfId="270" priority="19" operator="containsText" text="Pago">
      <formula>NOT(ISERROR(SEARCH("Pago",L6)))</formula>
    </cfRule>
  </conditionalFormatting>
  <conditionalFormatting sqref="L6">
    <cfRule type="cellIs" dxfId="269" priority="17" operator="equal">
      <formula>"Realizado"</formula>
    </cfRule>
  </conditionalFormatting>
  <conditionalFormatting sqref="E21:E586 E603:E605">
    <cfRule type="containsText" dxfId="268" priority="12" operator="containsText" text="Despesa">
      <formula>NOT(ISERROR(SEARCH("Despesa",E21)))</formula>
    </cfRule>
    <cfRule type="containsText" dxfId="267" priority="13" operator="containsText" text="Receita">
      <formula>NOT(ISERROR(SEARCH("Receita",E21)))</formula>
    </cfRule>
  </conditionalFormatting>
  <conditionalFormatting sqref="E21:E586 E603:E605">
    <cfRule type="expression" dxfId="266" priority="14" stopIfTrue="1">
      <formula>NOT(ISERROR(SEARCH("Investimentos",E21)))</formula>
    </cfRule>
  </conditionalFormatting>
  <conditionalFormatting sqref="E5:E605">
    <cfRule type="containsText" dxfId="265" priority="1" operator="containsText" text="INVESTIMENTOS">
      <formula>NOT(ISERROR(SEARCH("INVESTIMENTOS",E5)))</formula>
    </cfRule>
    <cfRule type="containsText" dxfId="264" priority="2" operator="containsText" text="DESPESAS DE MARKETING">
      <formula>NOT(ISERROR(SEARCH("DESPESAS DE MARKETING",E5)))</formula>
    </cfRule>
    <cfRule type="containsText" dxfId="263" priority="3" operator="containsText" text="DESPESAS NÃO OPERACIONAIS">
      <formula>NOT(ISERROR(SEARCH("DESPESAS NÃO OPERACIONAIS",E5)))</formula>
    </cfRule>
    <cfRule type="containsText" dxfId="262" priority="4" operator="containsText" text="DESPESAS COM RH">
      <formula>NOT(ISERROR(SEARCH("DESPESAS COM RH",E5)))</formula>
    </cfRule>
    <cfRule type="containsText" dxfId="261" priority="5" operator="containsText" text="DESPESAS COM SERVIÇOS">
      <formula>NOT(ISERROR(SEARCH("DESPESAS COM SERVIÇOS",E5)))</formula>
    </cfRule>
    <cfRule type="containsText" dxfId="260" priority="6" operator="containsText" text="DESPESAS COM PRODUTOS">
      <formula>NOT(ISERROR(SEARCH("DESPESAS COM PRODUTOS",E5)))</formula>
    </cfRule>
    <cfRule type="containsText" dxfId="259" priority="7" operator="containsText" text="IMPOSTOS">
      <formula>NOT(ISERROR(SEARCH("IMPOSTOS",E5)))</formula>
    </cfRule>
    <cfRule type="containsText" dxfId="258" priority="10" operator="containsText" text="Despesa">
      <formula>NOT(ISERROR(SEARCH("Despesa",E5)))</formula>
    </cfRule>
    <cfRule type="containsText" dxfId="257" priority="11" operator="containsText" text="Receita">
      <formula>NOT(ISERROR(SEARCH("Receita",E5)))</formula>
    </cfRule>
  </conditionalFormatting>
  <conditionalFormatting sqref="E5:E605">
    <cfRule type="expression" dxfId="256" priority="15" stopIfTrue="1">
      <formula>NOT(ISERROR(SEARCH("Investimentos",E5)))</formula>
    </cfRule>
  </conditionalFormatting>
  <conditionalFormatting sqref="E20 E602">
    <cfRule type="containsText" dxfId="255" priority="8" operator="containsText" text="Despesa">
      <formula>NOT(ISERROR(SEARCH("Despesa",E20)))</formula>
    </cfRule>
    <cfRule type="containsText" dxfId="254" priority="9" operator="containsText" text="Receita">
      <formula>NOT(ISERROR(SEARCH("Receita",E20)))</formula>
    </cfRule>
  </conditionalFormatting>
  <conditionalFormatting sqref="E20 E602">
    <cfRule type="expression" dxfId="253" priority="16" stopIfTrue="1">
      <formula>NOT(ISERROR(SEARCH("Investimentos",E20)))</formula>
    </cfRule>
  </conditionalFormatting>
  <dataValidations count="4">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E5:E605" xr:uid="{1177DC3F-8042-45D9-A3F2-185532E89488}">
      <formula1>$P$16:$P$26</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287</v>
      </c>
      <c r="D1" s="85"/>
      <c r="E1" s="85"/>
      <c r="F1" s="213"/>
      <c r="G1" s="85"/>
      <c r="H1" s="85"/>
      <c r="I1" s="156"/>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57"/>
      <c r="J2" s="104"/>
      <c r="K2" s="104"/>
      <c r="L2" s="104"/>
      <c r="M2" s="104"/>
      <c r="N2" s="104"/>
      <c r="O2" s="104"/>
      <c r="P2" s="104"/>
      <c r="Q2" s="104"/>
      <c r="S2" s="107"/>
      <c r="T2" s="107"/>
      <c r="U2" s="107"/>
      <c r="V2" s="107"/>
      <c r="W2" s="108"/>
      <c r="X2" s="105"/>
    </row>
    <row r="3" spans="1:24" ht="21.75" customHeight="1" thickTop="1" thickBot="1" x14ac:dyDescent="0.3">
      <c r="A3" s="164"/>
      <c r="C3" s="142"/>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IF(C5&lt;&gt;"",TEXT(C5,"00")&amp;"/08/"&amp;'Configurações Básicas'!$E$5,"")</f>
        <v>01/08/2017</v>
      </c>
      <c r="E5" s="43" t="s">
        <v>1338</v>
      </c>
      <c r="F5" s="212" t="s">
        <v>2006</v>
      </c>
      <c r="G5" s="43" t="s">
        <v>1437</v>
      </c>
      <c r="H5" s="43" t="s">
        <v>1397</v>
      </c>
      <c r="I5" s="43"/>
      <c r="J5" s="219">
        <v>0</v>
      </c>
      <c r="K5" s="219">
        <v>114.63</v>
      </c>
      <c r="L5" s="44" t="s">
        <v>1356</v>
      </c>
      <c r="M5" s="43"/>
      <c r="N5" s="41" t="e">
        <f>#REF!+IF(AND(L5="Pago",OR(E5='PC Receitas'!$O$4,E5='PC Receitas'!$O$5,E5='PC Receitas'!$O$6)),K5,IF(AND(L5="Pago",OR(E5='PC Receitas'!$O$7,E5='PC Receitas'!$O$8,E5='PC Receitas'!$O$9,E5='PC Receitas'!$O$10,E5='PC Receitas'!$O$11,E5='PC Receitas'!$O$12,E5='PC Receitas'!$O$13,E5='PC Receitas'!$O$14)),-K5,0))</f>
        <v>#REF!</v>
      </c>
      <c r="P5" s="221"/>
      <c r="Q5" s="222"/>
      <c r="R5" s="17"/>
      <c r="S5" s="112" t="str">
        <f t="shared" ref="S5:S60" si="0">IF(W5="Despesas_com_RH","Despesa",IF(W5="Despesas_Operacionais","Despesa",IF(W5="Despesas_com_Marketing","Despesa",IF(W5="Impostos","Despesa",IF(W5="Investimentos","Despesa","")))))</f>
        <v>Despesa</v>
      </c>
      <c r="T5" s="109" t="str">
        <f t="shared" ref="T5:T60" si="1">IF(W5="Despesas_com_Produtos","Despesa",IF(W5="Despesas_com_Serviços","Despesa",IF(W5="Despesas_Não_Operacionais","Despesa","")))</f>
        <v/>
      </c>
      <c r="U5" s="109" t="str">
        <f t="shared" ref="U5:U60" si="2">IF(W5="Receitas_com_Produtos","Receita",IF(W5="Receitas_com_Serviços","Receita",IF(W5="Receitas_Não_Operacionais","Receita","")))</f>
        <v/>
      </c>
      <c r="V5" s="109" t="str">
        <f t="shared" ref="V5:V60" si="3">IF(S5&lt;&gt;"",S5,IF(T5&lt;&gt;"",T5,IF(U5&lt;&gt;"",U5,"")))</f>
        <v>Despesa</v>
      </c>
      <c r="W5" s="113" t="str">
        <f>VLOOKUP(E5,'PC Receitas'!$O$4:$P$14,2,FALSE)</f>
        <v>Despesas_Operacionais</v>
      </c>
    </row>
    <row r="6" spans="1:24" ht="19.5" customHeight="1" thickTop="1" thickBot="1" x14ac:dyDescent="0.3">
      <c r="A6" s="164"/>
      <c r="C6" s="43">
        <v>10</v>
      </c>
      <c r="D6" s="43" t="str">
        <f>IF(C6&lt;&gt;"",TEXT(C6,"00")&amp;"/08/"&amp;'Configurações Básicas'!$E$5,"")</f>
        <v>10/08/2017</v>
      </c>
      <c r="E6" s="43" t="s">
        <v>1338</v>
      </c>
      <c r="F6" s="212">
        <v>824450</v>
      </c>
      <c r="G6" s="43" t="s">
        <v>1450</v>
      </c>
      <c r="H6" s="43" t="s">
        <v>1399</v>
      </c>
      <c r="I6" s="43"/>
      <c r="J6" s="219">
        <v>0</v>
      </c>
      <c r="K6" s="219">
        <v>122.18</v>
      </c>
      <c r="L6" s="44" t="s">
        <v>1356</v>
      </c>
      <c r="M6" s="43"/>
      <c r="N6" s="41" t="e">
        <f>N5+IF(AND(L6="Pago",OR(E6='PC Receitas'!$O$4,E6='PC Receitas'!$O$5,E6='PC Receitas'!$O$6)),K6,IF(AND(L6="Pago",OR(E6='PC Receitas'!$O$7,E6='PC Receitas'!$O$8,E6='PC Receitas'!$O$9,E6='PC Receitas'!$O$10,E6='PC Receitas'!$O$11,E6='PC Receitas'!$O$12,E6='PC Receitas'!$O$13,E6='PC Receitas'!$O$14)),-K6,0))</f>
        <v>#REF!</v>
      </c>
      <c r="S6" s="112" t="str">
        <f t="shared" si="0"/>
        <v>Despesa</v>
      </c>
      <c r="T6" s="109" t="str">
        <f t="shared" si="1"/>
        <v/>
      </c>
      <c r="U6" s="109" t="str">
        <f t="shared" si="2"/>
        <v/>
      </c>
      <c r="V6" s="109" t="str">
        <f t="shared" si="3"/>
        <v>Despesa</v>
      </c>
      <c r="W6" s="113" t="str">
        <f>VLOOKUP(E6,'PC Receitas'!$O$4:$P$14,2,FALSE)</f>
        <v>Despesas_Operacionais</v>
      </c>
    </row>
    <row r="7" spans="1:24" ht="19.5" customHeight="1" thickTop="1" thickBot="1" x14ac:dyDescent="0.3">
      <c r="A7" s="164"/>
      <c r="C7" s="43">
        <v>1</v>
      </c>
      <c r="D7" s="43" t="str">
        <f>IF(C7&lt;&gt;"",TEXT(C7,"00")&amp;"/08/"&amp;'Configurações Básicas'!$E$5,"")</f>
        <v>01/08/2017</v>
      </c>
      <c r="E7" s="43" t="s">
        <v>1338</v>
      </c>
      <c r="F7" s="212" t="s">
        <v>1633</v>
      </c>
      <c r="G7" s="43" t="s">
        <v>1529</v>
      </c>
      <c r="H7" s="43" t="s">
        <v>1397</v>
      </c>
      <c r="I7" s="43"/>
      <c r="J7" s="219">
        <v>0</v>
      </c>
      <c r="K7" s="219">
        <v>1803.47</v>
      </c>
      <c r="L7" s="126" t="s">
        <v>1356</v>
      </c>
      <c r="M7" s="43" t="s">
        <v>1373</v>
      </c>
      <c r="N7" s="41" t="e">
        <f>N6+IF(AND(L7="Pago",OR(E7='PC Receitas'!$O$4,E7='PC Receitas'!$O$5,E7='PC Receitas'!$O$6)),K7,IF(AND(L7="Pago",OR(E7='PC Receitas'!$O$7,E7='PC Receitas'!$O$8,E7='PC Receitas'!$O$9,E7='PC Receitas'!$O$10,E7='PC Receitas'!$O$11,E7='PC Receitas'!$O$12,E7='PC Receitas'!$O$13,E7='PC Receitas'!$O$14)),-K7,0))</f>
        <v>#REF!</v>
      </c>
      <c r="P7" s="109" t="str">
        <f>'PC Receitas'!O4</f>
        <v>RECEITAS COM PRODUTO</v>
      </c>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2</v>
      </c>
      <c r="D8" s="43" t="str">
        <f>IF(C8&lt;&gt;"",TEXT(C8,"00")&amp;"/08/"&amp;'Configurações Básicas'!$E$5,"")</f>
        <v>02/08/2017</v>
      </c>
      <c r="E8" s="43" t="s">
        <v>1338</v>
      </c>
      <c r="F8" s="212" t="s">
        <v>1634</v>
      </c>
      <c r="G8" s="43" t="s">
        <v>1438</v>
      </c>
      <c r="H8" s="43" t="s">
        <v>1397</v>
      </c>
      <c r="I8" s="43"/>
      <c r="J8" s="219">
        <v>0</v>
      </c>
      <c r="K8" s="219">
        <v>288.31</v>
      </c>
      <c r="L8" s="126" t="s">
        <v>1356</v>
      </c>
      <c r="M8" s="43"/>
      <c r="N8" s="41" t="e">
        <f>N7+IF(AND(L8="Pago",OR(E8='PC Receitas'!$O$4,E8='PC Receitas'!$O$5,E8='PC Receitas'!$O$6)),K8,IF(AND(L8="Pago",OR(E8='PC Receitas'!$O$7,E8='PC Receitas'!$O$8,E8='PC Receitas'!$O$9,E8='PC Receitas'!$O$10,E8='PC Receitas'!$O$11,E8='PC Receitas'!$O$12,E8='PC Receitas'!$O$13,E8='PC Receitas'!$O$14)),-K8,0))</f>
        <v>#REF!</v>
      </c>
      <c r="P8" s="109" t="str">
        <f>'PC Receitas'!O5</f>
        <v>RECEITAS COM SERVIÇOS</v>
      </c>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2</v>
      </c>
      <c r="D9" s="43" t="str">
        <f>IF(C9&lt;&gt;"",TEXT(C9,"00")&amp;"/08/"&amp;'Configurações Básicas'!$E$5,"")</f>
        <v>02/08/2017</v>
      </c>
      <c r="E9" s="43" t="s">
        <v>1338</v>
      </c>
      <c r="F9" s="212" t="s">
        <v>1635</v>
      </c>
      <c r="G9" s="43" t="s">
        <v>1438</v>
      </c>
      <c r="H9" s="43" t="s">
        <v>1397</v>
      </c>
      <c r="I9" s="43"/>
      <c r="J9" s="219">
        <v>0</v>
      </c>
      <c r="K9" s="219">
        <v>373.9</v>
      </c>
      <c r="L9" s="126" t="s">
        <v>1356</v>
      </c>
      <c r="M9" s="43"/>
      <c r="N9" s="41" t="e">
        <f>N8+IF(AND(L9="Pago",OR(E9='PC Receitas'!$O$4,E9='PC Receitas'!$O$5,E9='PC Receitas'!$O$6)),K9,IF(AND(L9="Pago",OR(E9='PC Receitas'!$O$7,E9='PC Receitas'!$O$8,E9='PC Receitas'!$O$9,E9='PC Receitas'!$O$10,E9='PC Receitas'!$O$11,E9='PC Receitas'!$O$12,E9='PC Receitas'!$O$13,E9='PC Receitas'!$O$14)),-K9,0))</f>
        <v>#REF!</v>
      </c>
      <c r="P9" s="109" t="str">
        <f>'PC Receitas'!O6</f>
        <v>RECEITAS NÃO OPERACIONAIS</v>
      </c>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2</v>
      </c>
      <c r="D10" s="43" t="str">
        <f>IF(C10&lt;&gt;"",TEXT(C10,"00")&amp;"/08/"&amp;'Configurações Básicas'!$E$5,"")</f>
        <v>02/08/2017</v>
      </c>
      <c r="E10" s="43" t="s">
        <v>1334</v>
      </c>
      <c r="F10" s="212" t="s">
        <v>1636</v>
      </c>
      <c r="G10" s="23" t="s">
        <v>1469</v>
      </c>
      <c r="H10" s="23" t="s">
        <v>1397</v>
      </c>
      <c r="I10" s="23"/>
      <c r="J10" s="219">
        <v>0</v>
      </c>
      <c r="K10" s="219">
        <v>1934.98</v>
      </c>
      <c r="L10" s="126" t="s">
        <v>1356</v>
      </c>
      <c r="M10" s="43"/>
      <c r="N10" s="41" t="e">
        <f>N9+IF(AND(L10="Pago",OR(E10='PC Receitas'!$O$4,E10='PC Receitas'!$O$5,E10='PC Receitas'!$O$6)),K10,IF(AND(L10="Pago",OR(E10='PC Receitas'!$O$7,E10='PC Receitas'!$O$8,E10='PC Receitas'!$O$9,E10='PC Receitas'!$O$10,E10='PC Receitas'!$O$11,E10='PC Receitas'!$O$12,E10='PC Receitas'!$O$13,E10='PC Receitas'!$O$14)),-K10,0))</f>
        <v>#REF!</v>
      </c>
      <c r="P10" s="109" t="str">
        <f>'PC Receitas'!O7</f>
        <v>DESPESAS COM PRODUTOS</v>
      </c>
      <c r="S10" s="112" t="str">
        <f t="shared" si="0"/>
        <v>Despesa</v>
      </c>
      <c r="T10" s="109" t="str">
        <f t="shared" si="1"/>
        <v/>
      </c>
      <c r="U10" s="109" t="str">
        <f t="shared" si="2"/>
        <v/>
      </c>
      <c r="V10" s="109" t="str">
        <f t="shared" si="3"/>
        <v>Despesa</v>
      </c>
      <c r="W10" s="113" t="str">
        <f>VLOOKUP(E10,'PC Receitas'!$O$4:$P$14,2,FALSE)</f>
        <v>Impostos</v>
      </c>
    </row>
    <row r="11" spans="1:24" ht="19.5" customHeight="1" thickTop="1" thickBot="1" x14ac:dyDescent="0.3">
      <c r="A11" s="164"/>
      <c r="C11" s="43">
        <v>1</v>
      </c>
      <c r="D11" s="43" t="str">
        <f>IF(C11&lt;&gt;"",TEXT(C11,"00")&amp;"/08/"&amp;'Configurações Básicas'!$E$5,"")</f>
        <v>01/08/2017</v>
      </c>
      <c r="E11" s="43" t="s">
        <v>1338</v>
      </c>
      <c r="F11" s="212" t="s">
        <v>1637</v>
      </c>
      <c r="G11" s="43" t="s">
        <v>1442</v>
      </c>
      <c r="H11" s="43" t="s">
        <v>1397</v>
      </c>
      <c r="I11" s="43"/>
      <c r="J11" s="219">
        <v>0</v>
      </c>
      <c r="K11" s="219">
        <v>2.1</v>
      </c>
      <c r="L11" s="126" t="s">
        <v>1356</v>
      </c>
      <c r="M11" s="43"/>
      <c r="N11" s="41" t="e">
        <f>N10+IF(AND(L11="Pago",OR(E11='PC Receitas'!$O$4,E11='PC Receitas'!$O$5,E11='PC Receitas'!$O$6)),K11,IF(AND(L11="Pago",OR(E11='PC Receitas'!$O$7,E11='PC Receitas'!$O$8,E11='PC Receitas'!$O$9,E11='PC Receitas'!$O$10,E11='PC Receitas'!$O$11,E11='PC Receitas'!$O$12,E11='PC Receitas'!$O$13,E11='PC Receitas'!$O$14)),-K11,0))</f>
        <v>#REF!</v>
      </c>
      <c r="P11" s="109" t="str">
        <f>'PC Receitas'!O8</f>
        <v>DESPESAS COM SERVIÇOS</v>
      </c>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4</v>
      </c>
      <c r="D12" s="43" t="str">
        <f>IF(C12&lt;&gt;"",TEXT(C12,"00")&amp;"/08/"&amp;'Configurações Básicas'!$E$5,"")</f>
        <v>04/08/2017</v>
      </c>
      <c r="E12" s="43" t="s">
        <v>1338</v>
      </c>
      <c r="F12" s="212">
        <v>15042</v>
      </c>
      <c r="G12" s="43" t="s">
        <v>1442</v>
      </c>
      <c r="H12" s="43" t="s">
        <v>1397</v>
      </c>
      <c r="I12" s="43"/>
      <c r="J12" s="219">
        <v>0</v>
      </c>
      <c r="K12" s="219">
        <v>2.1</v>
      </c>
      <c r="L12" s="126" t="s">
        <v>1356</v>
      </c>
      <c r="M12" s="43"/>
      <c r="N12" s="41" t="e">
        <f>N11+IF(AND(L12="Pago",OR(E12='PC Receitas'!$O$4,E12='PC Receitas'!$O$5,E12='PC Receitas'!$O$6)),K12,IF(AND(L12="Pago",OR(E12='PC Receitas'!$O$7,E12='PC Receitas'!$O$8,E12='PC Receitas'!$O$9,E12='PC Receitas'!$O$10,E12='PC Receitas'!$O$11,E12='PC Receitas'!$O$12,E12='PC Receitas'!$O$13,E12='PC Receitas'!$O$14)),-K12,0))</f>
        <v>#REF!</v>
      </c>
      <c r="P12" s="109" t="str">
        <f>'PC Receitas'!O9</f>
        <v>DESPESAS NÃO OPERACIONAIS</v>
      </c>
      <c r="S12" s="112" t="str">
        <f t="shared" si="0"/>
        <v>Despesa</v>
      </c>
      <c r="T12" s="109" t="str">
        <f t="shared" si="1"/>
        <v/>
      </c>
      <c r="U12" s="109" t="str">
        <f t="shared" si="2"/>
        <v/>
      </c>
      <c r="V12" s="109" t="str">
        <f t="shared" si="3"/>
        <v>Despesa</v>
      </c>
      <c r="W12" s="113" t="str">
        <f>VLOOKUP(E12,'PC Receitas'!$O$4:$P$14,2,FALSE)</f>
        <v>Despesas_Operacionais</v>
      </c>
    </row>
    <row r="13" spans="1:24" ht="19.5" customHeight="1" thickTop="1" thickBot="1" x14ac:dyDescent="0.3">
      <c r="A13" s="164"/>
      <c r="C13" s="43">
        <v>4</v>
      </c>
      <c r="D13" s="43" t="str">
        <f>IF(C13&lt;&gt;"",TEXT(C13,"00")&amp;"/08/"&amp;'Configurações Básicas'!$E$5,"")</f>
        <v>04/08/2017</v>
      </c>
      <c r="E13" s="43" t="s">
        <v>1338</v>
      </c>
      <c r="F13" s="212">
        <v>15045</v>
      </c>
      <c r="G13" s="23" t="s">
        <v>1442</v>
      </c>
      <c r="H13" s="23" t="s">
        <v>1397</v>
      </c>
      <c r="I13" s="23"/>
      <c r="J13" s="219">
        <v>0</v>
      </c>
      <c r="K13" s="219">
        <v>2.1</v>
      </c>
      <c r="L13" s="44" t="s">
        <v>1356</v>
      </c>
      <c r="M13" s="43" t="s">
        <v>1373</v>
      </c>
      <c r="N13" s="41" t="e">
        <f>N12+IF(AND(L13="Pago",OR(E13='PC Receitas'!$O$4,E13='PC Receitas'!$O$5,E13='PC Receitas'!$O$6)),K13,IF(AND(L13="Pago",OR(E13='PC Receitas'!$O$7,E13='PC Receitas'!$O$8,E13='PC Receitas'!$O$9,E13='PC Receitas'!$O$10,E13='PC Receitas'!$O$11,E13='PC Receitas'!$O$12,E13='PC Receitas'!$O$13,E13='PC Receitas'!$O$14)),-K13,0))</f>
        <v>#REF!</v>
      </c>
      <c r="P13" s="109" t="str">
        <f>'PC Receitas'!O10</f>
        <v>DESPESAS COM RH</v>
      </c>
      <c r="S13" s="112" t="str">
        <f t="shared" si="0"/>
        <v>Despesa</v>
      </c>
      <c r="T13" s="109" t="str">
        <f t="shared" si="1"/>
        <v/>
      </c>
      <c r="U13" s="109" t="str">
        <f t="shared" si="2"/>
        <v/>
      </c>
      <c r="V13" s="109" t="str">
        <f t="shared" si="3"/>
        <v>Despesa</v>
      </c>
      <c r="W13" s="113" t="str">
        <f>VLOOKUP(E13,'PC Receitas'!$O$4:$P$14,2,FALSE)</f>
        <v>Despesas_Operacionais</v>
      </c>
    </row>
    <row r="14" spans="1:24" ht="19.5" customHeight="1" thickTop="1" thickBot="1" x14ac:dyDescent="0.3">
      <c r="A14" s="164"/>
      <c r="C14" s="43">
        <v>3</v>
      </c>
      <c r="D14" s="43" t="str">
        <f>IF(C14&lt;&gt;"",TEXT(C14,"00")&amp;"/08/"&amp;'Configurações Básicas'!$E$5,"")</f>
        <v>03/08/2017</v>
      </c>
      <c r="E14" s="43" t="s">
        <v>1338</v>
      </c>
      <c r="F14" s="212">
        <v>15023</v>
      </c>
      <c r="G14" s="23" t="s">
        <v>1442</v>
      </c>
      <c r="H14" s="23" t="s">
        <v>1397</v>
      </c>
      <c r="I14" s="23"/>
      <c r="J14" s="219">
        <v>0</v>
      </c>
      <c r="K14" s="219">
        <v>2.1</v>
      </c>
      <c r="L14" s="126" t="s">
        <v>1356</v>
      </c>
      <c r="M14" s="43"/>
      <c r="N14" s="41" t="e">
        <f>N13+IF(AND(L14="Pago",OR(E14='PC Receitas'!$O$4,E14='PC Receitas'!$O$5,E14='PC Receitas'!$O$6)),K14,IF(AND(L14="Pago",OR(E14='PC Receitas'!$O$7,E14='PC Receitas'!$O$8,E14='PC Receitas'!$O$9,E14='PC Receitas'!$O$10,E14='PC Receitas'!$O$11,E14='PC Receitas'!$O$12,E14='PC Receitas'!$O$13,E14='PC Receitas'!$O$14)),-K14,0))</f>
        <v>#REF!</v>
      </c>
      <c r="P14" s="109" t="str">
        <f>'PC Receitas'!O11</f>
        <v>DESPESAS OPERACIONAIS</v>
      </c>
      <c r="S14" s="112" t="str">
        <f t="shared" si="0"/>
        <v>Despesa</v>
      </c>
      <c r="T14" s="109" t="str">
        <f t="shared" si="1"/>
        <v/>
      </c>
      <c r="U14" s="109" t="str">
        <f t="shared" si="2"/>
        <v/>
      </c>
      <c r="V14" s="109" t="str">
        <f t="shared" si="3"/>
        <v>Despesa</v>
      </c>
      <c r="W14" s="113" t="str">
        <f>VLOOKUP(E14,'PC Receitas'!$O$4:$P$14,2,FALSE)</f>
        <v>Despesas_Operacionais</v>
      </c>
    </row>
    <row r="15" spans="1:24" ht="19.5" customHeight="1" thickTop="1" thickBot="1" x14ac:dyDescent="0.3">
      <c r="A15" s="164"/>
      <c r="C15" s="43">
        <v>3</v>
      </c>
      <c r="D15" s="43" t="str">
        <f>IF(C15&lt;&gt;"",TEXT(C15,"00")&amp;"/08/"&amp;'Configurações Básicas'!$E$5,"")</f>
        <v>03/08/2017</v>
      </c>
      <c r="E15" s="43" t="s">
        <v>1338</v>
      </c>
      <c r="F15" s="212">
        <v>15030</v>
      </c>
      <c r="G15" s="23" t="s">
        <v>1442</v>
      </c>
      <c r="H15" s="23" t="s">
        <v>1397</v>
      </c>
      <c r="I15" s="23"/>
      <c r="J15" s="219">
        <v>0</v>
      </c>
      <c r="K15" s="219">
        <v>2.1</v>
      </c>
      <c r="L15" s="126" t="s">
        <v>1356</v>
      </c>
      <c r="M15" s="43"/>
      <c r="N15" s="41" t="e">
        <f>N14+IF(AND(L15="Pago",OR(E15='PC Receitas'!$O$4,E15='PC Receitas'!$O$5,E15='PC Receitas'!$O$6)),K15,IF(AND(L15="Pago",OR(E15='PC Receitas'!$O$7,E15='PC Receitas'!$O$8,E15='PC Receitas'!$O$9,E15='PC Receitas'!$O$10,E15='PC Receitas'!$O$11,E15='PC Receitas'!$O$12,E15='PC Receitas'!$O$13,E15='PC Receitas'!$O$14)),-K15,0))</f>
        <v>#REF!</v>
      </c>
      <c r="P15" s="109" t="str">
        <f>'PC Receitas'!O12</f>
        <v>DESPESAS DE MARKETING</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3</v>
      </c>
      <c r="D16" s="43" t="str">
        <f>IF(C16&lt;&gt;"",TEXT(C16,"00")&amp;"/08/"&amp;'Configurações Básicas'!$E$5,"")</f>
        <v>03/08/2017</v>
      </c>
      <c r="E16" s="43" t="s">
        <v>1338</v>
      </c>
      <c r="F16" s="212">
        <v>15031</v>
      </c>
      <c r="G16" s="23" t="s">
        <v>1442</v>
      </c>
      <c r="H16" s="23" t="s">
        <v>1397</v>
      </c>
      <c r="I16" s="23"/>
      <c r="J16" s="219">
        <v>0</v>
      </c>
      <c r="K16" s="219">
        <v>2.1</v>
      </c>
      <c r="L16" s="126" t="s">
        <v>1356</v>
      </c>
      <c r="M16" s="43"/>
      <c r="N16" s="41" t="e">
        <f>N15+IF(AND(L16="Pago",OR(E16='PC Receitas'!$O$4,E16='PC Receitas'!$O$5,E16='PC Receitas'!$O$6)),K16,IF(AND(L16="Pago",OR(E16='PC Receitas'!$O$7,E16='PC Receitas'!$O$8,E16='PC Receitas'!$O$9,E16='PC Receitas'!$O$10,E16='PC Receitas'!$O$11,E16='PC Receitas'!$O$12,E16='PC Receitas'!$O$13,E16='PC Receitas'!$O$14)),-K16,0))</f>
        <v>#REF!</v>
      </c>
      <c r="P16" s="109" t="str">
        <f>'PC Receitas'!O13</f>
        <v>IMPOSTOS</v>
      </c>
      <c r="S16" s="112" t="str">
        <f t="shared" si="0"/>
        <v>Despesa</v>
      </c>
      <c r="T16" s="109" t="str">
        <f t="shared" si="1"/>
        <v/>
      </c>
      <c r="U16" s="109" t="str">
        <f t="shared" si="2"/>
        <v/>
      </c>
      <c r="V16" s="109" t="str">
        <f t="shared" si="3"/>
        <v>Despesa</v>
      </c>
      <c r="W16" s="113" t="str">
        <f>VLOOKUP(E16,'PC Receitas'!$O$4:$P$14,2,FALSE)</f>
        <v>Despesas_Operacionais</v>
      </c>
    </row>
    <row r="17" spans="1:23" ht="19.5" customHeight="1" thickTop="1" thickBot="1" x14ac:dyDescent="0.3">
      <c r="A17" s="164"/>
      <c r="C17" s="43">
        <v>1</v>
      </c>
      <c r="D17" s="43" t="str">
        <f>IF(C17&lt;&gt;"",TEXT(C17,"00")&amp;"/08/"&amp;'Configurações Básicas'!$E$5,"")</f>
        <v>01/08/2017</v>
      </c>
      <c r="E17" s="43" t="s">
        <v>1338</v>
      </c>
      <c r="F17" s="212">
        <v>15009</v>
      </c>
      <c r="G17" s="43" t="s">
        <v>1442</v>
      </c>
      <c r="H17" s="43" t="s">
        <v>1397</v>
      </c>
      <c r="I17" s="43"/>
      <c r="J17" s="219">
        <v>0</v>
      </c>
      <c r="K17" s="219">
        <v>2.1</v>
      </c>
      <c r="L17" s="44" t="s">
        <v>1356</v>
      </c>
      <c r="M17" s="43"/>
      <c r="N17" s="41" t="e">
        <f>N16+IF(AND(L17="Pago",OR(E17='PC Receitas'!$O$4,E17='PC Receitas'!$O$5,E17='PC Receitas'!$O$6)),K17,IF(AND(L17="Pago",OR(E17='PC Receitas'!$O$7,E17='PC Receitas'!$O$8,E17='PC Receitas'!$O$9,E17='PC Receitas'!$O$10,E17='PC Receitas'!$O$11,E17='PC Receitas'!$O$12,E17='PC Receitas'!$O$13,E17='PC Receitas'!$O$14)),-K17,0))</f>
        <v>#REF!</v>
      </c>
      <c r="P17" s="109" t="str">
        <f>'PC Receitas'!O14</f>
        <v>INVESTIMENTOS</v>
      </c>
      <c r="S17" s="112" t="str">
        <f t="shared" si="0"/>
        <v>Despesa</v>
      </c>
      <c r="T17" s="109" t="str">
        <f t="shared" si="1"/>
        <v/>
      </c>
      <c r="U17" s="109" t="str">
        <f t="shared" si="2"/>
        <v/>
      </c>
      <c r="V17" s="109" t="str">
        <f t="shared" si="3"/>
        <v>Despesa</v>
      </c>
      <c r="W17" s="113" t="str">
        <f>VLOOKUP(E17,'PC Receitas'!$O$4:$P$14,2,FALSE)</f>
        <v>Despesas_Operacionais</v>
      </c>
    </row>
    <row r="18" spans="1:23" ht="19.5" customHeight="1" thickTop="1" thickBot="1" x14ac:dyDescent="0.3">
      <c r="A18" s="164"/>
      <c r="C18" s="43">
        <v>1</v>
      </c>
      <c r="D18" s="43" t="str">
        <f>IF(C18&lt;&gt;"",TEXT(C18,"00")&amp;"/08/"&amp;'Configurações Básicas'!$E$5,"")</f>
        <v>01/08/2017</v>
      </c>
      <c r="E18" s="43" t="s">
        <v>1338</v>
      </c>
      <c r="F18" s="212">
        <v>15010</v>
      </c>
      <c r="G18" s="43" t="s">
        <v>1442</v>
      </c>
      <c r="H18" s="43" t="s">
        <v>1397</v>
      </c>
      <c r="I18" s="43"/>
      <c r="J18" s="219">
        <v>0</v>
      </c>
      <c r="K18" s="219">
        <v>2.1</v>
      </c>
      <c r="L18" s="126" t="s">
        <v>1356</v>
      </c>
      <c r="M18" s="43" t="s">
        <v>1373</v>
      </c>
      <c r="N18" s="41" t="e">
        <f>N17+IF(AND(L18="Pago",OR(E18='PC Receitas'!$O$4,E18='PC Receitas'!$O$5,E18='PC Receitas'!$O$6)),K18,IF(AND(L18="Pago",OR(E18='PC Receitas'!$O$7,E18='PC Receitas'!$O$8,E18='PC Receitas'!$O$9,E18='PC Receitas'!$O$10,E18='PC Receitas'!$O$11,E18='PC Receitas'!$O$12,E18='PC Receitas'!$O$13,E18='PC Receitas'!$O$14)),-K18,0))</f>
        <v>#REF!</v>
      </c>
      <c r="S18" s="112" t="str">
        <f t="shared" si="0"/>
        <v>Despesa</v>
      </c>
      <c r="T18" s="109" t="str">
        <f t="shared" si="1"/>
        <v/>
      </c>
      <c r="U18" s="109" t="str">
        <f t="shared" si="2"/>
        <v/>
      </c>
      <c r="V18" s="109" t="str">
        <f t="shared" si="3"/>
        <v>Despesa</v>
      </c>
      <c r="W18" s="113" t="str">
        <f>VLOOKUP(E18,'PC Receitas'!$O$4:$P$14,2,FALSE)</f>
        <v>Despesas_Operacionais</v>
      </c>
    </row>
    <row r="19" spans="1:23" ht="19.5" customHeight="1" thickTop="1" thickBot="1" x14ac:dyDescent="0.3">
      <c r="A19" s="164"/>
      <c r="C19" s="43">
        <v>1</v>
      </c>
      <c r="D19" s="43" t="str">
        <f>IF(C19&lt;&gt;"",TEXT(C19,"00")&amp;"/08/"&amp;'Configurações Básicas'!$E$5,"")</f>
        <v>01/08/2017</v>
      </c>
      <c r="E19" s="43" t="s">
        <v>1338</v>
      </c>
      <c r="F19" s="212">
        <v>15011</v>
      </c>
      <c r="G19" s="23" t="s">
        <v>1442</v>
      </c>
      <c r="H19" s="23" t="s">
        <v>1397</v>
      </c>
      <c r="I19" s="23"/>
      <c r="J19" s="219">
        <v>0</v>
      </c>
      <c r="K19" s="219">
        <v>2.1</v>
      </c>
      <c r="L19" s="126" t="s">
        <v>1356</v>
      </c>
      <c r="M19" s="43" t="s">
        <v>1373</v>
      </c>
      <c r="N19" s="41" t="e">
        <f>N18+IF(AND(L19="Pago",OR(E19='PC Receitas'!$O$4,E19='PC Receitas'!$O$5,E19='PC Receitas'!$O$6)),K19,IF(AND(L19="Pago",OR(E19='PC Receitas'!$O$7,E19='PC Receitas'!$O$8,E19='PC Receitas'!$O$9,E19='PC Receitas'!$O$10,E19='PC Receitas'!$O$11,E19='PC Receitas'!$O$12,E19='PC Receitas'!$O$13,E19='PC Receitas'!$O$14)),-K19,0))</f>
        <v>#REF!</v>
      </c>
      <c r="S19" s="112" t="str">
        <f t="shared" si="0"/>
        <v>Despesa</v>
      </c>
      <c r="T19" s="109" t="str">
        <f t="shared" si="1"/>
        <v/>
      </c>
      <c r="U19" s="109" t="str">
        <f t="shared" si="2"/>
        <v/>
      </c>
      <c r="V19" s="109" t="str">
        <f t="shared" si="3"/>
        <v>Despesa</v>
      </c>
      <c r="W19" s="113" t="str">
        <f>VLOOKUP(E19,'PC Receitas'!$O$4:$P$14,2,FALSE)</f>
        <v>Despesas_Operacionais</v>
      </c>
    </row>
    <row r="20" spans="1:23" ht="19.5" customHeight="1" thickTop="1" thickBot="1" x14ac:dyDescent="0.3">
      <c r="A20" s="164"/>
      <c r="C20" s="43">
        <v>3</v>
      </c>
      <c r="D20" s="43" t="str">
        <f>IF(C20&lt;&gt;"",TEXT(C20,"00")&amp;"/08/"&amp;'Configurações Básicas'!$E$5,"")</f>
        <v>03/08/2017</v>
      </c>
      <c r="E20" s="43" t="s">
        <v>1338</v>
      </c>
      <c r="F20" s="212" t="s">
        <v>1638</v>
      </c>
      <c r="G20" s="23" t="s">
        <v>1448</v>
      </c>
      <c r="H20" s="23" t="s">
        <v>1397</v>
      </c>
      <c r="I20" s="23"/>
      <c r="J20" s="219">
        <v>0</v>
      </c>
      <c r="K20" s="219">
        <v>30</v>
      </c>
      <c r="L20" s="126" t="s">
        <v>1356</v>
      </c>
      <c r="M20" s="43"/>
      <c r="N20" s="41" t="e">
        <f>N19+IF(AND(L20="Pago",OR(E20='PC Receitas'!$O$4,E20='PC Receitas'!$O$5,E20='PC Receitas'!$O$6)),K20,IF(AND(L20="Pago",OR(E20='PC Receitas'!$O$7,E20='PC Receitas'!$O$8,E20='PC Receitas'!$O$9,E20='PC Receitas'!$O$10,E20='PC Receitas'!$O$11,E20='PC Receitas'!$O$12,E20='PC Receitas'!$O$13,E20='PC Receitas'!$O$14)),-K20,0))</f>
        <v>#REF!</v>
      </c>
      <c r="S20" s="112" t="str">
        <f t="shared" si="0"/>
        <v>Despesa</v>
      </c>
      <c r="T20" s="109" t="str">
        <f t="shared" si="1"/>
        <v/>
      </c>
      <c r="U20" s="109" t="str">
        <f t="shared" si="2"/>
        <v/>
      </c>
      <c r="V20" s="109" t="str">
        <f t="shared" si="3"/>
        <v>Despesa</v>
      </c>
      <c r="W20" s="113" t="str">
        <f>VLOOKUP(E20,'PC Receitas'!$O$4:$P$14,2,FALSE)</f>
        <v>Despesas_Operacionais</v>
      </c>
    </row>
    <row r="21" spans="1:23" ht="19.5" customHeight="1" thickTop="1" thickBot="1" x14ac:dyDescent="0.3">
      <c r="A21" s="164"/>
      <c r="C21" s="43">
        <v>4</v>
      </c>
      <c r="D21" s="43" t="str">
        <f>IF(C21&lt;&gt;"",TEXT(C21,"00")&amp;"/08/"&amp;'Configurações Básicas'!$E$5,"")</f>
        <v>04/08/2017</v>
      </c>
      <c r="E21" s="43" t="s">
        <v>1338</v>
      </c>
      <c r="F21" s="212">
        <v>825029</v>
      </c>
      <c r="G21" s="23" t="s">
        <v>1450</v>
      </c>
      <c r="H21" s="23" t="s">
        <v>1399</v>
      </c>
      <c r="I21" s="23"/>
      <c r="J21" s="219">
        <v>0</v>
      </c>
      <c r="K21" s="219">
        <v>334.16</v>
      </c>
      <c r="L21" s="126" t="s">
        <v>1356</v>
      </c>
      <c r="M21" s="43"/>
      <c r="N21" s="41" t="e">
        <f>N20+IF(AND(L21="Pago",OR(E21='PC Receitas'!$O$4,E21='PC Receitas'!$O$5,E21='PC Receitas'!$O$6)),K21,IF(AND(L21="Pago",OR(E21='PC Receitas'!$O$7,E21='PC Receitas'!$O$8,E21='PC Receitas'!$O$9,E21='PC Receitas'!$O$10,E21='PC Receitas'!$O$11,E21='PC Receitas'!$O$12,E21='PC Receitas'!$O$13,E21='PC Receitas'!$O$14)),-K21,0))</f>
        <v>#REF!</v>
      </c>
      <c r="S21" s="112" t="str">
        <f t="shared" si="0"/>
        <v>Despesa</v>
      </c>
      <c r="T21" s="109" t="str">
        <f t="shared" si="1"/>
        <v/>
      </c>
      <c r="U21" s="109" t="str">
        <f t="shared" si="2"/>
        <v/>
      </c>
      <c r="V21" s="109" t="str">
        <f t="shared" si="3"/>
        <v>Despesa</v>
      </c>
      <c r="W21" s="113" t="str">
        <f>VLOOKUP(E21,'PC Receitas'!$O$4:$P$14,2,FALSE)</f>
        <v>Despesas_Operacionais</v>
      </c>
    </row>
    <row r="22" spans="1:23" ht="19.5" customHeight="1" thickTop="1" thickBot="1" x14ac:dyDescent="0.3">
      <c r="A22" s="164"/>
      <c r="C22" s="43">
        <v>5</v>
      </c>
      <c r="D22" s="43" t="str">
        <f>IF(C22&lt;&gt;"",TEXT(C22,"00")&amp;"/08/"&amp;'Configurações Básicas'!$E$5,"")</f>
        <v>05/08/2017</v>
      </c>
      <c r="E22" s="43" t="s">
        <v>1337</v>
      </c>
      <c r="F22" s="212">
        <v>20996</v>
      </c>
      <c r="G22" s="23" t="s">
        <v>1445</v>
      </c>
      <c r="H22" s="23" t="s">
        <v>1399</v>
      </c>
      <c r="I22" s="23"/>
      <c r="J22" s="219">
        <v>0</v>
      </c>
      <c r="K22" s="219">
        <v>776.2</v>
      </c>
      <c r="L22" s="126" t="s">
        <v>1356</v>
      </c>
      <c r="M22" s="43"/>
      <c r="N22" s="41" t="e">
        <f>N21+IF(AND(L22="Pago",OR(E22='PC Receitas'!$O$4,E22='PC Receitas'!$O$5,E22='PC Receitas'!$O$6)),K22,IF(AND(L22="Pago",OR(E22='PC Receitas'!$O$7,E22='PC Receitas'!$O$8,E22='PC Receitas'!$O$9,E22='PC Receitas'!$O$10,E22='PC Receitas'!$O$11,E22='PC Receitas'!$O$12,E22='PC Receitas'!$O$13,E22='PC Receitas'!$O$14)),-K22,0))</f>
        <v>#REF!</v>
      </c>
      <c r="S22" s="112" t="str">
        <f t="shared" si="0"/>
        <v/>
      </c>
      <c r="T22" s="109" t="str">
        <f t="shared" si="1"/>
        <v>Despesa</v>
      </c>
      <c r="U22" s="109" t="str">
        <f t="shared" si="2"/>
        <v/>
      </c>
      <c r="V22" s="109" t="str">
        <f t="shared" si="3"/>
        <v>Despesa</v>
      </c>
      <c r="W22" s="113" t="str">
        <f>VLOOKUP(E22,'PC Receitas'!$O$4:$P$14,2,FALSE)</f>
        <v>Despesas_com_Produtos</v>
      </c>
    </row>
    <row r="23" spans="1:23" ht="19.5" customHeight="1" thickTop="1" thickBot="1" x14ac:dyDescent="0.3">
      <c r="A23" s="164"/>
      <c r="C23" s="43">
        <v>4</v>
      </c>
      <c r="D23" s="43" t="str">
        <f>IF(C23&lt;&gt;"",TEXT(C23,"00")&amp;"/08/"&amp;'Configurações Básicas'!$E$5,"")</f>
        <v>04/08/2017</v>
      </c>
      <c r="E23" s="43" t="s">
        <v>1338</v>
      </c>
      <c r="F23" s="212">
        <v>15043</v>
      </c>
      <c r="G23" s="43" t="s">
        <v>1442</v>
      </c>
      <c r="H23" s="43" t="s">
        <v>1397</v>
      </c>
      <c r="I23" s="43"/>
      <c r="J23" s="219">
        <v>0</v>
      </c>
      <c r="K23" s="219">
        <v>2.1</v>
      </c>
      <c r="L23" s="44" t="s">
        <v>1356</v>
      </c>
      <c r="M23" s="43" t="s">
        <v>1373</v>
      </c>
      <c r="N23" s="41" t="e">
        <f>N22+IF(AND(L23="Pago",OR(E23='PC Receitas'!$O$4,E23='PC Receitas'!$O$5,E23='PC Receitas'!$O$6)),K23,IF(AND(L23="Pago",OR(E23='PC Receitas'!$O$7,E23='PC Receitas'!$O$8,E23='PC Receitas'!$O$9,E23='PC Receitas'!$O$10,E23='PC Receitas'!$O$11,E23='PC Receitas'!$O$12,E23='PC Receitas'!$O$13,E23='PC Receitas'!$O$14)),-K23,0))</f>
        <v>#REF!</v>
      </c>
      <c r="S23" s="112" t="str">
        <f t="shared" si="0"/>
        <v>Despesa</v>
      </c>
      <c r="T23" s="109" t="str">
        <f t="shared" si="1"/>
        <v/>
      </c>
      <c r="U23" s="109" t="str">
        <f t="shared" si="2"/>
        <v/>
      </c>
      <c r="V23" s="109" t="str">
        <f t="shared" si="3"/>
        <v>Despesa</v>
      </c>
      <c r="W23" s="113" t="str">
        <f>VLOOKUP(E23,'PC Receitas'!$O$4:$P$14,2,FALSE)</f>
        <v>Despesas_Operacionais</v>
      </c>
    </row>
    <row r="24" spans="1:23" ht="19.5" customHeight="1" thickTop="1" thickBot="1" x14ac:dyDescent="0.3">
      <c r="A24" s="164"/>
      <c r="C24" s="43">
        <v>6</v>
      </c>
      <c r="D24" s="43" t="str">
        <f>IF(C24&lt;&gt;"",TEXT(C24,"00")&amp;"/08/"&amp;'Configurações Básicas'!$E$5,"")</f>
        <v>06/08/2017</v>
      </c>
      <c r="E24" s="43" t="s">
        <v>1338</v>
      </c>
      <c r="F24" s="212">
        <v>15037</v>
      </c>
      <c r="G24" s="23" t="s">
        <v>1442</v>
      </c>
      <c r="H24" s="23" t="s">
        <v>1397</v>
      </c>
      <c r="I24" s="23"/>
      <c r="J24" s="219">
        <v>0</v>
      </c>
      <c r="K24" s="219">
        <v>2.1</v>
      </c>
      <c r="L24" s="126" t="s">
        <v>1356</v>
      </c>
      <c r="M24" s="43" t="s">
        <v>1373</v>
      </c>
      <c r="N24" s="41" t="e">
        <f>N23+IF(AND(L24="Pago",OR(E24='PC Receitas'!$O$4,E24='PC Receitas'!$O$5,E24='PC Receitas'!$O$6)),K24,IF(AND(L24="Pago",OR(E24='PC Receitas'!$O$7,E24='PC Receitas'!$O$8,E24='PC Receitas'!$O$9,E24='PC Receitas'!$O$10,E24='PC Receitas'!$O$11,E24='PC Receitas'!$O$12,E24='PC Receitas'!$O$13,E24='PC Receitas'!$O$14)),-K24,0))</f>
        <v>#REF!</v>
      </c>
      <c r="S24" s="112" t="str">
        <f t="shared" si="0"/>
        <v>Despesa</v>
      </c>
      <c r="T24" s="109" t="str">
        <f t="shared" si="1"/>
        <v/>
      </c>
      <c r="U24" s="109" t="str">
        <f t="shared" si="2"/>
        <v/>
      </c>
      <c r="V24" s="109" t="str">
        <f t="shared" si="3"/>
        <v>Despesa</v>
      </c>
      <c r="W24" s="113" t="str">
        <f>VLOOKUP(E24,'PC Receitas'!$O$4:$P$14,2,FALSE)</f>
        <v>Despesas_Operacionais</v>
      </c>
    </row>
    <row r="25" spans="1:23" ht="19.5" customHeight="1" thickTop="1" thickBot="1" x14ac:dyDescent="0.3">
      <c r="A25" s="164"/>
      <c r="C25" s="43">
        <v>4</v>
      </c>
      <c r="D25" s="43" t="str">
        <f>IF(C25&lt;&gt;"",TEXT(C25,"00")&amp;"/08/"&amp;'Configurações Básicas'!$E$5,"")</f>
        <v>04/08/2017</v>
      </c>
      <c r="E25" s="43" t="s">
        <v>1338</v>
      </c>
      <c r="F25" s="212">
        <v>15040</v>
      </c>
      <c r="G25" s="43" t="s">
        <v>1442</v>
      </c>
      <c r="H25" s="43" t="s">
        <v>1397</v>
      </c>
      <c r="I25" s="43"/>
      <c r="J25" s="219">
        <v>0</v>
      </c>
      <c r="K25" s="219">
        <v>2.1</v>
      </c>
      <c r="L25" s="126" t="s">
        <v>1356</v>
      </c>
      <c r="M25" s="43" t="s">
        <v>1373</v>
      </c>
      <c r="N25" s="41" t="e">
        <f>N24+IF(AND(L25="Pago",OR(E25='PC Receitas'!$O$4,E25='PC Receitas'!$O$5,E25='PC Receitas'!$O$6)),K25,IF(AND(L25="Pago",OR(E25='PC Receitas'!$O$7,E25='PC Receitas'!$O$8,E25='PC Receitas'!$O$9,E25='PC Receitas'!$O$10,E25='PC Receitas'!$O$11,E25='PC Receitas'!$O$12,E25='PC Receitas'!$O$13,E25='PC Receitas'!$O$14)),-K25,0))</f>
        <v>#REF!</v>
      </c>
      <c r="S25" s="112" t="str">
        <f t="shared" si="0"/>
        <v>Despesa</v>
      </c>
      <c r="T25" s="109" t="str">
        <f t="shared" si="1"/>
        <v/>
      </c>
      <c r="U25" s="109" t="str">
        <f t="shared" si="2"/>
        <v/>
      </c>
      <c r="V25" s="109" t="str">
        <f t="shared" si="3"/>
        <v>Despesa</v>
      </c>
      <c r="W25" s="113" t="str">
        <f>VLOOKUP(E25,'PC Receitas'!$O$4:$P$14,2,FALSE)</f>
        <v>Despesas_Operacionais</v>
      </c>
    </row>
    <row r="26" spans="1:23" ht="19.5" customHeight="1" thickTop="1" thickBot="1" x14ac:dyDescent="0.3">
      <c r="A26" s="164"/>
      <c r="C26" s="43">
        <v>4</v>
      </c>
      <c r="D26" s="43" t="str">
        <f>IF(C26&lt;&gt;"",TEXT(C26,"00")&amp;"/08/"&amp;'Configurações Básicas'!$E$5,"")</f>
        <v>04/08/2017</v>
      </c>
      <c r="E26" s="43" t="s">
        <v>1338</v>
      </c>
      <c r="F26" s="212">
        <v>15041</v>
      </c>
      <c r="G26" s="43" t="s">
        <v>1442</v>
      </c>
      <c r="H26" s="43" t="s">
        <v>1397</v>
      </c>
      <c r="I26" s="43"/>
      <c r="J26" s="219">
        <v>0</v>
      </c>
      <c r="K26" s="219">
        <v>2.1</v>
      </c>
      <c r="L26" s="126" t="s">
        <v>1356</v>
      </c>
      <c r="M26" s="43"/>
      <c r="N26" s="41" t="e">
        <f>N25+IF(AND(L26="Pago",OR(E26='PC Receitas'!$O$4,E26='PC Receitas'!$O$5,E26='PC Receitas'!$O$6)),K26,IF(AND(L26="Pago",OR(E26='PC Receitas'!$O$7,E26='PC Receitas'!$O$8,E26='PC Receitas'!$O$9,E26='PC Receitas'!$O$10,E26='PC Receitas'!$O$11,E26='PC Receitas'!$O$12,E26='PC Receitas'!$O$13,E26='PC Receitas'!$O$14)),-K26,0))</f>
        <v>#REF!</v>
      </c>
      <c r="S26" s="112" t="str">
        <f t="shared" si="0"/>
        <v>Despesa</v>
      </c>
      <c r="T26" s="109" t="str">
        <f t="shared" si="1"/>
        <v/>
      </c>
      <c r="U26" s="109" t="str">
        <f t="shared" si="2"/>
        <v/>
      </c>
      <c r="V26" s="109" t="str">
        <f t="shared" si="3"/>
        <v>Despesa</v>
      </c>
      <c r="W26" s="113" t="str">
        <f>VLOOKUP(E26,'PC Receitas'!$O$4:$P$14,2,FALSE)</f>
        <v>Despesas_Operacionais</v>
      </c>
    </row>
    <row r="27" spans="1:23" ht="19.5" customHeight="1" thickTop="1" thickBot="1" x14ac:dyDescent="0.3">
      <c r="A27" s="164"/>
      <c r="C27" s="43">
        <v>13</v>
      </c>
      <c r="D27" s="43" t="str">
        <f>IF(C27&lt;&gt;"",TEXT(C27,"00")&amp;"/08/"&amp;'Configurações Básicas'!$E$5,"")</f>
        <v>13/08/2017</v>
      </c>
      <c r="E27" s="43" t="s">
        <v>1338</v>
      </c>
      <c r="F27" s="212">
        <v>15117</v>
      </c>
      <c r="G27" s="43" t="s">
        <v>1442</v>
      </c>
      <c r="H27" s="43" t="s">
        <v>1397</v>
      </c>
      <c r="I27" s="43"/>
      <c r="J27" s="219">
        <v>0</v>
      </c>
      <c r="K27" s="219">
        <v>2.1</v>
      </c>
      <c r="L27" s="126" t="s">
        <v>1356</v>
      </c>
      <c r="M27" s="43"/>
      <c r="N27" s="41" t="e">
        <f>N26+IF(AND(L27="Pago",OR(E27='PC Receitas'!$O$4,E27='PC Receitas'!$O$5,E27='PC Receitas'!$O$6)),K27,IF(AND(L27="Pago",OR(E27='PC Receitas'!$O$7,E27='PC Receitas'!$O$8,E27='PC Receitas'!$O$9,E27='PC Receitas'!$O$10,E27='PC Receitas'!$O$11,E27='PC Receitas'!$O$12,E27='PC Receitas'!$O$13,E27='PC Receitas'!$O$14)),-K27,0))</f>
        <v>#REF!</v>
      </c>
      <c r="S27" s="112" t="str">
        <f t="shared" si="0"/>
        <v>Despesa</v>
      </c>
      <c r="T27" s="109" t="str">
        <f t="shared" si="1"/>
        <v/>
      </c>
      <c r="U27" s="109" t="str">
        <f t="shared" si="2"/>
        <v/>
      </c>
      <c r="V27" s="109" t="str">
        <f t="shared" si="3"/>
        <v>Despesa</v>
      </c>
      <c r="W27" s="113" t="str">
        <f>VLOOKUP(E27,'PC Receitas'!$O$4:$P$14,2,FALSE)</f>
        <v>Despesas_Operacionais</v>
      </c>
    </row>
    <row r="28" spans="1:23" ht="19.5" customHeight="1" thickTop="1" thickBot="1" x14ac:dyDescent="0.3">
      <c r="A28" s="164"/>
      <c r="C28" s="43">
        <v>4</v>
      </c>
      <c r="D28" s="43" t="str">
        <f>IF(C28&lt;&gt;"",TEXT(C28,"00")&amp;"/08/"&amp;'Configurações Básicas'!$E$5,"")</f>
        <v>04/08/2017</v>
      </c>
      <c r="E28" s="43" t="s">
        <v>1338</v>
      </c>
      <c r="F28" s="212">
        <v>15208</v>
      </c>
      <c r="G28" s="43" t="s">
        <v>1442</v>
      </c>
      <c r="H28" s="43" t="s">
        <v>1397</v>
      </c>
      <c r="I28" s="43"/>
      <c r="J28" s="219">
        <v>0</v>
      </c>
      <c r="K28" s="219">
        <v>2.1</v>
      </c>
      <c r="L28" s="44" t="s">
        <v>1356</v>
      </c>
      <c r="M28" s="43"/>
      <c r="N28" s="41" t="e">
        <f>N27+IF(AND(L28="Pago",OR(E28='PC Receitas'!$O$4,E28='PC Receitas'!$O$5,E28='PC Receitas'!$O$6)),K28,IF(AND(L28="Pago",OR(E28='PC Receitas'!$O$7,E28='PC Receitas'!$O$8,E28='PC Receitas'!$O$9,E28='PC Receitas'!$O$10,E28='PC Receitas'!$O$11,E28='PC Receitas'!$O$12,E28='PC Receitas'!$O$13,E28='PC Receitas'!$O$14)),-K28,0))</f>
        <v>#REF!</v>
      </c>
      <c r="S28" s="112" t="str">
        <f t="shared" si="0"/>
        <v>Despesa</v>
      </c>
      <c r="T28" s="109" t="str">
        <f t="shared" si="1"/>
        <v/>
      </c>
      <c r="U28" s="109" t="str">
        <f t="shared" si="2"/>
        <v/>
      </c>
      <c r="V28" s="109" t="str">
        <f t="shared" si="3"/>
        <v>Despesa</v>
      </c>
      <c r="W28" s="113" t="str">
        <f>VLOOKUP(E28,'PC Receitas'!$O$4:$P$14,2,FALSE)</f>
        <v>Despesas_Operacionais</v>
      </c>
    </row>
    <row r="29" spans="1:23" ht="19.5" customHeight="1" thickTop="1" thickBot="1" x14ac:dyDescent="0.3">
      <c r="A29" s="164"/>
      <c r="C29" s="43">
        <v>4</v>
      </c>
      <c r="D29" s="43" t="str">
        <f>IF(C29&lt;&gt;"",TEXT(C29,"00")&amp;"/08/"&amp;'Configurações Básicas'!$E$5,"")</f>
        <v>04/08/2017</v>
      </c>
      <c r="E29" s="43" t="s">
        <v>1338</v>
      </c>
      <c r="F29" s="212">
        <v>15046</v>
      </c>
      <c r="G29" s="43" t="s">
        <v>1442</v>
      </c>
      <c r="H29" s="43" t="s">
        <v>1397</v>
      </c>
      <c r="I29" s="43"/>
      <c r="J29" s="219">
        <v>0</v>
      </c>
      <c r="K29" s="219">
        <v>2.1</v>
      </c>
      <c r="L29" s="126" t="s">
        <v>1356</v>
      </c>
      <c r="M29" s="43"/>
      <c r="N29" s="41" t="e">
        <f>N28+IF(AND(L29="Pago",OR(E29='PC Receitas'!$O$4,E29='PC Receitas'!$O$5,E29='PC Receitas'!$O$6)),K29,IF(AND(L29="Pago",OR(E29='PC Receitas'!$O$7,E29='PC Receitas'!$O$8,E29='PC Receitas'!$O$9,E29='PC Receitas'!$O$10,E29='PC Receitas'!$O$11,E29='PC Receitas'!$O$12,E29='PC Receitas'!$O$13,E29='PC Receitas'!$O$14)),-K29,0))</f>
        <v>#REF!</v>
      </c>
      <c r="S29" s="112" t="str">
        <f t="shared" si="0"/>
        <v>Despesa</v>
      </c>
      <c r="T29" s="109" t="str">
        <f t="shared" si="1"/>
        <v/>
      </c>
      <c r="U29" s="109" t="str">
        <f t="shared" si="2"/>
        <v/>
      </c>
      <c r="V29" s="109" t="str">
        <f t="shared" si="3"/>
        <v>Despesa</v>
      </c>
      <c r="W29" s="113" t="str">
        <f>VLOOKUP(E29,'PC Receitas'!$O$4:$P$14,2,FALSE)</f>
        <v>Despesas_Operacionais</v>
      </c>
    </row>
    <row r="30" spans="1:23" ht="19.5" customHeight="1" thickTop="1" thickBot="1" x14ac:dyDescent="0.3">
      <c r="A30" s="164"/>
      <c r="C30" s="43">
        <v>28</v>
      </c>
      <c r="D30" s="43" t="str">
        <f>IF(C30&lt;&gt;"",TEXT(C30,"00")&amp;"/08/"&amp;'Configurações Básicas'!$E$5,"")</f>
        <v>28/08/2017</v>
      </c>
      <c r="E30" s="43" t="s">
        <v>1337</v>
      </c>
      <c r="F30" s="212">
        <v>20787</v>
      </c>
      <c r="G30" s="43" t="s">
        <v>1447</v>
      </c>
      <c r="H30" s="43" t="s">
        <v>1399</v>
      </c>
      <c r="I30" s="43"/>
      <c r="J30" s="219">
        <v>0</v>
      </c>
      <c r="K30" s="219">
        <v>5868.92</v>
      </c>
      <c r="L30" s="126" t="s">
        <v>1356</v>
      </c>
      <c r="M30" s="43"/>
      <c r="N30" s="41" t="e">
        <f>N29+IF(AND(L30="Pago",OR(E30='PC Receitas'!$O$4,E30='PC Receitas'!$O$5,E30='PC Receitas'!$O$6)),K30,IF(AND(L30="Pago",OR(E30='PC Receitas'!$O$7,E30='PC Receitas'!$O$8,E30='PC Receitas'!$O$9,E30='PC Receitas'!$O$10,E30='PC Receitas'!$O$11,E30='PC Receitas'!$O$12,E30='PC Receitas'!$O$13,E30='PC Receitas'!$O$14)),-K30,0))</f>
        <v>#REF!</v>
      </c>
      <c r="S30" s="112" t="str">
        <f t="shared" si="0"/>
        <v/>
      </c>
      <c r="T30" s="109" t="str">
        <f t="shared" si="1"/>
        <v>Despesa</v>
      </c>
      <c r="U30" s="109" t="str">
        <f t="shared" si="2"/>
        <v/>
      </c>
      <c r="V30" s="109" t="str">
        <f t="shared" si="3"/>
        <v>Despesa</v>
      </c>
      <c r="W30" s="113" t="str">
        <f>VLOOKUP(E30,'PC Receitas'!$O$4:$P$14,2,FALSE)</f>
        <v>Despesas_com_Produtos</v>
      </c>
    </row>
    <row r="31" spans="1:23" ht="19.5" customHeight="1" thickTop="1" thickBot="1" x14ac:dyDescent="0.3">
      <c r="A31" s="164"/>
      <c r="C31" s="43">
        <v>3</v>
      </c>
      <c r="D31" s="43" t="str">
        <f>IF(C31&lt;&gt;"",TEXT(C31,"00")&amp;"/08/"&amp;'Configurações Básicas'!$E$5,"")</f>
        <v>03/08/2017</v>
      </c>
      <c r="E31" s="43" t="s">
        <v>1337</v>
      </c>
      <c r="F31" s="212">
        <v>5849</v>
      </c>
      <c r="G31" s="23" t="s">
        <v>1447</v>
      </c>
      <c r="H31" s="23" t="s">
        <v>1397</v>
      </c>
      <c r="I31" s="23"/>
      <c r="J31" s="219">
        <v>0</v>
      </c>
      <c r="K31" s="219">
        <v>7410.94</v>
      </c>
      <c r="L31" s="126" t="s">
        <v>1356</v>
      </c>
      <c r="M31" s="43"/>
      <c r="N31" s="41" t="e">
        <f>N30+IF(AND(L31="Pago",OR(E31='PC Receitas'!$O$4,E31='PC Receitas'!$O$5,E31='PC Receitas'!$O$6)),K31,IF(AND(L31="Pago",OR(E31='PC Receitas'!$O$7,E31='PC Receitas'!$O$8,E31='PC Receitas'!$O$9,E31='PC Receitas'!$O$10,E31='PC Receitas'!$O$11,E31='PC Receitas'!$O$12,E31='PC Receitas'!$O$13,E31='PC Receitas'!$O$14)),-K31,0))</f>
        <v>#REF!</v>
      </c>
      <c r="S31" s="112" t="str">
        <f t="shared" si="0"/>
        <v/>
      </c>
      <c r="T31" s="109" t="str">
        <f t="shared" si="1"/>
        <v>Despesa</v>
      </c>
      <c r="U31" s="109" t="str">
        <f t="shared" si="2"/>
        <v/>
      </c>
      <c r="V31" s="109" t="str">
        <f t="shared" si="3"/>
        <v>Despesa</v>
      </c>
      <c r="W31" s="113" t="str">
        <f>VLOOKUP(E31,'PC Receitas'!$O$4:$P$14,2,FALSE)</f>
        <v>Despesas_com_Produtos</v>
      </c>
    </row>
    <row r="32" spans="1:23" ht="19.5" customHeight="1" thickTop="1" thickBot="1" x14ac:dyDescent="0.3">
      <c r="A32" s="164"/>
      <c r="C32" s="43">
        <v>5</v>
      </c>
      <c r="D32" s="43" t="str">
        <f>IF(C32&lt;&gt;"",TEXT(C32,"00")&amp;"/08/"&amp;'Configurações Básicas'!$E$5,"")</f>
        <v>05/08/2017</v>
      </c>
      <c r="E32" s="43" t="s">
        <v>1338</v>
      </c>
      <c r="F32" s="212">
        <v>15057</v>
      </c>
      <c r="G32" s="43" t="s">
        <v>1442</v>
      </c>
      <c r="H32" s="43" t="s">
        <v>1397</v>
      </c>
      <c r="I32" s="43"/>
      <c r="J32" s="219">
        <v>0</v>
      </c>
      <c r="K32" s="219">
        <v>2.1</v>
      </c>
      <c r="L32" s="126" t="s">
        <v>1356</v>
      </c>
      <c r="M32" s="43"/>
      <c r="N32" s="41" t="e">
        <f>N31+IF(AND(L32="Pago",OR(E32='PC Receitas'!$O$4,E32='PC Receitas'!$O$5,E32='PC Receitas'!$O$6)),K32,IF(AND(L32="Pago",OR(E32='PC Receitas'!$O$7,E32='PC Receitas'!$O$8,E32='PC Receitas'!$O$9,E32='PC Receitas'!$O$10,E32='PC Receitas'!$O$11,E32='PC Receitas'!$O$12,E32='PC Receitas'!$O$13,E32='PC Receitas'!$O$14)),-K32,0))</f>
        <v>#REF!</v>
      </c>
      <c r="S32" s="112" t="str">
        <f t="shared" si="0"/>
        <v>Despesa</v>
      </c>
      <c r="T32" s="109" t="str">
        <f t="shared" si="1"/>
        <v/>
      </c>
      <c r="U32" s="109" t="str">
        <f t="shared" si="2"/>
        <v/>
      </c>
      <c r="V32" s="109" t="str">
        <f t="shared" si="3"/>
        <v>Despesa</v>
      </c>
      <c r="W32" s="113" t="str">
        <f>VLOOKUP(E32,'PC Receitas'!$O$4:$P$14,2,FALSE)</f>
        <v>Despesas_Operacionais</v>
      </c>
    </row>
    <row r="33" spans="1:23" ht="19.5" customHeight="1" thickTop="1" thickBot="1" x14ac:dyDescent="0.3">
      <c r="A33" s="164"/>
      <c r="C33" s="43">
        <v>5</v>
      </c>
      <c r="D33" s="43" t="str">
        <f>IF(C33&lt;&gt;"",TEXT(C33,"00")&amp;"/08/"&amp;'Configurações Básicas'!$E$5,"")</f>
        <v>05/08/2017</v>
      </c>
      <c r="E33" s="43" t="s">
        <v>1338</v>
      </c>
      <c r="F33" s="212">
        <v>15049</v>
      </c>
      <c r="G33" s="43" t="s">
        <v>1442</v>
      </c>
      <c r="H33" s="43" t="s">
        <v>1397</v>
      </c>
      <c r="I33" s="43"/>
      <c r="J33" s="219">
        <v>0</v>
      </c>
      <c r="K33" s="219">
        <v>2.1</v>
      </c>
      <c r="L33" s="126" t="s">
        <v>1356</v>
      </c>
      <c r="M33" s="43"/>
      <c r="N33" s="41" t="e">
        <f>N32+IF(AND(L33="Pago",OR(E33='PC Receitas'!$O$4,E33='PC Receitas'!$O$5,E33='PC Receitas'!$O$6)),K33,IF(AND(L33="Pago",OR(E33='PC Receitas'!$O$7,E33='PC Receitas'!$O$8,E33='PC Receitas'!$O$9,E33='PC Receitas'!$O$10,E33='PC Receitas'!$O$11,E33='PC Receitas'!$O$12,E33='PC Receitas'!$O$13,E33='PC Receitas'!$O$14)),-K33,0))</f>
        <v>#REF!</v>
      </c>
      <c r="S33" s="112" t="str">
        <f t="shared" si="0"/>
        <v>Despesa</v>
      </c>
      <c r="T33" s="109" t="str">
        <f t="shared" si="1"/>
        <v/>
      </c>
      <c r="U33" s="109" t="str">
        <f t="shared" si="2"/>
        <v/>
      </c>
      <c r="V33" s="109" t="str">
        <f t="shared" si="3"/>
        <v>Despesa</v>
      </c>
      <c r="W33" s="113" t="str">
        <f>VLOOKUP(E33,'PC Receitas'!$O$4:$P$14,2,FALSE)</f>
        <v>Despesas_Operacionais</v>
      </c>
    </row>
    <row r="34" spans="1:23" ht="19.5" customHeight="1" thickTop="1" thickBot="1" x14ac:dyDescent="0.3">
      <c r="A34" s="164"/>
      <c r="C34" s="43">
        <v>5</v>
      </c>
      <c r="D34" s="43" t="str">
        <f>IF(C34&lt;&gt;"",TEXT(C34,"00")&amp;"/08/"&amp;'Configurações Básicas'!$E$5,"")</f>
        <v>05/08/2017</v>
      </c>
      <c r="E34" s="43" t="s">
        <v>1338</v>
      </c>
      <c r="F34" s="212">
        <v>15050</v>
      </c>
      <c r="G34" s="43" t="s">
        <v>1442</v>
      </c>
      <c r="H34" s="43" t="s">
        <v>1397</v>
      </c>
      <c r="I34" s="43"/>
      <c r="J34" s="219">
        <v>0</v>
      </c>
      <c r="K34" s="219">
        <v>2.1</v>
      </c>
      <c r="L34" s="126" t="s">
        <v>1356</v>
      </c>
      <c r="M34" s="43"/>
      <c r="N34" s="41" t="e">
        <f>N33+IF(AND(L34="Pago",OR(E34='PC Receitas'!$O$4,E34='PC Receitas'!$O$5,E34='PC Receitas'!$O$6)),K34,IF(AND(L34="Pago",OR(E34='PC Receitas'!$O$7,E34='PC Receitas'!$O$8,E34='PC Receitas'!$O$9,E34='PC Receitas'!$O$10,E34='PC Receitas'!$O$11,E34='PC Receitas'!$O$12,E34='PC Receitas'!$O$13,E34='PC Receitas'!$O$14)),-K34,0))</f>
        <v>#REF!</v>
      </c>
      <c r="S34" s="112" t="str">
        <f t="shared" si="0"/>
        <v>Despesa</v>
      </c>
      <c r="T34" s="109" t="str">
        <f t="shared" si="1"/>
        <v/>
      </c>
      <c r="U34" s="109" t="str">
        <f t="shared" si="2"/>
        <v/>
      </c>
      <c r="V34" s="109" t="str">
        <f t="shared" si="3"/>
        <v>Despesa</v>
      </c>
      <c r="W34" s="113" t="str">
        <f>VLOOKUP(E34,'PC Receitas'!$O$4:$P$14,2,FALSE)</f>
        <v>Despesas_Operacionais</v>
      </c>
    </row>
    <row r="35" spans="1:23" ht="19.5" customHeight="1" thickTop="1" thickBot="1" x14ac:dyDescent="0.3">
      <c r="A35" s="164"/>
      <c r="C35" s="43">
        <v>5</v>
      </c>
      <c r="D35" s="43" t="str">
        <f>IF(C35&lt;&gt;"",TEXT(C35,"00")&amp;"/08/"&amp;'Configurações Básicas'!$E$5,"")</f>
        <v>05/08/2017</v>
      </c>
      <c r="E35" s="43" t="s">
        <v>1338</v>
      </c>
      <c r="F35" s="212">
        <v>15029</v>
      </c>
      <c r="G35" s="23" t="s">
        <v>1442</v>
      </c>
      <c r="H35" s="23" t="s">
        <v>1397</v>
      </c>
      <c r="I35" s="23"/>
      <c r="J35" s="219">
        <v>0</v>
      </c>
      <c r="K35" s="219">
        <v>2.1</v>
      </c>
      <c r="L35" s="44" t="s">
        <v>1356</v>
      </c>
      <c r="M35" s="43"/>
      <c r="N35" s="41" t="e">
        <f>N34+IF(AND(L35="Pago",OR(E35='PC Receitas'!$O$4,E35='PC Receitas'!$O$5,E35='PC Receitas'!$O$6)),K35,IF(AND(L35="Pago",OR(E35='PC Receitas'!$O$7,E35='PC Receitas'!$O$8,E35='PC Receitas'!$O$9,E35='PC Receitas'!$O$10,E35='PC Receitas'!$O$11,E35='PC Receitas'!$O$12,E35='PC Receitas'!$O$13,E35='PC Receitas'!$O$14)),-K35,0))</f>
        <v>#REF!</v>
      </c>
      <c r="S35" s="112" t="str">
        <f t="shared" si="0"/>
        <v>Despesa</v>
      </c>
      <c r="T35" s="109" t="str">
        <f t="shared" si="1"/>
        <v/>
      </c>
      <c r="U35" s="109" t="str">
        <f t="shared" si="2"/>
        <v/>
      </c>
      <c r="V35" s="109" t="str">
        <f t="shared" si="3"/>
        <v>Despesa</v>
      </c>
      <c r="W35" s="113" t="str">
        <f>VLOOKUP(E35,'PC Receitas'!$O$4:$P$14,2,FALSE)</f>
        <v>Despesas_Operacionais</v>
      </c>
    </row>
    <row r="36" spans="1:23" ht="19.5" customHeight="1" thickTop="1" thickBot="1" x14ac:dyDescent="0.3">
      <c r="A36" s="164"/>
      <c r="C36" s="43">
        <v>5</v>
      </c>
      <c r="D36" s="43" t="str">
        <f>IF(C36&lt;&gt;"",TEXT(C36,"00")&amp;"/08/"&amp;'Configurações Básicas'!$E$5,"")</f>
        <v>05/08/2017</v>
      </c>
      <c r="E36" s="43" t="s">
        <v>1338</v>
      </c>
      <c r="F36" s="212">
        <v>15102</v>
      </c>
      <c r="G36" s="23" t="s">
        <v>1442</v>
      </c>
      <c r="H36" s="23" t="s">
        <v>1397</v>
      </c>
      <c r="I36" s="23"/>
      <c r="J36" s="219">
        <v>0</v>
      </c>
      <c r="K36" s="219">
        <v>2.1</v>
      </c>
      <c r="L36" s="126" t="s">
        <v>1356</v>
      </c>
      <c r="M36" s="43"/>
      <c r="N36" s="41" t="e">
        <f>N35+IF(AND(L36="Pago",OR(E36='PC Receitas'!$O$4,E36='PC Receitas'!$O$5,E36='PC Receitas'!$O$6)),K36,IF(AND(L36="Pago",OR(E36='PC Receitas'!$O$7,E36='PC Receitas'!$O$8,E36='PC Receitas'!$O$9,E36='PC Receitas'!$O$10,E36='PC Receitas'!$O$11,E36='PC Receitas'!$O$12,E36='PC Receitas'!$O$13,E36='PC Receitas'!$O$14)),-K36,0))</f>
        <v>#REF!</v>
      </c>
      <c r="S36" s="112" t="str">
        <f t="shared" si="0"/>
        <v>Despesa</v>
      </c>
      <c r="T36" s="109" t="str">
        <f t="shared" si="1"/>
        <v/>
      </c>
      <c r="U36" s="109" t="str">
        <f t="shared" si="2"/>
        <v/>
      </c>
      <c r="V36" s="109" t="str">
        <f t="shared" si="3"/>
        <v>Despesa</v>
      </c>
      <c r="W36" s="113" t="str">
        <f>VLOOKUP(E36,'PC Receitas'!$O$4:$P$14,2,FALSE)</f>
        <v>Despesas_Operacionais</v>
      </c>
    </row>
    <row r="37" spans="1:23" ht="19.5" customHeight="1" thickTop="1" thickBot="1" x14ac:dyDescent="0.3">
      <c r="A37" s="164"/>
      <c r="C37" s="43">
        <v>5</v>
      </c>
      <c r="D37" s="43" t="str">
        <f>IF(C37&lt;&gt;"",TEXT(C37,"00")&amp;"/08/"&amp;'Configurações Básicas'!$E$5,"")</f>
        <v>05/08/2017</v>
      </c>
      <c r="E37" s="43" t="s">
        <v>150</v>
      </c>
      <c r="F37" s="212" t="s">
        <v>1639</v>
      </c>
      <c r="G37" s="23" t="s">
        <v>1443</v>
      </c>
      <c r="H37" s="23" t="s">
        <v>1398</v>
      </c>
      <c r="I37" s="23"/>
      <c r="J37" s="219">
        <v>0</v>
      </c>
      <c r="K37" s="219">
        <v>1830.7</v>
      </c>
      <c r="L37" s="126" t="s">
        <v>1356</v>
      </c>
      <c r="M37" s="43"/>
      <c r="N37" s="41" t="e">
        <f>N36+IF(AND(L37="Pago",OR(E37='PC Receitas'!$O$4,E37='PC Receitas'!$O$5,E37='PC Receitas'!$O$6)),K37,IF(AND(L37="Pago",OR(E37='PC Receitas'!$O$7,E37='PC Receitas'!$O$8,E37='PC Receitas'!$O$9,E37='PC Receitas'!$O$10,E37='PC Receitas'!$O$11,E37='PC Receitas'!$O$12,E37='PC Receitas'!$O$13,E37='PC Receitas'!$O$14)),-K37,0))</f>
        <v>#REF!</v>
      </c>
      <c r="S37" s="112" t="str">
        <f t="shared" si="0"/>
        <v>Despesa</v>
      </c>
      <c r="T37" s="109" t="str">
        <f t="shared" si="1"/>
        <v/>
      </c>
      <c r="U37" s="109" t="str">
        <f t="shared" si="2"/>
        <v/>
      </c>
      <c r="V37" s="109" t="str">
        <f t="shared" si="3"/>
        <v>Despesa</v>
      </c>
      <c r="W37" s="113" t="str">
        <f>VLOOKUP(E37,'PC Receitas'!$O$4:$P$14,2,FALSE)</f>
        <v>Despesas_com_RH</v>
      </c>
    </row>
    <row r="38" spans="1:23" ht="19.5" customHeight="1" thickTop="1" thickBot="1" x14ac:dyDescent="0.3">
      <c r="A38" s="164"/>
      <c r="C38" s="43">
        <v>5</v>
      </c>
      <c r="D38" s="43" t="str">
        <f>IF(C38&lt;&gt;"",TEXT(C38,"00")&amp;"/08/"&amp;'Configurações Básicas'!$E$5,"")</f>
        <v>05/08/2017</v>
      </c>
      <c r="E38" s="43" t="s">
        <v>150</v>
      </c>
      <c r="F38" s="212" t="s">
        <v>1640</v>
      </c>
      <c r="G38" s="23" t="s">
        <v>1443</v>
      </c>
      <c r="H38" s="23" t="s">
        <v>1398</v>
      </c>
      <c r="I38" s="23"/>
      <c r="J38" s="219">
        <v>0</v>
      </c>
      <c r="K38" s="219">
        <v>1534.55</v>
      </c>
      <c r="L38" s="126" t="s">
        <v>1356</v>
      </c>
      <c r="M38" s="43"/>
      <c r="N38" s="41" t="e">
        <f>N37+IF(AND(L38="Pago",OR(E38='PC Receitas'!$O$4,E38='PC Receitas'!$O$5,E38='PC Receitas'!$O$6)),K38,IF(AND(L38="Pago",OR(E38='PC Receitas'!$O$7,E38='PC Receitas'!$O$8,E38='PC Receitas'!$O$9,E38='PC Receitas'!$O$10,E38='PC Receitas'!$O$11,E38='PC Receitas'!$O$12,E38='PC Receitas'!$O$13,E38='PC Receitas'!$O$14)),-K38,0))</f>
        <v>#REF!</v>
      </c>
      <c r="S38" s="112" t="str">
        <f t="shared" si="0"/>
        <v>Despesa</v>
      </c>
      <c r="T38" s="109" t="str">
        <f t="shared" si="1"/>
        <v/>
      </c>
      <c r="U38" s="109" t="str">
        <f t="shared" si="2"/>
        <v/>
      </c>
      <c r="V38" s="109" t="str">
        <f t="shared" si="3"/>
        <v>Despesa</v>
      </c>
      <c r="W38" s="113" t="str">
        <f>VLOOKUP(E38,'PC Receitas'!$O$4:$P$14,2,FALSE)</f>
        <v>Despesas_com_RH</v>
      </c>
    </row>
    <row r="39" spans="1:23" ht="19.5" customHeight="1" thickTop="1" thickBot="1" x14ac:dyDescent="0.3">
      <c r="A39" s="164"/>
      <c r="C39" s="43">
        <v>5</v>
      </c>
      <c r="D39" s="43" t="str">
        <f>IF(C39&lt;&gt;"",TEXT(C39,"00")&amp;"/08/"&amp;'Configurações Básicas'!$E$5,"")</f>
        <v>05/08/2017</v>
      </c>
      <c r="E39" s="43" t="s">
        <v>150</v>
      </c>
      <c r="F39" s="212" t="s">
        <v>1641</v>
      </c>
      <c r="G39" s="43" t="s">
        <v>1443</v>
      </c>
      <c r="H39" s="43" t="s">
        <v>1398</v>
      </c>
      <c r="I39" s="43"/>
      <c r="J39" s="219">
        <v>0</v>
      </c>
      <c r="K39" s="219">
        <v>1050.8699999999999</v>
      </c>
      <c r="L39" s="126" t="s">
        <v>1356</v>
      </c>
      <c r="M39" s="43"/>
      <c r="N39" s="41" t="e">
        <f>N38+IF(AND(L39="Pago",OR(E39='PC Receitas'!$O$4,E39='PC Receitas'!$O$5,E39='PC Receitas'!$O$6)),K39,IF(AND(L39="Pago",OR(E39='PC Receitas'!$O$7,E39='PC Receitas'!$O$8,E39='PC Receitas'!$O$9,E39='PC Receitas'!$O$10,E39='PC Receitas'!$O$11,E39='PC Receitas'!$O$12,E39='PC Receitas'!$O$13,E39='PC Receitas'!$O$14)),-K39,0))</f>
        <v>#REF!</v>
      </c>
      <c r="S39" s="112" t="str">
        <f t="shared" si="0"/>
        <v>Despesa</v>
      </c>
      <c r="T39" s="109" t="str">
        <f t="shared" si="1"/>
        <v/>
      </c>
      <c r="U39" s="109" t="str">
        <f t="shared" si="2"/>
        <v/>
      </c>
      <c r="V39" s="109" t="str">
        <f t="shared" si="3"/>
        <v>Despesa</v>
      </c>
      <c r="W39" s="113" t="str">
        <f>VLOOKUP(E39,'PC Receitas'!$O$4:$P$14,2,FALSE)</f>
        <v>Despesas_com_RH</v>
      </c>
    </row>
    <row r="40" spans="1:23" ht="19.5" customHeight="1" thickTop="1" thickBot="1" x14ac:dyDescent="0.3">
      <c r="A40" s="164"/>
      <c r="C40" s="43">
        <v>5</v>
      </c>
      <c r="D40" s="43" t="str">
        <f>IF(C40&lt;&gt;"",TEXT(C40,"00")&amp;"/08/"&amp;'Configurações Básicas'!$E$5,"")</f>
        <v>05/08/2017</v>
      </c>
      <c r="E40" s="43" t="s">
        <v>150</v>
      </c>
      <c r="F40" s="212" t="s">
        <v>1642</v>
      </c>
      <c r="G40" s="43" t="s">
        <v>1443</v>
      </c>
      <c r="H40" s="43" t="s">
        <v>1398</v>
      </c>
      <c r="I40" s="43"/>
      <c r="J40" s="219">
        <v>0</v>
      </c>
      <c r="K40" s="219">
        <v>503.15</v>
      </c>
      <c r="L40" s="126" t="s">
        <v>1356</v>
      </c>
      <c r="M40" s="43"/>
      <c r="N40" s="41" t="e">
        <f>N39+IF(AND(L40="Pago",OR(E40='PC Receitas'!$O$4,E40='PC Receitas'!$O$5,E40='PC Receitas'!$O$6)),K40,IF(AND(L40="Pago",OR(E40='PC Receitas'!$O$7,E40='PC Receitas'!$O$8,E40='PC Receitas'!$O$9,E40='PC Receitas'!$O$10,E40='PC Receitas'!$O$11,E40='PC Receitas'!$O$12,E40='PC Receitas'!$O$13,E40='PC Receitas'!$O$14)),-K40,0))</f>
        <v>#REF!</v>
      </c>
      <c r="S40" s="112" t="str">
        <f t="shared" si="0"/>
        <v>Despesa</v>
      </c>
      <c r="T40" s="109" t="str">
        <f t="shared" si="1"/>
        <v/>
      </c>
      <c r="U40" s="109" t="str">
        <f t="shared" si="2"/>
        <v/>
      </c>
      <c r="V40" s="109" t="str">
        <f t="shared" si="3"/>
        <v>Despesa</v>
      </c>
      <c r="W40" s="113" t="str">
        <f>VLOOKUP(E40,'PC Receitas'!$O$4:$P$14,2,FALSE)</f>
        <v>Despesas_com_RH</v>
      </c>
    </row>
    <row r="41" spans="1:23" ht="19.5" customHeight="1" thickTop="1" thickBot="1" x14ac:dyDescent="0.3">
      <c r="A41" s="164"/>
      <c r="C41" s="43">
        <v>5</v>
      </c>
      <c r="D41" s="43" t="str">
        <f>IF(C41&lt;&gt;"",TEXT(C41,"00")&amp;"/08/"&amp;'Configurações Básicas'!$E$5,"")</f>
        <v>05/08/2017</v>
      </c>
      <c r="E41" s="43" t="s">
        <v>150</v>
      </c>
      <c r="F41" s="212" t="s">
        <v>1643</v>
      </c>
      <c r="G41" s="23" t="s">
        <v>1443</v>
      </c>
      <c r="H41" s="23" t="s">
        <v>1398</v>
      </c>
      <c r="I41" s="23"/>
      <c r="J41" s="219">
        <v>0</v>
      </c>
      <c r="K41" s="219">
        <v>815.35</v>
      </c>
      <c r="L41" s="126" t="s">
        <v>1356</v>
      </c>
      <c r="M41" s="43"/>
      <c r="N41" s="41" t="e">
        <f>N40+IF(AND(L41="Pago",OR(E41='PC Receitas'!$O$4,E41='PC Receitas'!$O$5,E41='PC Receitas'!$O$6)),K41,IF(AND(L41="Pago",OR(E41='PC Receitas'!$O$7,E41='PC Receitas'!$O$8,E41='PC Receitas'!$O$9,E41='PC Receitas'!$O$10,E41='PC Receitas'!$O$11,E41='PC Receitas'!$O$12,E41='PC Receitas'!$O$13,E41='PC Receitas'!$O$14)),-K41,0))</f>
        <v>#REF!</v>
      </c>
      <c r="S41" s="112" t="str">
        <f t="shared" si="0"/>
        <v>Despesa</v>
      </c>
      <c r="T41" s="109" t="str">
        <f t="shared" si="1"/>
        <v/>
      </c>
      <c r="U41" s="109" t="str">
        <f t="shared" si="2"/>
        <v/>
      </c>
      <c r="V41" s="109" t="str">
        <f t="shared" si="3"/>
        <v>Despesa</v>
      </c>
      <c r="W41" s="113" t="str">
        <f>VLOOKUP(E41,'PC Receitas'!$O$4:$P$14,2,FALSE)</f>
        <v>Despesas_com_RH</v>
      </c>
    </row>
    <row r="42" spans="1:23" ht="19.5" customHeight="1" thickTop="1" thickBot="1" x14ac:dyDescent="0.3">
      <c r="A42" s="164"/>
      <c r="C42" s="43">
        <v>3</v>
      </c>
      <c r="D42" s="43" t="str">
        <f>IF(C42&lt;&gt;"",TEXT(C42,"00")&amp;"/08/"&amp;'Configurações Básicas'!$E$5,"")</f>
        <v>03/08/2017</v>
      </c>
      <c r="E42" s="43" t="s">
        <v>150</v>
      </c>
      <c r="F42" s="212" t="s">
        <v>1644</v>
      </c>
      <c r="G42" s="43" t="s">
        <v>1443</v>
      </c>
      <c r="H42" s="43" t="s">
        <v>1398</v>
      </c>
      <c r="I42" s="43"/>
      <c r="J42" s="219">
        <v>0</v>
      </c>
      <c r="K42" s="219">
        <v>1294.9000000000001</v>
      </c>
      <c r="L42" s="126" t="s">
        <v>1356</v>
      </c>
      <c r="M42" s="43"/>
      <c r="N42" s="41" t="e">
        <f>N41+IF(AND(L42="Pago",OR(E42='PC Receitas'!$O$4,E42='PC Receitas'!$O$5,E42='PC Receitas'!$O$6)),K42,IF(AND(L42="Pago",OR(E42='PC Receitas'!$O$7,E42='PC Receitas'!$O$8,E42='PC Receitas'!$O$9,E42='PC Receitas'!$O$10,E42='PC Receitas'!$O$11,E42='PC Receitas'!$O$12,E42='PC Receitas'!$O$13,E42='PC Receitas'!$O$14)),-K42,0))</f>
        <v>#REF!</v>
      </c>
      <c r="S42" s="112" t="str">
        <f t="shared" si="0"/>
        <v>Despesa</v>
      </c>
      <c r="T42" s="109" t="str">
        <f t="shared" si="1"/>
        <v/>
      </c>
      <c r="U42" s="109" t="str">
        <f t="shared" si="2"/>
        <v/>
      </c>
      <c r="V42" s="109" t="str">
        <f t="shared" si="3"/>
        <v>Despesa</v>
      </c>
      <c r="W42" s="113" t="str">
        <f>VLOOKUP(E42,'PC Receitas'!$O$4:$P$14,2,FALSE)</f>
        <v>Despesas_com_RH</v>
      </c>
    </row>
    <row r="43" spans="1:23" ht="19.5" customHeight="1" thickTop="1" thickBot="1" x14ac:dyDescent="0.3">
      <c r="A43" s="164"/>
      <c r="C43" s="43">
        <v>3</v>
      </c>
      <c r="D43" s="43" t="str">
        <f>IF(C43&lt;&gt;"",TEXT(C43,"00")&amp;"/08/"&amp;'Configurações Básicas'!$E$5,"")</f>
        <v>03/08/2017</v>
      </c>
      <c r="E43" s="43" t="s">
        <v>150</v>
      </c>
      <c r="F43" s="212" t="s">
        <v>1645</v>
      </c>
      <c r="G43" s="43" t="s">
        <v>1443</v>
      </c>
      <c r="H43" s="43" t="s">
        <v>1398</v>
      </c>
      <c r="I43" s="43"/>
      <c r="J43" s="219">
        <v>0</v>
      </c>
      <c r="K43" s="219">
        <v>1141.25</v>
      </c>
      <c r="L43" s="126" t="s">
        <v>1356</v>
      </c>
      <c r="M43" s="43"/>
      <c r="N43" s="41" t="e">
        <f>N42+IF(AND(L43="Pago",OR(E43='PC Receitas'!$O$4,E43='PC Receitas'!$O$5,E43='PC Receitas'!$O$6)),K43,IF(AND(L43="Pago",OR(E43='PC Receitas'!$O$7,E43='PC Receitas'!$O$8,E43='PC Receitas'!$O$9,E43='PC Receitas'!$O$10,E43='PC Receitas'!$O$11,E43='PC Receitas'!$O$12,E43='PC Receitas'!$O$13,E43='PC Receitas'!$O$14)),-K43,0))</f>
        <v>#REF!</v>
      </c>
      <c r="S43" s="112" t="str">
        <f t="shared" si="0"/>
        <v>Despesa</v>
      </c>
      <c r="T43" s="109" t="str">
        <f t="shared" si="1"/>
        <v/>
      </c>
      <c r="U43" s="109" t="str">
        <f t="shared" si="2"/>
        <v/>
      </c>
      <c r="V43" s="109" t="str">
        <f t="shared" si="3"/>
        <v>Despesa</v>
      </c>
      <c r="W43" s="113" t="str">
        <f>VLOOKUP(E43,'PC Receitas'!$O$4:$P$14,2,FALSE)</f>
        <v>Despesas_com_RH</v>
      </c>
    </row>
    <row r="44" spans="1:23" ht="19.5" customHeight="1" thickTop="1" thickBot="1" x14ac:dyDescent="0.3">
      <c r="A44" s="164"/>
      <c r="C44" s="43">
        <v>5</v>
      </c>
      <c r="D44" s="43" t="str">
        <f>IF(C44&lt;&gt;"",TEXT(C44,"00")&amp;"/08/"&amp;'Configurações Básicas'!$E$5,"")</f>
        <v>05/08/2017</v>
      </c>
      <c r="E44" s="43" t="s">
        <v>150</v>
      </c>
      <c r="F44" s="212" t="s">
        <v>1646</v>
      </c>
      <c r="G44" s="43" t="s">
        <v>1443</v>
      </c>
      <c r="H44" s="43" t="s">
        <v>1398</v>
      </c>
      <c r="I44" s="43"/>
      <c r="J44" s="219">
        <v>0</v>
      </c>
      <c r="K44" s="219">
        <v>729.3</v>
      </c>
      <c r="L44" s="126" t="s">
        <v>1356</v>
      </c>
      <c r="M44" s="43"/>
      <c r="N44" s="41" t="e">
        <f>N43+IF(AND(L44="Pago",OR(E44='PC Receitas'!$O$4,E44='PC Receitas'!$O$5,E44='PC Receitas'!$O$6)),K44,IF(AND(L44="Pago",OR(E44='PC Receitas'!$O$7,E44='PC Receitas'!$O$8,E44='PC Receitas'!$O$9,E44='PC Receitas'!$O$10,E44='PC Receitas'!$O$11,E44='PC Receitas'!$O$12,E44='PC Receitas'!$O$13,E44='PC Receitas'!$O$14)),-K44,0))</f>
        <v>#REF!</v>
      </c>
      <c r="S44" s="112" t="str">
        <f t="shared" si="0"/>
        <v>Despesa</v>
      </c>
      <c r="T44" s="109" t="str">
        <f t="shared" si="1"/>
        <v/>
      </c>
      <c r="U44" s="109" t="str">
        <f t="shared" si="2"/>
        <v/>
      </c>
      <c r="V44" s="109" t="str">
        <f t="shared" si="3"/>
        <v>Despesa</v>
      </c>
      <c r="W44" s="113" t="str">
        <f>VLOOKUP(E44,'PC Receitas'!$O$4:$P$14,2,FALSE)</f>
        <v>Despesas_com_RH</v>
      </c>
    </row>
    <row r="45" spans="1:23" ht="19.5" customHeight="1" thickTop="1" thickBot="1" x14ac:dyDescent="0.3">
      <c r="A45" s="164"/>
      <c r="C45" s="43">
        <v>6</v>
      </c>
      <c r="D45" s="43" t="str">
        <f>IF(C45&lt;&gt;"",TEXT(C45,"00")&amp;"/08/"&amp;'Configurações Básicas'!$E$5,"")</f>
        <v>06/08/2017</v>
      </c>
      <c r="E45" s="43" t="s">
        <v>1338</v>
      </c>
      <c r="F45" s="212" t="s">
        <v>1647</v>
      </c>
      <c r="G45" s="43" t="s">
        <v>1442</v>
      </c>
      <c r="H45" s="43" t="s">
        <v>1397</v>
      </c>
      <c r="I45" s="43"/>
      <c r="J45" s="219">
        <v>0</v>
      </c>
      <c r="K45" s="219">
        <v>2.1</v>
      </c>
      <c r="L45" s="126" t="s">
        <v>1356</v>
      </c>
      <c r="M45" s="43"/>
      <c r="N45" s="41" t="e">
        <f>N44+IF(AND(L45="Pago",OR(E45='PC Receitas'!$O$4,E45='PC Receitas'!$O$5,E45='PC Receitas'!$O$6)),K45,IF(AND(L45="Pago",OR(E45='PC Receitas'!$O$7,E45='PC Receitas'!$O$8,E45='PC Receitas'!$O$9,E45='PC Receitas'!$O$10,E45='PC Receitas'!$O$11,E45='PC Receitas'!$O$12,E45='PC Receitas'!$O$13,E45='PC Receitas'!$O$14)),-K45,0))</f>
        <v>#REF!</v>
      </c>
      <c r="S45" s="112" t="str">
        <f t="shared" si="0"/>
        <v>Despesa</v>
      </c>
      <c r="T45" s="109" t="str">
        <f t="shared" si="1"/>
        <v/>
      </c>
      <c r="U45" s="109" t="str">
        <f t="shared" si="2"/>
        <v/>
      </c>
      <c r="V45" s="109" t="str">
        <f t="shared" si="3"/>
        <v>Despesa</v>
      </c>
      <c r="W45" s="113" t="str">
        <f>VLOOKUP(E45,'PC Receitas'!$O$4:$P$14,2,FALSE)</f>
        <v>Despesas_Operacionais</v>
      </c>
    </row>
    <row r="46" spans="1:23" ht="19.5" customHeight="1" thickTop="1" thickBot="1" x14ac:dyDescent="0.3">
      <c r="A46" s="164"/>
      <c r="C46" s="43">
        <v>6</v>
      </c>
      <c r="D46" s="43" t="str">
        <f>IF(C46&lt;&gt;"",TEXT(C46,"00")&amp;"/08/"&amp;'Configurações Básicas'!$E$5,"")</f>
        <v>06/08/2017</v>
      </c>
      <c r="E46" s="43" t="s">
        <v>1338</v>
      </c>
      <c r="F46" s="212" t="s">
        <v>1648</v>
      </c>
      <c r="G46" s="43" t="s">
        <v>1442</v>
      </c>
      <c r="H46" s="43" t="s">
        <v>1397</v>
      </c>
      <c r="I46" s="43"/>
      <c r="J46" s="219">
        <v>0</v>
      </c>
      <c r="K46" s="219">
        <v>2.1</v>
      </c>
      <c r="L46" s="126" t="s">
        <v>1356</v>
      </c>
      <c r="M46" s="43"/>
      <c r="N46" s="41" t="e">
        <f>N45+IF(AND(L46="Pago",OR(E46='PC Receitas'!$O$4,E46='PC Receitas'!$O$5,E46='PC Receitas'!$O$6)),K46,IF(AND(L46="Pago",OR(E46='PC Receitas'!$O$7,E46='PC Receitas'!$O$8,E46='PC Receitas'!$O$9,E46='PC Receitas'!$O$10,E46='PC Receitas'!$O$11,E46='PC Receitas'!$O$12,E46='PC Receitas'!$O$13,E46='PC Receitas'!$O$14)),-K46,0))</f>
        <v>#REF!</v>
      </c>
      <c r="S46" s="112" t="str">
        <f t="shared" si="0"/>
        <v>Despesa</v>
      </c>
      <c r="T46" s="109" t="str">
        <f t="shared" si="1"/>
        <v/>
      </c>
      <c r="U46" s="109" t="str">
        <f t="shared" si="2"/>
        <v/>
      </c>
      <c r="V46" s="109" t="str">
        <f t="shared" si="3"/>
        <v>Despesa</v>
      </c>
      <c r="W46" s="113" t="str">
        <f>VLOOKUP(E46,'PC Receitas'!$O$4:$P$14,2,FALSE)</f>
        <v>Despesas_Operacionais</v>
      </c>
    </row>
    <row r="47" spans="1:23" ht="19.5" customHeight="1" thickTop="1" thickBot="1" x14ac:dyDescent="0.3">
      <c r="A47" s="164"/>
      <c r="C47" s="43">
        <v>9</v>
      </c>
      <c r="D47" s="43" t="str">
        <f>IF(C47&lt;&gt;"",TEXT(C47,"00")&amp;"/08/"&amp;'Configurações Básicas'!$E$5,"")</f>
        <v>09/08/2017</v>
      </c>
      <c r="E47" s="43" t="s">
        <v>1338</v>
      </c>
      <c r="F47" s="212">
        <v>15068</v>
      </c>
      <c r="G47" s="43" t="s">
        <v>1442</v>
      </c>
      <c r="H47" s="43" t="s">
        <v>1397</v>
      </c>
      <c r="I47" s="43"/>
      <c r="J47" s="219">
        <v>0</v>
      </c>
      <c r="K47" s="219">
        <v>2.1</v>
      </c>
      <c r="L47" s="126" t="s">
        <v>1356</v>
      </c>
      <c r="M47" s="43" t="s">
        <v>1373</v>
      </c>
      <c r="N47" s="41" t="e">
        <f>N46+IF(AND(L47="Pago",OR(E47='PC Receitas'!$O$4,E47='PC Receitas'!$O$5,E47='PC Receitas'!$O$6)),K47,IF(AND(L47="Pago",OR(E47='PC Receitas'!$O$7,E47='PC Receitas'!$O$8,E47='PC Receitas'!$O$9,E47='PC Receitas'!$O$10,E47='PC Receitas'!$O$11,E47='PC Receitas'!$O$12,E47='PC Receitas'!$O$13,E47='PC Receitas'!$O$14)),-K47,0))</f>
        <v>#REF!</v>
      </c>
      <c r="S47" s="112" t="str">
        <f t="shared" si="0"/>
        <v>Despesa</v>
      </c>
      <c r="T47" s="109" t="str">
        <f t="shared" si="1"/>
        <v/>
      </c>
      <c r="U47" s="109" t="str">
        <f t="shared" si="2"/>
        <v/>
      </c>
      <c r="V47" s="109" t="str">
        <f t="shared" si="3"/>
        <v>Despesa</v>
      </c>
      <c r="W47" s="113" t="str">
        <f>VLOOKUP(E47,'PC Receitas'!$O$4:$P$14,2,FALSE)</f>
        <v>Despesas_Operacionais</v>
      </c>
    </row>
    <row r="48" spans="1:23" ht="19.5" customHeight="1" thickTop="1" thickBot="1" x14ac:dyDescent="0.3">
      <c r="A48" s="164"/>
      <c r="C48" s="43">
        <v>7</v>
      </c>
      <c r="D48" s="43" t="str">
        <f>IF(C48&lt;&gt;"",TEXT(C48,"00")&amp;"/08/"&amp;'Configurações Básicas'!$E$5,"")</f>
        <v>07/08/2017</v>
      </c>
      <c r="E48" s="43" t="s">
        <v>1338</v>
      </c>
      <c r="F48" s="212">
        <v>15070</v>
      </c>
      <c r="G48" s="43" t="s">
        <v>1442</v>
      </c>
      <c r="H48" s="43" t="s">
        <v>1397</v>
      </c>
      <c r="I48" s="43"/>
      <c r="J48" s="219">
        <v>0</v>
      </c>
      <c r="K48" s="219">
        <v>2.1</v>
      </c>
      <c r="L48" s="126" t="s">
        <v>1356</v>
      </c>
      <c r="M48" s="43"/>
      <c r="N48" s="41" t="e">
        <f>N47+IF(AND(L48="Pago",OR(E48='PC Receitas'!$O$4,E48='PC Receitas'!$O$5,E48='PC Receitas'!$O$6)),K48,IF(AND(L48="Pago",OR(E48='PC Receitas'!$O$7,E48='PC Receitas'!$O$8,E48='PC Receitas'!$O$9,E48='PC Receitas'!$O$10,E48='PC Receitas'!$O$11,E48='PC Receitas'!$O$12,E48='PC Receitas'!$O$13,E48='PC Receitas'!$O$14)),-K48,0))</f>
        <v>#REF!</v>
      </c>
      <c r="S48" s="112" t="str">
        <f t="shared" si="0"/>
        <v>Despesa</v>
      </c>
      <c r="T48" s="109" t="str">
        <f t="shared" si="1"/>
        <v/>
      </c>
      <c r="U48" s="109" t="str">
        <f t="shared" si="2"/>
        <v/>
      </c>
      <c r="V48" s="109" t="str">
        <f t="shared" si="3"/>
        <v>Despesa</v>
      </c>
      <c r="W48" s="113" t="str">
        <f>VLOOKUP(E48,'PC Receitas'!$O$4:$P$14,2,FALSE)</f>
        <v>Despesas_Operacionais</v>
      </c>
    </row>
    <row r="49" spans="1:23" ht="19.5" customHeight="1" thickTop="1" thickBot="1" x14ac:dyDescent="0.3">
      <c r="A49" s="164"/>
      <c r="C49" s="43">
        <v>6</v>
      </c>
      <c r="D49" s="43" t="str">
        <f>IF(C49&lt;&gt;"",TEXT(C49,"00")&amp;"/08/"&amp;'Configurações Básicas'!$E$5,"")</f>
        <v>06/08/2017</v>
      </c>
      <c r="E49" s="43" t="s">
        <v>1338</v>
      </c>
      <c r="F49" s="212">
        <v>15062</v>
      </c>
      <c r="G49" s="23" t="s">
        <v>1442</v>
      </c>
      <c r="H49" s="23" t="s">
        <v>1397</v>
      </c>
      <c r="I49" s="23"/>
      <c r="J49" s="219">
        <v>0</v>
      </c>
      <c r="K49" s="219">
        <v>2.1</v>
      </c>
      <c r="L49" s="126" t="s">
        <v>1356</v>
      </c>
      <c r="M49" s="43"/>
      <c r="N49" s="41" t="e">
        <f>N48+IF(AND(L49="Pago",OR(E49='PC Receitas'!$O$4,E49='PC Receitas'!$O$5,E49='PC Receitas'!$O$6)),K49,IF(AND(L49="Pago",OR(E49='PC Receitas'!$O$7,E49='PC Receitas'!$O$8,E49='PC Receitas'!$O$9,E49='PC Receitas'!$O$10,E49='PC Receitas'!$O$11,E49='PC Receitas'!$O$12,E49='PC Receitas'!$O$13,E49='PC Receitas'!$O$14)),-K49,0))</f>
        <v>#REF!</v>
      </c>
      <c r="S49" s="112" t="str">
        <f t="shared" si="0"/>
        <v>Despesa</v>
      </c>
      <c r="T49" s="109" t="str">
        <f t="shared" si="1"/>
        <v/>
      </c>
      <c r="U49" s="109" t="str">
        <f t="shared" si="2"/>
        <v/>
      </c>
      <c r="V49" s="109" t="str">
        <f t="shared" si="3"/>
        <v>Despesa</v>
      </c>
      <c r="W49" s="113" t="str">
        <f>VLOOKUP(E49,'PC Receitas'!$O$4:$P$14,2,FALSE)</f>
        <v>Despesas_Operacionais</v>
      </c>
    </row>
    <row r="50" spans="1:23" ht="19.5" customHeight="1" thickTop="1" thickBot="1" x14ac:dyDescent="0.3">
      <c r="A50" s="164"/>
      <c r="C50" s="43">
        <v>25</v>
      </c>
      <c r="D50" s="43" t="str">
        <f>IF(C50&lt;&gt;"",TEXT(C50,"00")&amp;"/08/"&amp;'Configurações Básicas'!$E$5,"")</f>
        <v>25/08/2017</v>
      </c>
      <c r="E50" s="43" t="s">
        <v>1338</v>
      </c>
      <c r="F50" s="212">
        <v>15205</v>
      </c>
      <c r="G50" s="43" t="s">
        <v>1442</v>
      </c>
      <c r="H50" s="43" t="s">
        <v>1397</v>
      </c>
      <c r="I50" s="43"/>
      <c r="J50" s="219">
        <v>0</v>
      </c>
      <c r="K50" s="219">
        <v>2.1</v>
      </c>
      <c r="L50" s="126" t="s">
        <v>1356</v>
      </c>
      <c r="M50" s="43"/>
      <c r="N50" s="41" t="e">
        <f>N49+IF(AND(L50="Pago",OR(E50='PC Receitas'!$O$4,E50='PC Receitas'!$O$5,E50='PC Receitas'!$O$6)),K50,IF(AND(L50="Pago",OR(E50='PC Receitas'!$O$7,E50='PC Receitas'!$O$8,E50='PC Receitas'!$O$9,E50='PC Receitas'!$O$10,E50='PC Receitas'!$O$11,E50='PC Receitas'!$O$12,E50='PC Receitas'!$O$13,E50='PC Receitas'!$O$14)),-K50,0))</f>
        <v>#REF!</v>
      </c>
      <c r="S50" s="112" t="str">
        <f t="shared" si="0"/>
        <v>Despesa</v>
      </c>
      <c r="T50" s="109" t="str">
        <f t="shared" si="1"/>
        <v/>
      </c>
      <c r="U50" s="109" t="str">
        <f t="shared" si="2"/>
        <v/>
      </c>
      <c r="V50" s="109" t="str">
        <f t="shared" si="3"/>
        <v>Despesa</v>
      </c>
      <c r="W50" s="113" t="str">
        <f>VLOOKUP(E50,'PC Receitas'!$O$4:$P$14,2,FALSE)</f>
        <v>Despesas_Operacionais</v>
      </c>
    </row>
    <row r="51" spans="1:23" ht="19.5" customHeight="1" thickTop="1" thickBot="1" x14ac:dyDescent="0.3">
      <c r="A51" s="164"/>
      <c r="C51" s="43">
        <v>5</v>
      </c>
      <c r="D51" s="43" t="str">
        <f>IF(C51&lt;&gt;"",TEXT(C51,"00")&amp;"/08/"&amp;'Configurações Básicas'!$E$5,"")</f>
        <v>05/08/2017</v>
      </c>
      <c r="E51" s="43" t="s">
        <v>150</v>
      </c>
      <c r="F51" s="212" t="s">
        <v>1649</v>
      </c>
      <c r="G51" s="43" t="s">
        <v>1443</v>
      </c>
      <c r="H51" s="43" t="s">
        <v>1398</v>
      </c>
      <c r="I51" s="43"/>
      <c r="J51" s="219">
        <v>0</v>
      </c>
      <c r="K51" s="219">
        <v>1467.05</v>
      </c>
      <c r="L51" s="126" t="s">
        <v>1356</v>
      </c>
      <c r="M51" s="43"/>
      <c r="N51" s="41" t="e">
        <f>N50+IF(AND(L51="Pago",OR(E51='PC Receitas'!$O$4,E51='PC Receitas'!$O$5,E51='PC Receitas'!$O$6)),K51,IF(AND(L51="Pago",OR(E51='PC Receitas'!$O$7,E51='PC Receitas'!$O$8,E51='PC Receitas'!$O$9,E51='PC Receitas'!$O$10,E51='PC Receitas'!$O$11,E51='PC Receitas'!$O$12,E51='PC Receitas'!$O$13,E51='PC Receitas'!$O$14)),-K51,0))</f>
        <v>#REF!</v>
      </c>
      <c r="S51" s="112" t="str">
        <f t="shared" si="0"/>
        <v>Despesa</v>
      </c>
      <c r="T51" s="109" t="str">
        <f t="shared" si="1"/>
        <v/>
      </c>
      <c r="U51" s="109" t="str">
        <f t="shared" si="2"/>
        <v/>
      </c>
      <c r="V51" s="109" t="str">
        <f t="shared" si="3"/>
        <v>Despesa</v>
      </c>
      <c r="W51" s="113" t="str">
        <f>VLOOKUP(E51,'PC Receitas'!$O$4:$P$14,2,FALSE)</f>
        <v>Despesas_com_RH</v>
      </c>
    </row>
    <row r="52" spans="1:23" ht="19.5" customHeight="1" thickTop="1" thickBot="1" x14ac:dyDescent="0.3">
      <c r="A52" s="164"/>
      <c r="C52" s="43">
        <v>7</v>
      </c>
      <c r="D52" s="43" t="str">
        <f>IF(C52&lt;&gt;"",TEXT(C52,"00")&amp;"/08/"&amp;'Configurações Básicas'!$E$5,"")</f>
        <v>07/08/2017</v>
      </c>
      <c r="E52" s="43" t="s">
        <v>150</v>
      </c>
      <c r="F52" s="212" t="s">
        <v>1650</v>
      </c>
      <c r="G52" s="43" t="s">
        <v>1351</v>
      </c>
      <c r="H52" s="43" t="s">
        <v>1399</v>
      </c>
      <c r="I52" s="43"/>
      <c r="J52" s="219">
        <v>0</v>
      </c>
      <c r="K52" s="219">
        <v>909.49</v>
      </c>
      <c r="L52" s="126" t="s">
        <v>1356</v>
      </c>
      <c r="M52" s="43"/>
      <c r="N52" s="41" t="e">
        <f>N51+IF(AND(L52="Pago",OR(E52='PC Receitas'!$O$4,E52='PC Receitas'!$O$5,E52='PC Receitas'!$O$6)),K52,IF(AND(L52="Pago",OR(E52='PC Receitas'!$O$7,E52='PC Receitas'!$O$8,E52='PC Receitas'!$O$9,E52='PC Receitas'!$O$10,E52='PC Receitas'!$O$11,E52='PC Receitas'!$O$12,E52='PC Receitas'!$O$13,E52='PC Receitas'!$O$14)),-K52,0))</f>
        <v>#REF!</v>
      </c>
      <c r="S52" s="112" t="str">
        <f t="shared" si="0"/>
        <v>Despesa</v>
      </c>
      <c r="T52" s="109" t="str">
        <f t="shared" si="1"/>
        <v/>
      </c>
      <c r="U52" s="109" t="str">
        <f t="shared" si="2"/>
        <v/>
      </c>
      <c r="V52" s="109" t="str">
        <f t="shared" si="3"/>
        <v>Despesa</v>
      </c>
      <c r="W52" s="113" t="str">
        <f>VLOOKUP(E52,'PC Receitas'!$O$4:$P$14,2,FALSE)</f>
        <v>Despesas_com_RH</v>
      </c>
    </row>
    <row r="53" spans="1:23" ht="19.5" customHeight="1" thickTop="1" thickBot="1" x14ac:dyDescent="0.3">
      <c r="A53" s="164"/>
      <c r="C53" s="43">
        <v>4</v>
      </c>
      <c r="D53" s="43" t="str">
        <f>IF(C53&lt;&gt;"",TEXT(C53,"00")&amp;"/08/"&amp;'Configurações Básicas'!$E$5,"")</f>
        <v>04/08/2017</v>
      </c>
      <c r="E53" s="43" t="s">
        <v>1337</v>
      </c>
      <c r="F53" s="212">
        <v>776</v>
      </c>
      <c r="G53" s="23" t="s">
        <v>1447</v>
      </c>
      <c r="H53" s="23" t="s">
        <v>1398</v>
      </c>
      <c r="I53" s="23"/>
      <c r="J53" s="219">
        <v>0</v>
      </c>
      <c r="K53" s="219">
        <v>7292.5</v>
      </c>
      <c r="L53" s="126" t="s">
        <v>1356</v>
      </c>
      <c r="M53" s="43"/>
      <c r="N53" s="41" t="e">
        <f>N52+IF(AND(L53="Pago",OR(E53='PC Receitas'!$O$4,E53='PC Receitas'!$O$5,E53='PC Receitas'!$O$6)),K53,IF(AND(L53="Pago",OR(E53='PC Receitas'!$O$7,E53='PC Receitas'!$O$8,E53='PC Receitas'!$O$9,E53='PC Receitas'!$O$10,E53='PC Receitas'!$O$11,E53='PC Receitas'!$O$12,E53='PC Receitas'!$O$13,E53='PC Receitas'!$O$14)),-K53,0))</f>
        <v>#REF!</v>
      </c>
      <c r="S53" s="112" t="str">
        <f t="shared" si="0"/>
        <v/>
      </c>
      <c r="T53" s="109" t="str">
        <f t="shared" si="1"/>
        <v>Despesa</v>
      </c>
      <c r="U53" s="109" t="str">
        <f t="shared" si="2"/>
        <v/>
      </c>
      <c r="V53" s="109" t="str">
        <f t="shared" si="3"/>
        <v>Despesa</v>
      </c>
      <c r="W53" s="113" t="str">
        <f>VLOOKUP(E53,'PC Receitas'!$O$4:$P$14,2,FALSE)</f>
        <v>Despesas_com_Produtos</v>
      </c>
    </row>
    <row r="54" spans="1:23" ht="19.5" customHeight="1" thickTop="1" thickBot="1" x14ac:dyDescent="0.3">
      <c r="A54" s="164"/>
      <c r="C54" s="43">
        <v>7</v>
      </c>
      <c r="D54" s="43" t="str">
        <f>IF(C54&lt;&gt;"",TEXT(C54,"00")&amp;"/08/"&amp;'Configurações Básicas'!$E$5,"")</f>
        <v>07/08/2017</v>
      </c>
      <c r="E54" s="43" t="s">
        <v>1338</v>
      </c>
      <c r="F54" s="212">
        <v>15071</v>
      </c>
      <c r="G54" s="23" t="s">
        <v>1442</v>
      </c>
      <c r="H54" s="23" t="s">
        <v>1397</v>
      </c>
      <c r="I54" s="23"/>
      <c r="J54" s="219">
        <v>0</v>
      </c>
      <c r="K54" s="219">
        <v>2.1</v>
      </c>
      <c r="L54" s="126" t="s">
        <v>1356</v>
      </c>
      <c r="M54" s="43"/>
      <c r="N54" s="41" t="e">
        <f>N53+IF(AND(L54="Pago",OR(E54='PC Receitas'!$O$4,E54='PC Receitas'!$O$5,E54='PC Receitas'!$O$6)),K54,IF(AND(L54="Pago",OR(E54='PC Receitas'!$O$7,E54='PC Receitas'!$O$8,E54='PC Receitas'!$O$9,E54='PC Receitas'!$O$10,E54='PC Receitas'!$O$11,E54='PC Receitas'!$O$12,E54='PC Receitas'!$O$13,E54='PC Receitas'!$O$14)),-K54,0))</f>
        <v>#REF!</v>
      </c>
      <c r="S54" s="112" t="str">
        <f t="shared" si="0"/>
        <v>Despesa</v>
      </c>
      <c r="T54" s="109" t="str">
        <f t="shared" si="1"/>
        <v/>
      </c>
      <c r="U54" s="109" t="str">
        <f t="shared" si="2"/>
        <v/>
      </c>
      <c r="V54" s="109" t="str">
        <f t="shared" si="3"/>
        <v>Despesa</v>
      </c>
      <c r="W54" s="113" t="str">
        <f>VLOOKUP(E54,'PC Receitas'!$O$4:$P$14,2,FALSE)</f>
        <v>Despesas_Operacionais</v>
      </c>
    </row>
    <row r="55" spans="1:23" ht="19.5" customHeight="1" thickTop="1" thickBot="1" x14ac:dyDescent="0.3">
      <c r="A55" s="164"/>
      <c r="C55" s="43">
        <v>3</v>
      </c>
      <c r="D55" s="43" t="str">
        <f>IF(C55&lt;&gt;"",TEXT(C55,"00")&amp;"/08/"&amp;'Configurações Básicas'!$E$5,"")</f>
        <v>03/08/2017</v>
      </c>
      <c r="E55" s="43" t="s">
        <v>1338</v>
      </c>
      <c r="F55" s="212">
        <v>15026</v>
      </c>
      <c r="G55" s="23" t="s">
        <v>1442</v>
      </c>
      <c r="H55" s="23" t="s">
        <v>1397</v>
      </c>
      <c r="I55" s="23"/>
      <c r="J55" s="219">
        <v>0</v>
      </c>
      <c r="K55" s="219">
        <v>2.1</v>
      </c>
      <c r="L55" s="126" t="s">
        <v>1356</v>
      </c>
      <c r="M55" s="43"/>
      <c r="N55" s="41" t="e">
        <f>N54+IF(AND(L55="Pago",OR(E55='PC Receitas'!$O$4,E55='PC Receitas'!$O$5,E55='PC Receitas'!$O$6)),K55,IF(AND(L55="Pago",OR(E55='PC Receitas'!$O$7,E55='PC Receitas'!$O$8,E55='PC Receitas'!$O$9,E55='PC Receitas'!$O$10,E55='PC Receitas'!$O$11,E55='PC Receitas'!$O$12,E55='PC Receitas'!$O$13,E55='PC Receitas'!$O$14)),-K55,0))</f>
        <v>#REF!</v>
      </c>
      <c r="S55" s="112" t="str">
        <f t="shared" si="0"/>
        <v>Despesa</v>
      </c>
      <c r="T55" s="109" t="str">
        <f t="shared" si="1"/>
        <v/>
      </c>
      <c r="U55" s="109" t="str">
        <f t="shared" si="2"/>
        <v/>
      </c>
      <c r="V55" s="109" t="str">
        <f t="shared" si="3"/>
        <v>Despesa</v>
      </c>
      <c r="W55" s="113" t="str">
        <f>VLOOKUP(E55,'PC Receitas'!$O$4:$P$14,2,FALSE)</f>
        <v>Despesas_Operacionais</v>
      </c>
    </row>
    <row r="56" spans="1:23" ht="19.5" customHeight="1" thickTop="1" thickBot="1" x14ac:dyDescent="0.3">
      <c r="A56" s="164"/>
      <c r="C56" s="43">
        <v>7</v>
      </c>
      <c r="D56" s="43" t="str">
        <f>IF(C56&lt;&gt;"",TEXT(C56,"00")&amp;"/08/"&amp;'Configurações Básicas'!$E$5,"")</f>
        <v>07/08/2017</v>
      </c>
      <c r="E56" s="43" t="s">
        <v>1338</v>
      </c>
      <c r="F56" s="212">
        <v>15044</v>
      </c>
      <c r="G56" s="43" t="s">
        <v>1442</v>
      </c>
      <c r="H56" s="43" t="s">
        <v>1397</v>
      </c>
      <c r="I56" s="43"/>
      <c r="J56" s="219">
        <v>0</v>
      </c>
      <c r="K56" s="219">
        <v>2.1</v>
      </c>
      <c r="L56" s="126" t="s">
        <v>1356</v>
      </c>
      <c r="M56" s="43"/>
      <c r="N56" s="41" t="e">
        <f>N55+IF(AND(L56="Pago",OR(E56='PC Receitas'!$O$4,E56='PC Receitas'!$O$5,E56='PC Receitas'!$O$6)),K56,IF(AND(L56="Pago",OR(E56='PC Receitas'!$O$7,E56='PC Receitas'!$O$8,E56='PC Receitas'!$O$9,E56='PC Receitas'!$O$10,E56='PC Receitas'!$O$11,E56='PC Receitas'!$O$12,E56='PC Receitas'!$O$13,E56='PC Receitas'!$O$14)),-K56,0))</f>
        <v>#REF!</v>
      </c>
      <c r="S56" s="112" t="str">
        <f t="shared" si="0"/>
        <v>Despesa</v>
      </c>
      <c r="T56" s="109" t="str">
        <f t="shared" si="1"/>
        <v/>
      </c>
      <c r="U56" s="109" t="str">
        <f t="shared" si="2"/>
        <v/>
      </c>
      <c r="V56" s="109" t="str">
        <f t="shared" si="3"/>
        <v>Despesa</v>
      </c>
      <c r="W56" s="113" t="str">
        <f>VLOOKUP(E56,'PC Receitas'!$O$4:$P$14,2,FALSE)</f>
        <v>Despesas_Operacionais</v>
      </c>
    </row>
    <row r="57" spans="1:23" ht="19.5" customHeight="1" thickTop="1" thickBot="1" x14ac:dyDescent="0.3">
      <c r="A57" s="164"/>
      <c r="C57" s="43">
        <v>7</v>
      </c>
      <c r="D57" s="43" t="str">
        <f>IF(C57&lt;&gt;"",TEXT(C57,"00")&amp;"/08/"&amp;'Configurações Básicas'!$E$5,"")</f>
        <v>07/08/2017</v>
      </c>
      <c r="E57" s="43" t="s">
        <v>1338</v>
      </c>
      <c r="F57" s="212" t="s">
        <v>1651</v>
      </c>
      <c r="G57" s="43" t="s">
        <v>1442</v>
      </c>
      <c r="H57" s="43" t="s">
        <v>1397</v>
      </c>
      <c r="I57" s="43"/>
      <c r="J57" s="219">
        <v>0</v>
      </c>
      <c r="K57" s="219">
        <v>2.1</v>
      </c>
      <c r="L57" s="126" t="s">
        <v>1356</v>
      </c>
      <c r="M57" s="43"/>
      <c r="N57" s="41" t="e">
        <f>N56+IF(AND(L57="Pago",OR(E57='PC Receitas'!$O$4,E57='PC Receitas'!$O$5,E57='PC Receitas'!$O$6)),K57,IF(AND(L57="Pago",OR(E57='PC Receitas'!$O$7,E57='PC Receitas'!$O$8,E57='PC Receitas'!$O$9,E57='PC Receitas'!$O$10,E57='PC Receitas'!$O$11,E57='PC Receitas'!$O$12,E57='PC Receitas'!$O$13,E57='PC Receitas'!$O$14)),-K57,0))</f>
        <v>#REF!</v>
      </c>
      <c r="S57" s="112" t="str">
        <f t="shared" si="0"/>
        <v>Despesa</v>
      </c>
      <c r="T57" s="109" t="str">
        <f t="shared" si="1"/>
        <v/>
      </c>
      <c r="U57" s="109" t="str">
        <f t="shared" si="2"/>
        <v/>
      </c>
      <c r="V57" s="109" t="str">
        <f t="shared" si="3"/>
        <v>Despesa</v>
      </c>
      <c r="W57" s="113" t="str">
        <f>VLOOKUP(E57,'PC Receitas'!$O$4:$P$14,2,FALSE)</f>
        <v>Despesas_Operacionais</v>
      </c>
    </row>
    <row r="58" spans="1:23" ht="19.5" customHeight="1" thickTop="1" thickBot="1" x14ac:dyDescent="0.3">
      <c r="A58" s="164"/>
      <c r="C58" s="43">
        <v>7</v>
      </c>
      <c r="D58" s="43" t="str">
        <f>IF(C58&lt;&gt;"",TEXT(C58,"00")&amp;"/08/"&amp;'Configurações Básicas'!$E$5,"")</f>
        <v>07/08/2017</v>
      </c>
      <c r="E58" s="43" t="s">
        <v>1338</v>
      </c>
      <c r="F58" s="212" t="s">
        <v>1652</v>
      </c>
      <c r="G58" s="43" t="s">
        <v>1442</v>
      </c>
      <c r="H58" s="43" t="s">
        <v>1397</v>
      </c>
      <c r="I58" s="43"/>
      <c r="J58" s="219">
        <v>0</v>
      </c>
      <c r="K58" s="219">
        <v>2.1</v>
      </c>
      <c r="L58" s="126" t="s">
        <v>1356</v>
      </c>
      <c r="M58" s="43"/>
      <c r="N58" s="41" t="e">
        <f>N57+IF(AND(L58="Pago",OR(E58='PC Receitas'!$O$4,E58='PC Receitas'!$O$5,E58='PC Receitas'!$O$6)),K58,IF(AND(L58="Pago",OR(E58='PC Receitas'!$O$7,E58='PC Receitas'!$O$8,E58='PC Receitas'!$O$9,E58='PC Receitas'!$O$10,E58='PC Receitas'!$O$11,E58='PC Receitas'!$O$12,E58='PC Receitas'!$O$13,E58='PC Receitas'!$O$14)),-K58,0))</f>
        <v>#REF!</v>
      </c>
      <c r="S58" s="112" t="str">
        <f t="shared" si="0"/>
        <v>Despesa</v>
      </c>
      <c r="T58" s="109" t="str">
        <f t="shared" si="1"/>
        <v/>
      </c>
      <c r="U58" s="109" t="str">
        <f t="shared" si="2"/>
        <v/>
      </c>
      <c r="V58" s="109" t="str">
        <f t="shared" si="3"/>
        <v>Despesa</v>
      </c>
      <c r="W58" s="113" t="str">
        <f>VLOOKUP(E58,'PC Receitas'!$O$4:$P$14,2,FALSE)</f>
        <v>Despesas_Operacionais</v>
      </c>
    </row>
    <row r="59" spans="1:23" ht="19.5" customHeight="1" thickTop="1" thickBot="1" x14ac:dyDescent="0.3">
      <c r="A59" s="164"/>
      <c r="C59" s="43">
        <v>10</v>
      </c>
      <c r="D59" s="43" t="str">
        <f>IF(C59&lt;&gt;"",TEXT(C59,"00")&amp;"/08/"&amp;'Configurações Básicas'!$E$5,"")</f>
        <v>10/08/2017</v>
      </c>
      <c r="E59" s="43" t="s">
        <v>1338</v>
      </c>
      <c r="F59" s="212">
        <v>-14984</v>
      </c>
      <c r="G59" s="23" t="s">
        <v>1442</v>
      </c>
      <c r="H59" s="23" t="s">
        <v>1397</v>
      </c>
      <c r="I59" s="23"/>
      <c r="J59" s="219">
        <v>0</v>
      </c>
      <c r="K59" s="219">
        <v>2.1</v>
      </c>
      <c r="L59" s="126" t="s">
        <v>1356</v>
      </c>
      <c r="M59" s="43"/>
      <c r="N59" s="41" t="e">
        <f>N58+IF(AND(L59="Pago",OR(E59='PC Receitas'!$O$4,E59='PC Receitas'!$O$5,E59='PC Receitas'!$O$6)),K59,IF(AND(L59="Pago",OR(E59='PC Receitas'!$O$7,E59='PC Receitas'!$O$8,E59='PC Receitas'!$O$9,E59='PC Receitas'!$O$10,E59='PC Receitas'!$O$11,E59='PC Receitas'!$O$12,E59='PC Receitas'!$O$13,E59='PC Receitas'!$O$14)),-K59,0))</f>
        <v>#REF!</v>
      </c>
      <c r="S59" s="112" t="str">
        <f t="shared" si="0"/>
        <v>Despesa</v>
      </c>
      <c r="T59" s="109" t="str">
        <f t="shared" si="1"/>
        <v/>
      </c>
      <c r="U59" s="109" t="str">
        <f t="shared" si="2"/>
        <v/>
      </c>
      <c r="V59" s="109" t="str">
        <f t="shared" si="3"/>
        <v>Despesa</v>
      </c>
      <c r="W59" s="113" t="str">
        <f>VLOOKUP(E59,'PC Receitas'!$O$4:$P$14,2,FALSE)</f>
        <v>Despesas_Operacionais</v>
      </c>
    </row>
    <row r="60" spans="1:23" ht="19.5" customHeight="1" thickTop="1" thickBot="1" x14ac:dyDescent="0.3">
      <c r="A60" s="164"/>
      <c r="C60" s="43">
        <v>24</v>
      </c>
      <c r="D60" s="43" t="str">
        <f>IF(C60&lt;&gt;"",TEXT(C60,"00")&amp;"/08/"&amp;'Configurações Básicas'!$E$5,"")</f>
        <v>24/08/2017</v>
      </c>
      <c r="E60" s="43" t="s">
        <v>1338</v>
      </c>
      <c r="F60" s="212">
        <v>14995</v>
      </c>
      <c r="G60" s="43" t="s">
        <v>1442</v>
      </c>
      <c r="H60" s="43" t="s">
        <v>1397</v>
      </c>
      <c r="I60" s="43"/>
      <c r="J60" s="219">
        <v>0</v>
      </c>
      <c r="K60" s="219">
        <v>2.1</v>
      </c>
      <c r="L60" s="126" t="s">
        <v>1356</v>
      </c>
      <c r="M60" s="43"/>
      <c r="N60" s="41" t="e">
        <f>N59+IF(AND(L60="Pago",OR(E60='PC Receitas'!$O$4,E60='PC Receitas'!$O$5,E60='PC Receitas'!$O$6)),K60,IF(AND(L60="Pago",OR(E60='PC Receitas'!$O$7,E60='PC Receitas'!$O$8,E60='PC Receitas'!$O$9,E60='PC Receitas'!$O$10,E60='PC Receitas'!$O$11,E60='PC Receitas'!$O$12,E60='PC Receitas'!$O$13,E60='PC Receitas'!$O$14)),-K60,0))</f>
        <v>#REF!</v>
      </c>
      <c r="S60" s="112" t="str">
        <f t="shared" si="0"/>
        <v>Despesa</v>
      </c>
      <c r="T60" s="109" t="str">
        <f t="shared" si="1"/>
        <v/>
      </c>
      <c r="U60" s="109" t="str">
        <f t="shared" si="2"/>
        <v/>
      </c>
      <c r="V60" s="109" t="str">
        <f t="shared" si="3"/>
        <v>Despesa</v>
      </c>
      <c r="W60" s="113" t="str">
        <f>VLOOKUP(E60,'PC Receitas'!$O$4:$P$14,2,FALSE)</f>
        <v>Despesas_Operacionais</v>
      </c>
    </row>
    <row r="61" spans="1:23" ht="19.5" customHeight="1" thickTop="1" thickBot="1" x14ac:dyDescent="0.3">
      <c r="A61" s="164"/>
      <c r="C61" s="43">
        <v>7</v>
      </c>
      <c r="D61" s="43" t="str">
        <f>IF(C61&lt;&gt;"",TEXT(C61,"00")&amp;"/08/"&amp;'Configurações Básicas'!$E$5,"")</f>
        <v>07/08/2017</v>
      </c>
      <c r="E61" s="43" t="s">
        <v>1338</v>
      </c>
      <c r="F61" s="212">
        <v>15065</v>
      </c>
      <c r="G61" s="43" t="s">
        <v>1442</v>
      </c>
      <c r="H61" s="43" t="s">
        <v>1397</v>
      </c>
      <c r="I61" s="43"/>
      <c r="J61" s="219">
        <v>0</v>
      </c>
      <c r="K61" s="219">
        <v>2.1</v>
      </c>
      <c r="L61" s="126" t="s">
        <v>1356</v>
      </c>
      <c r="M61" s="43"/>
      <c r="N61" s="41" t="e">
        <f>N60+IF(AND(L61="Pago",OR(E61='PC Receitas'!$O$4,E61='PC Receitas'!$O$5,E61='PC Receitas'!$O$6)),K61,IF(AND(L61="Pago",OR(E61='PC Receitas'!$O$7,E61='PC Receitas'!$O$8,E61='PC Receitas'!$O$9,E61='PC Receitas'!$O$10,E61='PC Receitas'!$O$11,E61='PC Receitas'!$O$12,E61='PC Receitas'!$O$13,E61='PC Receitas'!$O$14)),-K61,0))</f>
        <v>#REF!</v>
      </c>
      <c r="S61" s="112" t="str">
        <f t="shared" ref="S61:S124" si="4">IF(W61="Despesas_com_RH","Despesa",IF(W61="Despesas_Operacionais","Despesa",IF(W61="Despesas_com_Marketing","Despesa",IF(W61="Impostos","Despesa",IF(W61="Investimentos","Despesa","")))))</f>
        <v>Despesa</v>
      </c>
      <c r="T61" s="109" t="str">
        <f t="shared" ref="T61:T124" si="5">IF(W61="Despesas_com_Produtos","Despesa",IF(W61="Despesas_com_Serviços","Despesa",IF(W61="Despesas_Não_Operacionais","Despesa","")))</f>
        <v/>
      </c>
      <c r="U61" s="109" t="str">
        <f t="shared" ref="U61:U124" si="6">IF(W61="Receitas_com_Produtos","Receita",IF(W61="Receitas_com_Serviços","Receita",IF(W61="Receitas_Não_Operacionais","Receita","")))</f>
        <v/>
      </c>
      <c r="V61" s="109" t="str">
        <f t="shared" ref="V61:V124" si="7">IF(S61&lt;&gt;"",S61,IF(T61&lt;&gt;"",T61,IF(U61&lt;&gt;"",U61,"")))</f>
        <v>Despesa</v>
      </c>
      <c r="W61" s="113" t="str">
        <f>VLOOKUP(E61,'PC Receitas'!$O$4:$P$14,2,FALSE)</f>
        <v>Despesas_Operacionais</v>
      </c>
    </row>
    <row r="62" spans="1:23" ht="19.5" customHeight="1" thickTop="1" thickBot="1" x14ac:dyDescent="0.3">
      <c r="A62" s="164"/>
      <c r="C62" s="43">
        <v>7</v>
      </c>
      <c r="D62" s="43" t="str">
        <f>IF(C62&lt;&gt;"",TEXT(C62,"00")&amp;"/08/"&amp;'Configurações Básicas'!$E$5,"")</f>
        <v>07/08/2017</v>
      </c>
      <c r="E62" s="43" t="s">
        <v>1338</v>
      </c>
      <c r="F62" s="212">
        <v>15067</v>
      </c>
      <c r="G62" s="43" t="s">
        <v>1442</v>
      </c>
      <c r="H62" s="43" t="s">
        <v>1397</v>
      </c>
      <c r="I62" s="43"/>
      <c r="J62" s="219">
        <v>0</v>
      </c>
      <c r="K62" s="219">
        <v>2.1</v>
      </c>
      <c r="L62" s="126" t="s">
        <v>1356</v>
      </c>
      <c r="M62" s="43"/>
      <c r="N62" s="41" t="e">
        <f>N61+IF(AND(L62="Pago",OR(E62='PC Receitas'!$O$4,E62='PC Receitas'!$O$5,E62='PC Receitas'!$O$6)),K62,IF(AND(L62="Pago",OR(E62='PC Receitas'!$O$7,E62='PC Receitas'!$O$8,E62='PC Receitas'!$O$9,E62='PC Receitas'!$O$10,E62='PC Receitas'!$O$11,E62='PC Receitas'!$O$12,E62='PC Receitas'!$O$13,E62='PC Receitas'!$O$14)),-K62,0))</f>
        <v>#REF!</v>
      </c>
      <c r="S62" s="112" t="str">
        <f t="shared" si="4"/>
        <v>Despesa</v>
      </c>
      <c r="T62" s="109" t="str">
        <f t="shared" si="5"/>
        <v/>
      </c>
      <c r="U62" s="109" t="str">
        <f t="shared" si="6"/>
        <v/>
      </c>
      <c r="V62" s="109" t="str">
        <f t="shared" si="7"/>
        <v>Despesa</v>
      </c>
      <c r="W62" s="113" t="str">
        <f>VLOOKUP(E62,'PC Receitas'!$O$4:$P$14,2,FALSE)</f>
        <v>Despesas_Operacionais</v>
      </c>
    </row>
    <row r="63" spans="1:23" ht="19.5" customHeight="1" thickTop="1" thickBot="1" x14ac:dyDescent="0.3">
      <c r="A63" s="164"/>
      <c r="C63" s="43">
        <v>7</v>
      </c>
      <c r="D63" s="43" t="str">
        <f>IF(C63&lt;&gt;"",TEXT(C63,"00")&amp;"/08/"&amp;'Configurações Básicas'!$E$5,"")</f>
        <v>07/08/2017</v>
      </c>
      <c r="E63" s="43" t="s">
        <v>1338</v>
      </c>
      <c r="F63" s="212">
        <v>15055</v>
      </c>
      <c r="G63" s="23" t="s">
        <v>1442</v>
      </c>
      <c r="H63" s="23" t="s">
        <v>1397</v>
      </c>
      <c r="I63" s="23"/>
      <c r="J63" s="219">
        <v>0</v>
      </c>
      <c r="K63" s="219">
        <v>2.1</v>
      </c>
      <c r="L63" s="126" t="s">
        <v>1356</v>
      </c>
      <c r="M63" s="43"/>
      <c r="N63" s="41" t="e">
        <f>N62+IF(AND(L63="Pago",OR(E63='PC Receitas'!$O$4,E63='PC Receitas'!$O$5,E63='PC Receitas'!$O$6)),K63,IF(AND(L63="Pago",OR(E63='PC Receitas'!$O$7,E63='PC Receitas'!$O$8,E63='PC Receitas'!$O$9,E63='PC Receitas'!$O$10,E63='PC Receitas'!$O$11,E63='PC Receitas'!$O$12,E63='PC Receitas'!$O$13,E63='PC Receitas'!$O$14)),-K63,0))</f>
        <v>#REF!</v>
      </c>
      <c r="S63" s="112" t="str">
        <f t="shared" si="4"/>
        <v>Despesa</v>
      </c>
      <c r="T63" s="109" t="str">
        <f t="shared" si="5"/>
        <v/>
      </c>
      <c r="U63" s="109" t="str">
        <f t="shared" si="6"/>
        <v/>
      </c>
      <c r="V63" s="109" t="str">
        <f t="shared" si="7"/>
        <v>Despesa</v>
      </c>
      <c r="W63" s="113" t="str">
        <f>VLOOKUP(E63,'PC Receitas'!$O$4:$P$14,2,FALSE)</f>
        <v>Despesas_Operacionais</v>
      </c>
    </row>
    <row r="64" spans="1:23" ht="19.5" customHeight="1" thickTop="1" thickBot="1" x14ac:dyDescent="0.3">
      <c r="A64" s="164"/>
      <c r="C64" s="43">
        <v>7</v>
      </c>
      <c r="D64" s="43" t="str">
        <f>IF(C64&lt;&gt;"",TEXT(C64,"00")&amp;"/08/"&amp;'Configurações Básicas'!$E$5,"")</f>
        <v>07/08/2017</v>
      </c>
      <c r="E64" s="43" t="s">
        <v>1338</v>
      </c>
      <c r="F64" s="212">
        <v>15239</v>
      </c>
      <c r="G64" s="43" t="s">
        <v>1442</v>
      </c>
      <c r="H64" s="43" t="s">
        <v>1397</v>
      </c>
      <c r="I64" s="43"/>
      <c r="J64" s="219">
        <v>0</v>
      </c>
      <c r="K64" s="219">
        <v>2.1</v>
      </c>
      <c r="L64" s="126" t="s">
        <v>1356</v>
      </c>
      <c r="M64" s="43"/>
      <c r="N64" s="41" t="e">
        <f>N63+IF(AND(L64="Pago",OR(E64='PC Receitas'!$O$4,E64='PC Receitas'!$O$5,E64='PC Receitas'!$O$6)),K64,IF(AND(L64="Pago",OR(E64='PC Receitas'!$O$7,E64='PC Receitas'!$O$8,E64='PC Receitas'!$O$9,E64='PC Receitas'!$O$10,E64='PC Receitas'!$O$11,E64='PC Receitas'!$O$12,E64='PC Receitas'!$O$13,E64='PC Receitas'!$O$14)),-K64,0))</f>
        <v>#REF!</v>
      </c>
      <c r="S64" s="112" t="str">
        <f t="shared" si="4"/>
        <v>Despesa</v>
      </c>
      <c r="T64" s="109" t="str">
        <f t="shared" si="5"/>
        <v/>
      </c>
      <c r="U64" s="109" t="str">
        <f t="shared" si="6"/>
        <v/>
      </c>
      <c r="V64" s="109" t="str">
        <f t="shared" si="7"/>
        <v>Despesa</v>
      </c>
      <c r="W64" s="113" t="str">
        <f>VLOOKUP(E64,'PC Receitas'!$O$4:$P$14,2,FALSE)</f>
        <v>Despesas_Operacionais</v>
      </c>
    </row>
    <row r="65" spans="1:23" ht="19.5" customHeight="1" thickTop="1" thickBot="1" x14ac:dyDescent="0.3">
      <c r="A65" s="164"/>
      <c r="C65" s="43">
        <v>10</v>
      </c>
      <c r="D65" s="43" t="str">
        <f>IF(C65&lt;&gt;"",TEXT(C65,"00")&amp;"/08/"&amp;'Configurações Básicas'!$E$5,"")</f>
        <v>10/08/2017</v>
      </c>
      <c r="E65" s="43" t="s">
        <v>1338</v>
      </c>
      <c r="F65" s="212" t="s">
        <v>1653</v>
      </c>
      <c r="G65" s="23" t="s">
        <v>1442</v>
      </c>
      <c r="H65" s="23" t="s">
        <v>1399</v>
      </c>
      <c r="I65" s="23"/>
      <c r="J65" s="219">
        <v>0</v>
      </c>
      <c r="K65" s="219">
        <v>12.5</v>
      </c>
      <c r="L65" s="126" t="s">
        <v>1356</v>
      </c>
      <c r="M65" s="43"/>
      <c r="N65" s="41" t="e">
        <f>N64+IF(AND(L65="Pago",OR(E65='PC Receitas'!$O$4,E65='PC Receitas'!$O$5,E65='PC Receitas'!$O$6)),K65,IF(AND(L65="Pago",OR(E65='PC Receitas'!$O$7,E65='PC Receitas'!$O$8,E65='PC Receitas'!$O$9,E65='PC Receitas'!$O$10,E65='PC Receitas'!$O$11,E65='PC Receitas'!$O$12,E65='PC Receitas'!$O$13,E65='PC Receitas'!$O$14)),-K65,0))</f>
        <v>#REF!</v>
      </c>
      <c r="S65" s="112" t="str">
        <f t="shared" si="4"/>
        <v>Despesa</v>
      </c>
      <c r="T65" s="109" t="str">
        <f t="shared" si="5"/>
        <v/>
      </c>
      <c r="U65" s="109" t="str">
        <f t="shared" si="6"/>
        <v/>
      </c>
      <c r="V65" s="109" t="str">
        <f t="shared" si="7"/>
        <v>Despesa</v>
      </c>
      <c r="W65" s="113" t="str">
        <f>VLOOKUP(E65,'PC Receitas'!$O$4:$P$14,2,FALSE)</f>
        <v>Despesas_Operacionais</v>
      </c>
    </row>
    <row r="66" spans="1:23" ht="19.5" customHeight="1" thickTop="1" thickBot="1" x14ac:dyDescent="0.3">
      <c r="A66" s="164"/>
      <c r="C66" s="43">
        <v>3</v>
      </c>
      <c r="D66" s="43" t="str">
        <f>IF(C66&lt;&gt;"",TEXT(C66,"00")&amp;"/08/"&amp;'Configurações Básicas'!$E$5,"")</f>
        <v>03/08/2017</v>
      </c>
      <c r="E66" s="43" t="s">
        <v>1338</v>
      </c>
      <c r="F66" s="212" t="s">
        <v>1654</v>
      </c>
      <c r="G66" s="23" t="s">
        <v>1442</v>
      </c>
      <c r="H66" s="23" t="s">
        <v>1399</v>
      </c>
      <c r="I66" s="23"/>
      <c r="J66" s="219">
        <v>0</v>
      </c>
      <c r="K66" s="219">
        <v>536.52</v>
      </c>
      <c r="L66" s="126" t="s">
        <v>1356</v>
      </c>
      <c r="M66" s="43"/>
      <c r="N66" s="41" t="e">
        <f>N65+IF(AND(L66="Pago",OR(E66='PC Receitas'!$O$4,E66='PC Receitas'!$O$5,E66='PC Receitas'!$O$6)),K66,IF(AND(L66="Pago",OR(E66='PC Receitas'!$O$7,E66='PC Receitas'!$O$8,E66='PC Receitas'!$O$9,E66='PC Receitas'!$O$10,E66='PC Receitas'!$O$11,E66='PC Receitas'!$O$12,E66='PC Receitas'!$O$13,E66='PC Receitas'!$O$14)),-K66,0))</f>
        <v>#REF!</v>
      </c>
      <c r="S66" s="112" t="str">
        <f t="shared" si="4"/>
        <v>Despesa</v>
      </c>
      <c r="T66" s="109" t="str">
        <f t="shared" si="5"/>
        <v/>
      </c>
      <c r="U66" s="109" t="str">
        <f t="shared" si="6"/>
        <v/>
      </c>
      <c r="V66" s="109" t="str">
        <f t="shared" si="7"/>
        <v>Despesa</v>
      </c>
      <c r="W66" s="113" t="str">
        <f>VLOOKUP(E66,'PC Receitas'!$O$4:$P$14,2,FALSE)</f>
        <v>Despesas_Operacionais</v>
      </c>
    </row>
    <row r="67" spans="1:23" ht="19.5" customHeight="1" thickTop="1" thickBot="1" x14ac:dyDescent="0.3">
      <c r="A67" s="164"/>
      <c r="C67" s="43">
        <v>10</v>
      </c>
      <c r="D67" s="43" t="str">
        <f>IF(C67&lt;&gt;"",TEXT(C67,"00")&amp;"/08/"&amp;'Configurações Básicas'!$E$5,"")</f>
        <v>10/08/2017</v>
      </c>
      <c r="E67" s="43" t="s">
        <v>1338</v>
      </c>
      <c r="F67" s="212" t="s">
        <v>1655</v>
      </c>
      <c r="G67" s="23" t="s">
        <v>1448</v>
      </c>
      <c r="H67" s="23" t="s">
        <v>1397</v>
      </c>
      <c r="I67" s="23"/>
      <c r="J67" s="219">
        <v>0</v>
      </c>
      <c r="K67" s="219">
        <v>869.4</v>
      </c>
      <c r="L67" s="126" t="s">
        <v>1356</v>
      </c>
      <c r="M67" s="43"/>
      <c r="N67" s="41" t="e">
        <f>N66+IF(AND(L67="Pago",OR(E67='PC Receitas'!$O$4,E67='PC Receitas'!$O$5,E67='PC Receitas'!$O$6)),K67,IF(AND(L67="Pago",OR(E67='PC Receitas'!$O$7,E67='PC Receitas'!$O$8,E67='PC Receitas'!$O$9,E67='PC Receitas'!$O$10,E67='PC Receitas'!$O$11,E67='PC Receitas'!$O$12,E67='PC Receitas'!$O$13,E67='PC Receitas'!$O$14)),-K67,0))</f>
        <v>#REF!</v>
      </c>
      <c r="S67" s="112" t="str">
        <f t="shared" si="4"/>
        <v>Despesa</v>
      </c>
      <c r="T67" s="109" t="str">
        <f t="shared" si="5"/>
        <v/>
      </c>
      <c r="U67" s="109" t="str">
        <f t="shared" si="6"/>
        <v/>
      </c>
      <c r="V67" s="109" t="str">
        <f t="shared" si="7"/>
        <v>Despesa</v>
      </c>
      <c r="W67" s="113" t="str">
        <f>VLOOKUP(E67,'PC Receitas'!$O$4:$P$14,2,FALSE)</f>
        <v>Despesas_Operacionais</v>
      </c>
    </row>
    <row r="68" spans="1:23" ht="19.5" customHeight="1" thickTop="1" thickBot="1" x14ac:dyDescent="0.3">
      <c r="A68" s="164"/>
      <c r="C68" s="43">
        <v>10</v>
      </c>
      <c r="D68" s="43" t="str">
        <f>IF(C68&lt;&gt;"",TEXT(C68,"00")&amp;"/08/"&amp;'Configurações Básicas'!$E$5,"")</f>
        <v>10/08/2017</v>
      </c>
      <c r="E68" s="43" t="s">
        <v>1338</v>
      </c>
      <c r="F68" s="212" t="s">
        <v>1656</v>
      </c>
      <c r="G68" s="23" t="s">
        <v>1522</v>
      </c>
      <c r="H68" s="23" t="s">
        <v>1397</v>
      </c>
      <c r="I68" s="23"/>
      <c r="J68" s="219">
        <v>0</v>
      </c>
      <c r="K68" s="219">
        <v>1387</v>
      </c>
      <c r="L68" s="126" t="s">
        <v>1356</v>
      </c>
      <c r="M68" s="43"/>
      <c r="N68" s="41" t="e">
        <f>N67+IF(AND(L68="Pago",OR(E68='PC Receitas'!$O$4,E68='PC Receitas'!$O$5,E68='PC Receitas'!$O$6)),K68,IF(AND(L68="Pago",OR(E68='PC Receitas'!$O$7,E68='PC Receitas'!$O$8,E68='PC Receitas'!$O$9,E68='PC Receitas'!$O$10,E68='PC Receitas'!$O$11,E68='PC Receitas'!$O$12,E68='PC Receitas'!$O$13,E68='PC Receitas'!$O$14)),-K68,0))</f>
        <v>#REF!</v>
      </c>
      <c r="S68" s="112" t="str">
        <f t="shared" si="4"/>
        <v>Despesa</v>
      </c>
      <c r="T68" s="109" t="str">
        <f t="shared" si="5"/>
        <v/>
      </c>
      <c r="U68" s="109" t="str">
        <f t="shared" si="6"/>
        <v/>
      </c>
      <c r="V68" s="109" t="str">
        <f t="shared" si="7"/>
        <v>Despesa</v>
      </c>
      <c r="W68" s="113" t="str">
        <f>VLOOKUP(E68,'PC Receitas'!$O$4:$P$14,2,FALSE)</f>
        <v>Despesas_Operacionais</v>
      </c>
    </row>
    <row r="69" spans="1:23" ht="19.5" customHeight="1" thickTop="1" thickBot="1" x14ac:dyDescent="0.3">
      <c r="A69" s="164"/>
      <c r="C69" s="43">
        <v>10</v>
      </c>
      <c r="D69" s="43" t="str">
        <f>IF(C69&lt;&gt;"",TEXT(C69,"00")&amp;"/08/"&amp;'Configurações Básicas'!$E$5,"")</f>
        <v>10/08/2017</v>
      </c>
      <c r="E69" s="43" t="s">
        <v>1338</v>
      </c>
      <c r="F69" s="212">
        <v>43312</v>
      </c>
      <c r="G69" s="43" t="s">
        <v>1508</v>
      </c>
      <c r="H69" s="43" t="s">
        <v>1399</v>
      </c>
      <c r="I69" s="43"/>
      <c r="J69" s="219">
        <v>0</v>
      </c>
      <c r="K69" s="219">
        <v>36</v>
      </c>
      <c r="L69" s="126" t="s">
        <v>1356</v>
      </c>
      <c r="M69" s="43"/>
      <c r="N69" s="41" t="e">
        <f>N68+IF(AND(L69="Pago",OR(E69='PC Receitas'!$O$4,E69='PC Receitas'!$O$5,E69='PC Receitas'!$O$6)),K69,IF(AND(L69="Pago",OR(E69='PC Receitas'!$O$7,E69='PC Receitas'!$O$8,E69='PC Receitas'!$O$9,E69='PC Receitas'!$O$10,E69='PC Receitas'!$O$11,E69='PC Receitas'!$O$12,E69='PC Receitas'!$O$13,E69='PC Receitas'!$O$14)),-K69,0))</f>
        <v>#REF!</v>
      </c>
      <c r="S69" s="112" t="str">
        <f t="shared" si="4"/>
        <v>Despesa</v>
      </c>
      <c r="T69" s="109" t="str">
        <f t="shared" si="5"/>
        <v/>
      </c>
      <c r="U69" s="109" t="str">
        <f t="shared" si="6"/>
        <v/>
      </c>
      <c r="V69" s="109" t="str">
        <f t="shared" si="7"/>
        <v>Despesa</v>
      </c>
      <c r="W69" s="113" t="str">
        <f>VLOOKUP(E69,'PC Receitas'!$O$4:$P$14,2,FALSE)</f>
        <v>Despesas_Operacionais</v>
      </c>
    </row>
    <row r="70" spans="1:23" ht="19.5" customHeight="1" thickTop="1" thickBot="1" x14ac:dyDescent="0.3">
      <c r="A70" s="164"/>
      <c r="C70" s="43">
        <v>10</v>
      </c>
      <c r="D70" s="43" t="str">
        <f>IF(C70&lt;&gt;"",TEXT(C70,"00")&amp;"/08/"&amp;'Configurações Básicas'!$E$5,"")</f>
        <v>10/08/2017</v>
      </c>
      <c r="E70" s="43" t="s">
        <v>1338</v>
      </c>
      <c r="F70" s="212">
        <v>60871</v>
      </c>
      <c r="G70" s="43" t="s">
        <v>1450</v>
      </c>
      <c r="H70" s="43" t="s">
        <v>1399</v>
      </c>
      <c r="I70" s="43"/>
      <c r="J70" s="219">
        <v>0</v>
      </c>
      <c r="K70" s="219">
        <v>129.87</v>
      </c>
      <c r="L70" s="126" t="s">
        <v>1356</v>
      </c>
      <c r="M70" s="43"/>
      <c r="N70" s="41" t="e">
        <f>N69+IF(AND(L70="Pago",OR(E70='PC Receitas'!$O$4,E70='PC Receitas'!$O$5,E70='PC Receitas'!$O$6)),K70,IF(AND(L70="Pago",OR(E70='PC Receitas'!$O$7,E70='PC Receitas'!$O$8,E70='PC Receitas'!$O$9,E70='PC Receitas'!$O$10,E70='PC Receitas'!$O$11,E70='PC Receitas'!$O$12,E70='PC Receitas'!$O$13,E70='PC Receitas'!$O$14)),-K70,0))</f>
        <v>#REF!</v>
      </c>
      <c r="S70" s="112" t="str">
        <f t="shared" si="4"/>
        <v>Despesa</v>
      </c>
      <c r="T70" s="109" t="str">
        <f t="shared" si="5"/>
        <v/>
      </c>
      <c r="U70" s="109" t="str">
        <f t="shared" si="6"/>
        <v/>
      </c>
      <c r="V70" s="109" t="str">
        <f t="shared" si="7"/>
        <v>Despesa</v>
      </c>
      <c r="W70" s="113" t="str">
        <f>VLOOKUP(E70,'PC Receitas'!$O$4:$P$14,2,FALSE)</f>
        <v>Despesas_Operacionais</v>
      </c>
    </row>
    <row r="71" spans="1:23" ht="19.5" customHeight="1" thickTop="1" thickBot="1" x14ac:dyDescent="0.3">
      <c r="A71" s="164"/>
      <c r="C71" s="43">
        <v>10</v>
      </c>
      <c r="D71" s="43" t="str">
        <f>IF(C71&lt;&gt;"",TEXT(C71,"00")&amp;"/08/"&amp;'Configurações Básicas'!$E$5,"")</f>
        <v>10/08/2017</v>
      </c>
      <c r="E71" s="43" t="s">
        <v>1338</v>
      </c>
      <c r="F71" s="212">
        <v>63801</v>
      </c>
      <c r="G71" s="43" t="s">
        <v>1450</v>
      </c>
      <c r="H71" s="43" t="s">
        <v>1399</v>
      </c>
      <c r="I71" s="43"/>
      <c r="J71" s="219">
        <v>0</v>
      </c>
      <c r="K71" s="219">
        <v>145.44</v>
      </c>
      <c r="L71" s="126" t="s">
        <v>1356</v>
      </c>
      <c r="M71" s="43"/>
      <c r="N71" s="41" t="e">
        <f>N70+IF(AND(L71="Pago",OR(E71='PC Receitas'!$O$4,E71='PC Receitas'!$O$5,E71='PC Receitas'!$O$6)),K71,IF(AND(L71="Pago",OR(E71='PC Receitas'!$O$7,E71='PC Receitas'!$O$8,E71='PC Receitas'!$O$9,E71='PC Receitas'!$O$10,E71='PC Receitas'!$O$11,E71='PC Receitas'!$O$12,E71='PC Receitas'!$O$13,E71='PC Receitas'!$O$14)),-K71,0))</f>
        <v>#REF!</v>
      </c>
      <c r="S71" s="112" t="str">
        <f t="shared" si="4"/>
        <v>Despesa</v>
      </c>
      <c r="T71" s="109" t="str">
        <f t="shared" si="5"/>
        <v/>
      </c>
      <c r="U71" s="109" t="str">
        <f t="shared" si="6"/>
        <v/>
      </c>
      <c r="V71" s="109" t="str">
        <f t="shared" si="7"/>
        <v>Despesa</v>
      </c>
      <c r="W71" s="113" t="str">
        <f>VLOOKUP(E71,'PC Receitas'!$O$4:$P$14,2,FALSE)</f>
        <v>Despesas_Operacionais</v>
      </c>
    </row>
    <row r="72" spans="1:23" ht="19.5" customHeight="1" thickTop="1" thickBot="1" x14ac:dyDescent="0.3">
      <c r="A72" s="164"/>
      <c r="C72" s="43">
        <v>10</v>
      </c>
      <c r="D72" s="43" t="str">
        <f>IF(C72&lt;&gt;"",TEXT(C72,"00")&amp;"/08/"&amp;'Configurações Básicas'!$E$5,"")</f>
        <v>10/08/2017</v>
      </c>
      <c r="E72" s="43" t="s">
        <v>1338</v>
      </c>
      <c r="F72" s="212">
        <v>67368</v>
      </c>
      <c r="G72" s="43" t="s">
        <v>1450</v>
      </c>
      <c r="H72" s="43" t="s">
        <v>1399</v>
      </c>
      <c r="I72" s="43"/>
      <c r="J72" s="219">
        <v>0</v>
      </c>
      <c r="K72" s="219">
        <v>138.05000000000001</v>
      </c>
      <c r="L72" s="126" t="s">
        <v>1356</v>
      </c>
      <c r="M72" s="43"/>
      <c r="N72" s="41" t="e">
        <f>N71+IF(AND(L72="Pago",OR(E72='PC Receitas'!$O$4,E72='PC Receitas'!$O$5,E72='PC Receitas'!$O$6)),K72,IF(AND(L72="Pago",OR(E72='PC Receitas'!$O$7,E72='PC Receitas'!$O$8,E72='PC Receitas'!$O$9,E72='PC Receitas'!$O$10,E72='PC Receitas'!$O$11,E72='PC Receitas'!$O$12,E72='PC Receitas'!$O$13,E72='PC Receitas'!$O$14)),-K72,0))</f>
        <v>#REF!</v>
      </c>
      <c r="S72" s="112" t="str">
        <f t="shared" si="4"/>
        <v>Despesa</v>
      </c>
      <c r="T72" s="109" t="str">
        <f t="shared" si="5"/>
        <v/>
      </c>
      <c r="U72" s="109" t="str">
        <f t="shared" si="6"/>
        <v/>
      </c>
      <c r="V72" s="109" t="str">
        <f t="shared" si="7"/>
        <v>Despesa</v>
      </c>
      <c r="W72" s="113" t="str">
        <f>VLOOKUP(E72,'PC Receitas'!$O$4:$P$14,2,FALSE)</f>
        <v>Despesas_Operacionais</v>
      </c>
    </row>
    <row r="73" spans="1:23" ht="19.5" customHeight="1" thickTop="1" thickBot="1" x14ac:dyDescent="0.3">
      <c r="A73" s="164"/>
      <c r="C73" s="43">
        <v>10</v>
      </c>
      <c r="D73" s="43" t="str">
        <f>IF(C73&lt;&gt;"",TEXT(C73,"00")&amp;"/08/"&amp;'Configurações Básicas'!$E$5,"")</f>
        <v>10/08/2017</v>
      </c>
      <c r="E73" s="43" t="s">
        <v>1338</v>
      </c>
      <c r="F73" s="212">
        <v>78825</v>
      </c>
      <c r="G73" s="23" t="s">
        <v>1450</v>
      </c>
      <c r="H73" s="23" t="s">
        <v>1399</v>
      </c>
      <c r="I73" s="23"/>
      <c r="J73" s="219">
        <v>0</v>
      </c>
      <c r="K73" s="219">
        <v>129.1</v>
      </c>
      <c r="L73" s="126" t="s">
        <v>1356</v>
      </c>
      <c r="M73" s="43"/>
      <c r="N73" s="41" t="e">
        <f>N72+IF(AND(L73="Pago",OR(E73='PC Receitas'!$O$4,E73='PC Receitas'!$O$5,E73='PC Receitas'!$O$6)),K73,IF(AND(L73="Pago",OR(E73='PC Receitas'!$O$7,E73='PC Receitas'!$O$8,E73='PC Receitas'!$O$9,E73='PC Receitas'!$O$10,E73='PC Receitas'!$O$11,E73='PC Receitas'!$O$12,E73='PC Receitas'!$O$13,E73='PC Receitas'!$O$14)),-K73,0))</f>
        <v>#REF!</v>
      </c>
      <c r="S73" s="112" t="str">
        <f t="shared" si="4"/>
        <v>Despesa</v>
      </c>
      <c r="T73" s="109" t="str">
        <f t="shared" si="5"/>
        <v/>
      </c>
      <c r="U73" s="109" t="str">
        <f t="shared" si="6"/>
        <v/>
      </c>
      <c r="V73" s="109" t="str">
        <f t="shared" si="7"/>
        <v>Despesa</v>
      </c>
      <c r="W73" s="113" t="str">
        <f>VLOOKUP(E73,'PC Receitas'!$O$4:$P$14,2,FALSE)</f>
        <v>Despesas_Operacionais</v>
      </c>
    </row>
    <row r="74" spans="1:23" ht="19.5" customHeight="1" thickTop="1" thickBot="1" x14ac:dyDescent="0.3">
      <c r="A74" s="164"/>
      <c r="C74" s="43">
        <v>10</v>
      </c>
      <c r="D74" s="43" t="str">
        <f>IF(C74&lt;&gt;"",TEXT(C74,"00")&amp;"/08/"&amp;'Configurações Básicas'!$E$5,"")</f>
        <v>10/08/2017</v>
      </c>
      <c r="E74" s="43" t="s">
        <v>1338</v>
      </c>
      <c r="F74" s="212">
        <v>70666</v>
      </c>
      <c r="G74" s="23" t="s">
        <v>1450</v>
      </c>
      <c r="H74" s="23" t="s">
        <v>1399</v>
      </c>
      <c r="I74" s="23"/>
      <c r="J74" s="219">
        <v>0</v>
      </c>
      <c r="K74" s="219">
        <v>123.23</v>
      </c>
      <c r="L74" s="126" t="s">
        <v>1356</v>
      </c>
      <c r="M74" s="43"/>
      <c r="N74" s="41" t="e">
        <f>N73+IF(AND(L74="Pago",OR(E74='PC Receitas'!$O$4,E74='PC Receitas'!$O$5,E74='PC Receitas'!$O$6)),K74,IF(AND(L74="Pago",OR(E74='PC Receitas'!$O$7,E74='PC Receitas'!$O$8,E74='PC Receitas'!$O$9,E74='PC Receitas'!$O$10,E74='PC Receitas'!$O$11,E74='PC Receitas'!$O$12,E74='PC Receitas'!$O$13,E74='PC Receitas'!$O$14)),-K74,0))</f>
        <v>#REF!</v>
      </c>
      <c r="S74" s="112" t="str">
        <f t="shared" si="4"/>
        <v>Despesa</v>
      </c>
      <c r="T74" s="109" t="str">
        <f t="shared" si="5"/>
        <v/>
      </c>
      <c r="U74" s="109" t="str">
        <f t="shared" si="6"/>
        <v/>
      </c>
      <c r="V74" s="109" t="str">
        <f t="shared" si="7"/>
        <v>Despesa</v>
      </c>
      <c r="W74" s="113" t="str">
        <f>VLOOKUP(E74,'PC Receitas'!$O$4:$P$14,2,FALSE)</f>
        <v>Despesas_Operacionais</v>
      </c>
    </row>
    <row r="75" spans="1:23" ht="19.5" customHeight="1" thickTop="1" thickBot="1" x14ac:dyDescent="0.3">
      <c r="A75" s="164"/>
      <c r="C75" s="43">
        <v>10</v>
      </c>
      <c r="D75" s="43" t="str">
        <f>IF(C75&lt;&gt;"",TEXT(C75,"00")&amp;"/08/"&amp;'Configurações Básicas'!$E$5,"")</f>
        <v>10/08/2017</v>
      </c>
      <c r="E75" s="43" t="s">
        <v>1338</v>
      </c>
      <c r="F75" s="212">
        <v>76279</v>
      </c>
      <c r="G75" s="23" t="s">
        <v>1450</v>
      </c>
      <c r="H75" s="23" t="s">
        <v>1399</v>
      </c>
      <c r="I75" s="23"/>
      <c r="J75" s="219">
        <v>0</v>
      </c>
      <c r="K75" s="219">
        <v>122.76</v>
      </c>
      <c r="L75" s="126" t="s">
        <v>1356</v>
      </c>
      <c r="M75" s="43"/>
      <c r="N75" s="41" t="e">
        <f>N74+IF(AND(L75="Pago",OR(E75='PC Receitas'!$O$4,E75='PC Receitas'!$O$5,E75='PC Receitas'!$O$6)),K75,IF(AND(L75="Pago",OR(E75='PC Receitas'!$O$7,E75='PC Receitas'!$O$8,E75='PC Receitas'!$O$9,E75='PC Receitas'!$O$10,E75='PC Receitas'!$O$11,E75='PC Receitas'!$O$12,E75='PC Receitas'!$O$13,E75='PC Receitas'!$O$14)),-K75,0))</f>
        <v>#REF!</v>
      </c>
      <c r="S75" s="112" t="str">
        <f t="shared" si="4"/>
        <v>Despesa</v>
      </c>
      <c r="T75" s="109" t="str">
        <f t="shared" si="5"/>
        <v/>
      </c>
      <c r="U75" s="109" t="str">
        <f t="shared" si="6"/>
        <v/>
      </c>
      <c r="V75" s="109" t="str">
        <f t="shared" si="7"/>
        <v>Despesa</v>
      </c>
      <c r="W75" s="113" t="str">
        <f>VLOOKUP(E75,'PC Receitas'!$O$4:$P$14,2,FALSE)</f>
        <v>Despesas_Operacionais</v>
      </c>
    </row>
    <row r="76" spans="1:23" ht="19.5" customHeight="1" thickTop="1" thickBot="1" x14ac:dyDescent="0.3">
      <c r="A76" s="164"/>
      <c r="C76" s="43">
        <v>10</v>
      </c>
      <c r="D76" s="43" t="str">
        <f>IF(C76&lt;&gt;"",TEXT(C76,"00")&amp;"/08/"&amp;'Configurações Básicas'!$E$5,"")</f>
        <v>10/08/2017</v>
      </c>
      <c r="E76" s="43" t="s">
        <v>150</v>
      </c>
      <c r="F76" s="212">
        <v>58159</v>
      </c>
      <c r="G76" s="23" t="s">
        <v>1509</v>
      </c>
      <c r="H76" s="23" t="s">
        <v>1399</v>
      </c>
      <c r="I76" s="23"/>
      <c r="J76" s="219">
        <v>0</v>
      </c>
      <c r="K76" s="219">
        <v>89</v>
      </c>
      <c r="L76" s="126" t="s">
        <v>1356</v>
      </c>
      <c r="M76" s="43"/>
      <c r="N76" s="41" t="e">
        <f>N75+IF(AND(L76="Pago",OR(E76='PC Receitas'!$O$4,E76='PC Receitas'!$O$5,E76='PC Receitas'!$O$6)),K76,IF(AND(L76="Pago",OR(E76='PC Receitas'!$O$7,E76='PC Receitas'!$O$8,E76='PC Receitas'!$O$9,E76='PC Receitas'!$O$10,E76='PC Receitas'!$O$11,E76='PC Receitas'!$O$12,E76='PC Receitas'!$O$13,E76='PC Receitas'!$O$14)),-K76,0))</f>
        <v>#REF!</v>
      </c>
      <c r="S76" s="112" t="str">
        <f t="shared" si="4"/>
        <v>Despesa</v>
      </c>
      <c r="T76" s="109" t="str">
        <f t="shared" si="5"/>
        <v/>
      </c>
      <c r="U76" s="109" t="str">
        <f t="shared" si="6"/>
        <v/>
      </c>
      <c r="V76" s="109" t="str">
        <f t="shared" si="7"/>
        <v>Despesa</v>
      </c>
      <c r="W76" s="113" t="str">
        <f>VLOOKUP(E76,'PC Receitas'!$O$4:$P$14,2,FALSE)</f>
        <v>Despesas_com_RH</v>
      </c>
    </row>
    <row r="77" spans="1:23" ht="19.5" customHeight="1" thickTop="1" thickBot="1" x14ac:dyDescent="0.3">
      <c r="A77" s="164"/>
      <c r="C77" s="43">
        <v>11</v>
      </c>
      <c r="D77" s="43" t="str">
        <f>IF(C77&lt;&gt;"",TEXT(C77,"00")&amp;"/08/"&amp;'Configurações Básicas'!$E$5,"")</f>
        <v>11/08/2017</v>
      </c>
      <c r="E77" s="43" t="s">
        <v>1338</v>
      </c>
      <c r="F77" s="212">
        <v>355738</v>
      </c>
      <c r="G77" s="23" t="s">
        <v>1348</v>
      </c>
      <c r="H77" s="23" t="s">
        <v>1399</v>
      </c>
      <c r="I77" s="23"/>
      <c r="J77" s="219">
        <v>0</v>
      </c>
      <c r="K77" s="219">
        <v>58.5</v>
      </c>
      <c r="L77" s="126" t="s">
        <v>1356</v>
      </c>
      <c r="M77" s="43"/>
      <c r="N77" s="41" t="e">
        <f>N76+IF(AND(L77="Pago",OR(E77='PC Receitas'!$O$4,E77='PC Receitas'!$O$5,E77='PC Receitas'!$O$6)),K77,IF(AND(L77="Pago",OR(E77='PC Receitas'!$O$7,E77='PC Receitas'!$O$8,E77='PC Receitas'!$O$9,E77='PC Receitas'!$O$10,E77='PC Receitas'!$O$11,E77='PC Receitas'!$O$12,E77='PC Receitas'!$O$13,E77='PC Receitas'!$O$14)),-K77,0))</f>
        <v>#REF!</v>
      </c>
      <c r="S77" s="112" t="str">
        <f t="shared" si="4"/>
        <v>Despesa</v>
      </c>
      <c r="T77" s="109" t="str">
        <f t="shared" si="5"/>
        <v/>
      </c>
      <c r="U77" s="109" t="str">
        <f t="shared" si="6"/>
        <v/>
      </c>
      <c r="V77" s="109" t="str">
        <f t="shared" si="7"/>
        <v>Despesa</v>
      </c>
      <c r="W77" s="113" t="str">
        <f>VLOOKUP(E77,'PC Receitas'!$O$4:$P$14,2,FALSE)</f>
        <v>Despesas_Operacionais</v>
      </c>
    </row>
    <row r="78" spans="1:23" ht="19.5" customHeight="1" thickTop="1" thickBot="1" x14ac:dyDescent="0.3">
      <c r="A78" s="164"/>
      <c r="C78" s="43">
        <v>10</v>
      </c>
      <c r="D78" s="43" t="str">
        <f>IF(C78&lt;&gt;"",TEXT(C78,"00")&amp;"/08/"&amp;'Configurações Básicas'!$E$5,"")</f>
        <v>10/08/2017</v>
      </c>
      <c r="E78" s="43" t="s">
        <v>1338</v>
      </c>
      <c r="F78" s="212">
        <v>381709</v>
      </c>
      <c r="G78" s="23" t="s">
        <v>1525</v>
      </c>
      <c r="H78" s="23" t="s">
        <v>1399</v>
      </c>
      <c r="I78" s="23"/>
      <c r="J78" s="219">
        <v>0</v>
      </c>
      <c r="K78" s="219">
        <v>60.42</v>
      </c>
      <c r="L78" s="126" t="s">
        <v>1356</v>
      </c>
      <c r="M78" s="43"/>
      <c r="N78" s="41" t="e">
        <f>N77+IF(AND(L78="Pago",OR(E78='PC Receitas'!$O$4,E78='PC Receitas'!$O$5,E78='PC Receitas'!$O$6)),K78,IF(AND(L78="Pago",OR(E78='PC Receitas'!$O$7,E78='PC Receitas'!$O$8,E78='PC Receitas'!$O$9,E78='PC Receitas'!$O$10,E78='PC Receitas'!$O$11,E78='PC Receitas'!$O$12,E78='PC Receitas'!$O$13,E78='PC Receitas'!$O$14)),-K78,0))</f>
        <v>#REF!</v>
      </c>
      <c r="S78" s="112" t="str">
        <f t="shared" si="4"/>
        <v>Despesa</v>
      </c>
      <c r="T78" s="109" t="str">
        <f t="shared" si="5"/>
        <v/>
      </c>
      <c r="U78" s="109" t="str">
        <f t="shared" si="6"/>
        <v/>
      </c>
      <c r="V78" s="109" t="str">
        <f t="shared" si="7"/>
        <v>Despesa</v>
      </c>
      <c r="W78" s="113" t="str">
        <f>VLOOKUP(E78,'PC Receitas'!$O$4:$P$14,2,FALSE)</f>
        <v>Despesas_Operacionais</v>
      </c>
    </row>
    <row r="79" spans="1:23" ht="19.5" customHeight="1" thickTop="1" thickBot="1" x14ac:dyDescent="0.3">
      <c r="A79" s="164"/>
      <c r="C79" s="43">
        <v>10</v>
      </c>
      <c r="D79" s="43" t="str">
        <f>IF(C79&lt;&gt;"",TEXT(C79,"00")&amp;"/08/"&amp;'Configurações Básicas'!$E$5,"")</f>
        <v>10/08/2017</v>
      </c>
      <c r="E79" s="43" t="s">
        <v>1338</v>
      </c>
      <c r="F79" s="212">
        <v>61672</v>
      </c>
      <c r="G79" s="43" t="s">
        <v>1348</v>
      </c>
      <c r="H79" s="43" t="s">
        <v>1399</v>
      </c>
      <c r="I79" s="43"/>
      <c r="J79" s="219">
        <v>0</v>
      </c>
      <c r="K79" s="219">
        <v>19.8</v>
      </c>
      <c r="L79" s="126" t="s">
        <v>1356</v>
      </c>
      <c r="M79" s="43"/>
      <c r="N79" s="41" t="e">
        <f>N78+IF(AND(L79="Pago",OR(E79='PC Receitas'!$O$4,E79='PC Receitas'!$O$5,E79='PC Receitas'!$O$6)),K79,IF(AND(L79="Pago",OR(E79='PC Receitas'!$O$7,E79='PC Receitas'!$O$8,E79='PC Receitas'!$O$9,E79='PC Receitas'!$O$10,E79='PC Receitas'!$O$11,E79='PC Receitas'!$O$12,E79='PC Receitas'!$O$13,E79='PC Receitas'!$O$14)),-K79,0))</f>
        <v>#REF!</v>
      </c>
      <c r="S79" s="112" t="str">
        <f t="shared" si="4"/>
        <v>Despesa</v>
      </c>
      <c r="T79" s="109" t="str">
        <f t="shared" si="5"/>
        <v/>
      </c>
      <c r="U79" s="109" t="str">
        <f t="shared" si="6"/>
        <v/>
      </c>
      <c r="V79" s="109" t="str">
        <f t="shared" si="7"/>
        <v>Despesa</v>
      </c>
      <c r="W79" s="113" t="str">
        <f>VLOOKUP(E79,'PC Receitas'!$O$4:$P$14,2,FALSE)</f>
        <v>Despesas_Operacionais</v>
      </c>
    </row>
    <row r="80" spans="1:23" ht="19.5" customHeight="1" thickTop="1" thickBot="1" x14ac:dyDescent="0.3">
      <c r="A80" s="164"/>
      <c r="C80" s="43">
        <v>10</v>
      </c>
      <c r="D80" s="43" t="str">
        <f>IF(C80&lt;&gt;"",TEXT(C80,"00")&amp;"/08/"&amp;'Configurações Básicas'!$E$5,"")</f>
        <v>10/08/2017</v>
      </c>
      <c r="E80" s="43" t="s">
        <v>1338</v>
      </c>
      <c r="F80" s="212">
        <v>30130</v>
      </c>
      <c r="G80" s="23" t="s">
        <v>1525</v>
      </c>
      <c r="H80" s="23" t="s">
        <v>1399</v>
      </c>
      <c r="I80" s="23"/>
      <c r="J80" s="219">
        <v>0</v>
      </c>
      <c r="K80" s="219">
        <v>21.8</v>
      </c>
      <c r="L80" s="126" t="s">
        <v>1356</v>
      </c>
      <c r="M80" s="43"/>
      <c r="N80" s="41" t="e">
        <f>N79+IF(AND(L80="Pago",OR(E80='PC Receitas'!$O$4,E80='PC Receitas'!$O$5,E80='PC Receitas'!$O$6)),K80,IF(AND(L80="Pago",OR(E80='PC Receitas'!$O$7,E80='PC Receitas'!$O$8,E80='PC Receitas'!$O$9,E80='PC Receitas'!$O$10,E80='PC Receitas'!$O$11,E80='PC Receitas'!$O$12,E80='PC Receitas'!$O$13,E80='PC Receitas'!$O$14)),-K80,0))</f>
        <v>#REF!</v>
      </c>
      <c r="S80" s="112" t="str">
        <f t="shared" si="4"/>
        <v>Despesa</v>
      </c>
      <c r="T80" s="109" t="str">
        <f t="shared" si="5"/>
        <v/>
      </c>
      <c r="U80" s="109" t="str">
        <f t="shared" si="6"/>
        <v/>
      </c>
      <c r="V80" s="109" t="str">
        <f t="shared" si="7"/>
        <v>Despesa</v>
      </c>
      <c r="W80" s="113" t="str">
        <f>VLOOKUP(E80,'PC Receitas'!$O$4:$P$14,2,FALSE)</f>
        <v>Despesas_Operacionais</v>
      </c>
    </row>
    <row r="81" spans="1:23" ht="19.5" customHeight="1" thickTop="1" thickBot="1" x14ac:dyDescent="0.3">
      <c r="A81" s="164"/>
      <c r="C81" s="43">
        <v>10</v>
      </c>
      <c r="D81" s="43" t="str">
        <f>IF(C81&lt;&gt;"",TEXT(C81,"00")&amp;"/08/"&amp;'Configurações Básicas'!$E$5,"")</f>
        <v>10/08/2017</v>
      </c>
      <c r="E81" s="43" t="s">
        <v>1338</v>
      </c>
      <c r="F81" s="212">
        <v>15083</v>
      </c>
      <c r="G81" s="43" t="s">
        <v>1442</v>
      </c>
      <c r="H81" s="43" t="s">
        <v>1397</v>
      </c>
      <c r="I81" s="43"/>
      <c r="J81" s="219">
        <v>0</v>
      </c>
      <c r="K81" s="219">
        <v>2.1</v>
      </c>
      <c r="L81" s="126" t="s">
        <v>1356</v>
      </c>
      <c r="M81" s="43"/>
      <c r="N81" s="41" t="e">
        <f>N80+IF(AND(L81="Pago",OR(E81='PC Receitas'!$O$4,E81='PC Receitas'!$O$5,E81='PC Receitas'!$O$6)),K81,IF(AND(L81="Pago",OR(E81='PC Receitas'!$O$7,E81='PC Receitas'!$O$8,E81='PC Receitas'!$O$9,E81='PC Receitas'!$O$10,E81='PC Receitas'!$O$11,E81='PC Receitas'!$O$12,E81='PC Receitas'!$O$13,E81='PC Receitas'!$O$14)),-K81,0))</f>
        <v>#REF!</v>
      </c>
      <c r="S81" s="112" t="str">
        <f t="shared" si="4"/>
        <v>Despesa</v>
      </c>
      <c r="T81" s="109" t="str">
        <f t="shared" si="5"/>
        <v/>
      </c>
      <c r="U81" s="109" t="str">
        <f t="shared" si="6"/>
        <v/>
      </c>
      <c r="V81" s="109" t="str">
        <f t="shared" si="7"/>
        <v>Despesa</v>
      </c>
      <c r="W81" s="113" t="str">
        <f>VLOOKUP(E81,'PC Receitas'!$O$4:$P$14,2,FALSE)</f>
        <v>Despesas_Operacionais</v>
      </c>
    </row>
    <row r="82" spans="1:23" ht="19.5" customHeight="1" thickTop="1" thickBot="1" x14ac:dyDescent="0.3">
      <c r="A82" s="164"/>
      <c r="C82" s="43">
        <v>10</v>
      </c>
      <c r="D82" s="43" t="str">
        <f>IF(C82&lt;&gt;"",TEXT(C82,"00")&amp;"/08/"&amp;'Configurações Básicas'!$E$5,"")</f>
        <v>10/08/2017</v>
      </c>
      <c r="E82" s="43" t="s">
        <v>1338</v>
      </c>
      <c r="F82" s="212">
        <v>15085</v>
      </c>
      <c r="G82" s="43" t="s">
        <v>1442</v>
      </c>
      <c r="H82" s="43" t="s">
        <v>1397</v>
      </c>
      <c r="I82" s="43"/>
      <c r="J82" s="219">
        <v>0</v>
      </c>
      <c r="K82" s="219">
        <v>2.1</v>
      </c>
      <c r="L82" s="126" t="s">
        <v>1356</v>
      </c>
      <c r="M82" s="43"/>
      <c r="N82" s="41" t="e">
        <f>N81+IF(AND(L82="Pago",OR(E82='PC Receitas'!$O$4,E82='PC Receitas'!$O$5,E82='PC Receitas'!$O$6)),K82,IF(AND(L82="Pago",OR(E82='PC Receitas'!$O$7,E82='PC Receitas'!$O$8,E82='PC Receitas'!$O$9,E82='PC Receitas'!$O$10,E82='PC Receitas'!$O$11,E82='PC Receitas'!$O$12,E82='PC Receitas'!$O$13,E82='PC Receitas'!$O$14)),-K82,0))</f>
        <v>#REF!</v>
      </c>
      <c r="S82" s="112" t="str">
        <f t="shared" si="4"/>
        <v>Despesa</v>
      </c>
      <c r="T82" s="109" t="str">
        <f t="shared" si="5"/>
        <v/>
      </c>
      <c r="U82" s="109" t="str">
        <f t="shared" si="6"/>
        <v/>
      </c>
      <c r="V82" s="109" t="str">
        <f t="shared" si="7"/>
        <v>Despesa</v>
      </c>
      <c r="W82" s="113" t="str">
        <f>VLOOKUP(E82,'PC Receitas'!$O$4:$P$14,2,FALSE)</f>
        <v>Despesas_Operacionais</v>
      </c>
    </row>
    <row r="83" spans="1:23" ht="19.5" customHeight="1" thickTop="1" thickBot="1" x14ac:dyDescent="0.3">
      <c r="A83" s="164"/>
      <c r="C83" s="43">
        <v>10</v>
      </c>
      <c r="D83" s="43" t="str">
        <f>IF(C83&lt;&gt;"",TEXT(C83,"00")&amp;"/08/"&amp;'Configurações Básicas'!$E$5,"")</f>
        <v>10/08/2017</v>
      </c>
      <c r="E83" s="43" t="s">
        <v>1338</v>
      </c>
      <c r="F83" s="212">
        <v>15079</v>
      </c>
      <c r="G83" s="43" t="s">
        <v>1442</v>
      </c>
      <c r="H83" s="43" t="s">
        <v>1397</v>
      </c>
      <c r="I83" s="43"/>
      <c r="J83" s="219">
        <v>0</v>
      </c>
      <c r="K83" s="219">
        <v>2.1</v>
      </c>
      <c r="L83" s="126" t="s">
        <v>1356</v>
      </c>
      <c r="M83" s="43"/>
      <c r="N83" s="41" t="e">
        <f>N82+IF(AND(L83="Pago",OR(E83='PC Receitas'!$O$4,E83='PC Receitas'!$O$5,E83='PC Receitas'!$O$6)),K83,IF(AND(L83="Pago",OR(E83='PC Receitas'!$O$7,E83='PC Receitas'!$O$8,E83='PC Receitas'!$O$9,E83='PC Receitas'!$O$10,E83='PC Receitas'!$O$11,E83='PC Receitas'!$O$12,E83='PC Receitas'!$O$13,E83='PC Receitas'!$O$14)),-K83,0))</f>
        <v>#REF!</v>
      </c>
      <c r="S83" s="112" t="str">
        <f t="shared" si="4"/>
        <v>Despesa</v>
      </c>
      <c r="T83" s="109" t="str">
        <f t="shared" si="5"/>
        <v/>
      </c>
      <c r="U83" s="109" t="str">
        <f t="shared" si="6"/>
        <v/>
      </c>
      <c r="V83" s="109" t="str">
        <f t="shared" si="7"/>
        <v>Despesa</v>
      </c>
      <c r="W83" s="113" t="str">
        <f>VLOOKUP(E83,'PC Receitas'!$O$4:$P$14,2,FALSE)</f>
        <v>Despesas_Operacionais</v>
      </c>
    </row>
    <row r="84" spans="1:23" ht="19.5" customHeight="1" thickTop="1" thickBot="1" x14ac:dyDescent="0.3">
      <c r="A84" s="164"/>
      <c r="C84" s="43">
        <v>10</v>
      </c>
      <c r="D84" s="43" t="str">
        <f>IF(C84&lt;&gt;"",TEXT(C84,"00")&amp;"/08/"&amp;'Configurações Básicas'!$E$5,"")</f>
        <v>10/08/2017</v>
      </c>
      <c r="E84" s="43" t="s">
        <v>1338</v>
      </c>
      <c r="F84" s="212" t="s">
        <v>1657</v>
      </c>
      <c r="G84" s="43" t="s">
        <v>1442</v>
      </c>
      <c r="H84" s="43" t="s">
        <v>1399</v>
      </c>
      <c r="I84" s="43"/>
      <c r="J84" s="219">
        <v>0</v>
      </c>
      <c r="K84" s="219">
        <v>41</v>
      </c>
      <c r="L84" s="126" t="s">
        <v>1356</v>
      </c>
      <c r="M84" s="43"/>
      <c r="N84" s="41" t="e">
        <f>N83+IF(AND(L84="Pago",OR(E84='PC Receitas'!$O$4,E84='PC Receitas'!$O$5,E84='PC Receitas'!$O$6)),K84,IF(AND(L84="Pago",OR(E84='PC Receitas'!$O$7,E84='PC Receitas'!$O$8,E84='PC Receitas'!$O$9,E84='PC Receitas'!$O$10,E84='PC Receitas'!$O$11,E84='PC Receitas'!$O$12,E84='PC Receitas'!$O$13,E84='PC Receitas'!$O$14)),-K84,0))</f>
        <v>#REF!</v>
      </c>
      <c r="S84" s="112" t="str">
        <f t="shared" si="4"/>
        <v>Despesa</v>
      </c>
      <c r="T84" s="109" t="str">
        <f t="shared" si="5"/>
        <v/>
      </c>
      <c r="U84" s="109" t="str">
        <f t="shared" si="6"/>
        <v/>
      </c>
      <c r="V84" s="109" t="str">
        <f t="shared" si="7"/>
        <v>Despesa</v>
      </c>
      <c r="W84" s="113" t="str">
        <f>VLOOKUP(E84,'PC Receitas'!$O$4:$P$14,2,FALSE)</f>
        <v>Despesas_Operacionais</v>
      </c>
    </row>
    <row r="85" spans="1:23" ht="19.5" customHeight="1" thickTop="1" thickBot="1" x14ac:dyDescent="0.3">
      <c r="A85" s="164"/>
      <c r="C85" s="43">
        <v>11</v>
      </c>
      <c r="D85" s="43" t="str">
        <f>IF(C85&lt;&gt;"",TEXT(C85,"00")&amp;"/08/"&amp;'Configurações Básicas'!$E$5,"")</f>
        <v>11/08/2017</v>
      </c>
      <c r="E85" s="43" t="s">
        <v>1338</v>
      </c>
      <c r="F85" s="212" t="s">
        <v>1658</v>
      </c>
      <c r="G85" s="23" t="s">
        <v>1442</v>
      </c>
      <c r="H85" s="23" t="s">
        <v>1397</v>
      </c>
      <c r="I85" s="23"/>
      <c r="J85" s="219">
        <v>0</v>
      </c>
      <c r="K85" s="219">
        <v>8</v>
      </c>
      <c r="L85" s="126" t="s">
        <v>1356</v>
      </c>
      <c r="M85" s="43"/>
      <c r="N85" s="41" t="e">
        <f>N84+IF(AND(L85="Pago",OR(E85='PC Receitas'!$O$4,E85='PC Receitas'!$O$5,E85='PC Receitas'!$O$6)),K85,IF(AND(L85="Pago",OR(E85='PC Receitas'!$O$7,E85='PC Receitas'!$O$8,E85='PC Receitas'!$O$9,E85='PC Receitas'!$O$10,E85='PC Receitas'!$O$11,E85='PC Receitas'!$O$12,E85='PC Receitas'!$O$13,E85='PC Receitas'!$O$14)),-K85,0))</f>
        <v>#REF!</v>
      </c>
      <c r="S85" s="112" t="str">
        <f t="shared" si="4"/>
        <v>Despesa</v>
      </c>
      <c r="T85" s="109" t="str">
        <f t="shared" si="5"/>
        <v/>
      </c>
      <c r="U85" s="109" t="str">
        <f t="shared" si="6"/>
        <v/>
      </c>
      <c r="V85" s="109" t="str">
        <f t="shared" si="7"/>
        <v>Despesa</v>
      </c>
      <c r="W85" s="113" t="str">
        <f>VLOOKUP(E85,'PC Receitas'!$O$4:$P$14,2,FALSE)</f>
        <v>Despesas_Operacionais</v>
      </c>
    </row>
    <row r="86" spans="1:23" ht="19.5" customHeight="1" thickTop="1" thickBot="1" x14ac:dyDescent="0.3">
      <c r="A86" s="164"/>
      <c r="C86" s="43">
        <v>11</v>
      </c>
      <c r="D86" s="43" t="str">
        <f>IF(C86&lt;&gt;"",TEXT(C86,"00")&amp;"/08/"&amp;'Configurações Básicas'!$E$5,"")</f>
        <v>11/08/2017</v>
      </c>
      <c r="E86" s="43" t="s">
        <v>1338</v>
      </c>
      <c r="F86" s="212">
        <v>7366</v>
      </c>
      <c r="G86" s="43" t="s">
        <v>1450</v>
      </c>
      <c r="H86" s="43" t="s">
        <v>1397</v>
      </c>
      <c r="I86" s="43"/>
      <c r="J86" s="219">
        <v>0</v>
      </c>
      <c r="K86" s="219">
        <v>165.66</v>
      </c>
      <c r="L86" s="126" t="s">
        <v>1356</v>
      </c>
      <c r="M86" s="43"/>
      <c r="N86" s="41" t="e">
        <f>N85+IF(AND(L86="Pago",OR(E86='PC Receitas'!$O$4,E86='PC Receitas'!$O$5,E86='PC Receitas'!$O$6)),K86,IF(AND(L86="Pago",OR(E86='PC Receitas'!$O$7,E86='PC Receitas'!$O$8,E86='PC Receitas'!$O$9,E86='PC Receitas'!$O$10,E86='PC Receitas'!$O$11,E86='PC Receitas'!$O$12,E86='PC Receitas'!$O$13,E86='PC Receitas'!$O$14)),-K86,0))</f>
        <v>#REF!</v>
      </c>
      <c r="S86" s="112" t="str">
        <f t="shared" si="4"/>
        <v>Despesa</v>
      </c>
      <c r="T86" s="109" t="str">
        <f t="shared" si="5"/>
        <v/>
      </c>
      <c r="U86" s="109" t="str">
        <f t="shared" si="6"/>
        <v/>
      </c>
      <c r="V86" s="109" t="str">
        <f t="shared" si="7"/>
        <v>Despesa</v>
      </c>
      <c r="W86" s="113" t="str">
        <f>VLOOKUP(E86,'PC Receitas'!$O$4:$P$14,2,FALSE)</f>
        <v>Despesas_Operacionais</v>
      </c>
    </row>
    <row r="87" spans="1:23" ht="19.5" customHeight="1" thickTop="1" thickBot="1" x14ac:dyDescent="0.3">
      <c r="A87" s="164"/>
      <c r="C87" s="43">
        <v>10</v>
      </c>
      <c r="D87" s="43" t="str">
        <f>IF(C87&lt;&gt;"",TEXT(C87,"00")&amp;"/08/"&amp;'Configurações Básicas'!$E$5,"")</f>
        <v>10/08/2017</v>
      </c>
      <c r="E87" s="43" t="s">
        <v>1338</v>
      </c>
      <c r="F87" s="212">
        <v>446062</v>
      </c>
      <c r="G87" s="43" t="s">
        <v>1450</v>
      </c>
      <c r="H87" s="43" t="s">
        <v>1397</v>
      </c>
      <c r="I87" s="43"/>
      <c r="J87" s="219">
        <v>0</v>
      </c>
      <c r="K87" s="219">
        <v>159.44</v>
      </c>
      <c r="L87" s="126" t="s">
        <v>1356</v>
      </c>
      <c r="M87" s="43"/>
      <c r="N87" s="41" t="e">
        <f>N86+IF(AND(L87="Pago",OR(E87='PC Receitas'!$O$4,E87='PC Receitas'!$O$5,E87='PC Receitas'!$O$6)),K87,IF(AND(L87="Pago",OR(E87='PC Receitas'!$O$7,E87='PC Receitas'!$O$8,E87='PC Receitas'!$O$9,E87='PC Receitas'!$O$10,E87='PC Receitas'!$O$11,E87='PC Receitas'!$O$12,E87='PC Receitas'!$O$13,E87='PC Receitas'!$O$14)),-K87,0))</f>
        <v>#REF!</v>
      </c>
      <c r="S87" s="112" t="str">
        <f t="shared" si="4"/>
        <v>Despesa</v>
      </c>
      <c r="T87" s="109" t="str">
        <f t="shared" si="5"/>
        <v/>
      </c>
      <c r="U87" s="109" t="str">
        <f t="shared" si="6"/>
        <v/>
      </c>
      <c r="V87" s="109" t="str">
        <f t="shared" si="7"/>
        <v>Despesa</v>
      </c>
      <c r="W87" s="113" t="str">
        <f>VLOOKUP(E87,'PC Receitas'!$O$4:$P$14,2,FALSE)</f>
        <v>Despesas_Operacionais</v>
      </c>
    </row>
    <row r="88" spans="1:23" ht="19.5" customHeight="1" thickTop="1" thickBot="1" x14ac:dyDescent="0.3">
      <c r="A88" s="164"/>
      <c r="C88" s="43">
        <v>11</v>
      </c>
      <c r="D88" s="43" t="str">
        <f>IF(C88&lt;&gt;"",TEXT(C88,"00")&amp;"/08/"&amp;'Configurações Básicas'!$E$5,"")</f>
        <v>11/08/2017</v>
      </c>
      <c r="E88" s="43" t="s">
        <v>1338</v>
      </c>
      <c r="F88" s="212">
        <v>458852</v>
      </c>
      <c r="G88" s="43" t="s">
        <v>1450</v>
      </c>
      <c r="H88" s="43" t="s">
        <v>1397</v>
      </c>
      <c r="I88" s="43"/>
      <c r="J88" s="219">
        <v>0</v>
      </c>
      <c r="K88" s="219">
        <v>116.48</v>
      </c>
      <c r="L88" s="126" t="s">
        <v>1356</v>
      </c>
      <c r="M88" s="43"/>
      <c r="N88" s="41" t="e">
        <f>N87+IF(AND(L88="Pago",OR(E88='PC Receitas'!$O$4,E88='PC Receitas'!$O$5,E88='PC Receitas'!$O$6)),K88,IF(AND(L88="Pago",OR(E88='PC Receitas'!$O$7,E88='PC Receitas'!$O$8,E88='PC Receitas'!$O$9,E88='PC Receitas'!$O$10,E88='PC Receitas'!$O$11,E88='PC Receitas'!$O$12,E88='PC Receitas'!$O$13,E88='PC Receitas'!$O$14)),-K88,0))</f>
        <v>#REF!</v>
      </c>
      <c r="S88" s="112" t="str">
        <f t="shared" si="4"/>
        <v>Despesa</v>
      </c>
      <c r="T88" s="109" t="str">
        <f t="shared" si="5"/>
        <v/>
      </c>
      <c r="U88" s="109" t="str">
        <f t="shared" si="6"/>
        <v/>
      </c>
      <c r="V88" s="109" t="str">
        <f t="shared" si="7"/>
        <v>Despesa</v>
      </c>
      <c r="W88" s="113" t="str">
        <f>VLOOKUP(E88,'PC Receitas'!$O$4:$P$14,2,FALSE)</f>
        <v>Despesas_Operacionais</v>
      </c>
    </row>
    <row r="89" spans="1:23" ht="19.5" customHeight="1" thickTop="1" thickBot="1" x14ac:dyDescent="0.3">
      <c r="A89" s="164"/>
      <c r="C89" s="43">
        <v>11</v>
      </c>
      <c r="D89" s="43" t="str">
        <f>IF(C89&lt;&gt;"",TEXT(C89,"00")&amp;"/08/"&amp;'Configurações Básicas'!$E$5,"")</f>
        <v>11/08/2017</v>
      </c>
      <c r="E89" s="43" t="s">
        <v>1338</v>
      </c>
      <c r="F89" s="212">
        <v>66391</v>
      </c>
      <c r="G89" s="43" t="s">
        <v>1450</v>
      </c>
      <c r="H89" s="43" t="s">
        <v>1397</v>
      </c>
      <c r="I89" s="43"/>
      <c r="J89" s="219">
        <v>0</v>
      </c>
      <c r="K89" s="219">
        <v>177.26</v>
      </c>
      <c r="L89" s="126" t="s">
        <v>1356</v>
      </c>
      <c r="M89" s="43"/>
      <c r="N89" s="41" t="e">
        <f>N88+IF(AND(L89="Pago",OR(E89='PC Receitas'!$O$4,E89='PC Receitas'!$O$5,E89='PC Receitas'!$O$6)),K89,IF(AND(L89="Pago",OR(E89='PC Receitas'!$O$7,E89='PC Receitas'!$O$8,E89='PC Receitas'!$O$9,E89='PC Receitas'!$O$10,E89='PC Receitas'!$O$11,E89='PC Receitas'!$O$12,E89='PC Receitas'!$O$13,E89='PC Receitas'!$O$14)),-K89,0))</f>
        <v>#REF!</v>
      </c>
      <c r="S89" s="112" t="str">
        <f t="shared" si="4"/>
        <v>Despesa</v>
      </c>
      <c r="T89" s="109" t="str">
        <f t="shared" si="5"/>
        <v/>
      </c>
      <c r="U89" s="109" t="str">
        <f t="shared" si="6"/>
        <v/>
      </c>
      <c r="V89" s="109" t="str">
        <f t="shared" si="7"/>
        <v>Despesa</v>
      </c>
      <c r="W89" s="113" t="str">
        <f>VLOOKUP(E89,'PC Receitas'!$O$4:$P$14,2,FALSE)</f>
        <v>Despesas_Operacionais</v>
      </c>
    </row>
    <row r="90" spans="1:23" ht="19.5" customHeight="1" thickTop="1" thickBot="1" x14ac:dyDescent="0.3">
      <c r="A90" s="164"/>
      <c r="C90" s="43">
        <v>11</v>
      </c>
      <c r="D90" s="43" t="str">
        <f>IF(C90&lt;&gt;"",TEXT(C90,"00")&amp;"/08/"&amp;'Configurações Básicas'!$E$5,"")</f>
        <v>11/08/2017</v>
      </c>
      <c r="E90" s="43" t="s">
        <v>1338</v>
      </c>
      <c r="F90" s="212">
        <v>42898</v>
      </c>
      <c r="G90" s="43" t="s">
        <v>1450</v>
      </c>
      <c r="H90" s="43" t="s">
        <v>1397</v>
      </c>
      <c r="I90" s="43"/>
      <c r="J90" s="219">
        <v>0</v>
      </c>
      <c r="K90" s="219">
        <v>217</v>
      </c>
      <c r="L90" s="126" t="s">
        <v>1356</v>
      </c>
      <c r="M90" s="43"/>
      <c r="N90" s="41" t="e">
        <f>N89+IF(AND(L90="Pago",OR(E90='PC Receitas'!$O$4,E90='PC Receitas'!$O$5,E90='PC Receitas'!$O$6)),K90,IF(AND(L90="Pago",OR(E90='PC Receitas'!$O$7,E90='PC Receitas'!$O$8,E90='PC Receitas'!$O$9,E90='PC Receitas'!$O$10,E90='PC Receitas'!$O$11,E90='PC Receitas'!$O$12,E90='PC Receitas'!$O$13,E90='PC Receitas'!$O$14)),-K90,0))</f>
        <v>#REF!</v>
      </c>
      <c r="S90" s="112" t="str">
        <f t="shared" si="4"/>
        <v>Despesa</v>
      </c>
      <c r="T90" s="109" t="str">
        <f t="shared" si="5"/>
        <v/>
      </c>
      <c r="U90" s="109" t="str">
        <f t="shared" si="6"/>
        <v/>
      </c>
      <c r="V90" s="109" t="str">
        <f t="shared" si="7"/>
        <v>Despesa</v>
      </c>
      <c r="W90" s="113" t="str">
        <f>VLOOKUP(E90,'PC Receitas'!$O$4:$P$14,2,FALSE)</f>
        <v>Despesas_Operacionais</v>
      </c>
    </row>
    <row r="91" spans="1:23" ht="19.5" customHeight="1" thickTop="1" thickBot="1" x14ac:dyDescent="0.3">
      <c r="A91" s="164"/>
      <c r="C91" s="43">
        <v>11</v>
      </c>
      <c r="D91" s="43" t="str">
        <f>IF(C91&lt;&gt;"",TEXT(C91,"00")&amp;"/08/"&amp;'Configurações Básicas'!$E$5,"")</f>
        <v>11/08/2017</v>
      </c>
      <c r="E91" s="43" t="s">
        <v>150</v>
      </c>
      <c r="F91" s="212" t="s">
        <v>1659</v>
      </c>
      <c r="G91" s="23" t="s">
        <v>1443</v>
      </c>
      <c r="H91" s="23" t="s">
        <v>1398</v>
      </c>
      <c r="I91" s="23"/>
      <c r="J91" s="219">
        <v>0</v>
      </c>
      <c r="K91" s="219">
        <v>38</v>
      </c>
      <c r="L91" s="126" t="s">
        <v>1356</v>
      </c>
      <c r="M91" s="43"/>
      <c r="N91" s="41" t="e">
        <f>N90+IF(AND(L91="Pago",OR(E91='PC Receitas'!$O$4,E91='PC Receitas'!$O$5,E91='PC Receitas'!$O$6)),K91,IF(AND(L91="Pago",OR(E91='PC Receitas'!$O$7,E91='PC Receitas'!$O$8,E91='PC Receitas'!$O$9,E91='PC Receitas'!$O$10,E91='PC Receitas'!$O$11,E91='PC Receitas'!$O$12,E91='PC Receitas'!$O$13,E91='PC Receitas'!$O$14)),-K91,0))</f>
        <v>#REF!</v>
      </c>
      <c r="S91" s="112" t="str">
        <f t="shared" si="4"/>
        <v>Despesa</v>
      </c>
      <c r="T91" s="109" t="str">
        <f t="shared" si="5"/>
        <v/>
      </c>
      <c r="U91" s="109" t="str">
        <f t="shared" si="6"/>
        <v/>
      </c>
      <c r="V91" s="109" t="str">
        <f t="shared" si="7"/>
        <v>Despesa</v>
      </c>
      <c r="W91" s="113" t="str">
        <f>VLOOKUP(E91,'PC Receitas'!$O$4:$P$14,2,FALSE)</f>
        <v>Despesas_com_RH</v>
      </c>
    </row>
    <row r="92" spans="1:23" ht="19.5" customHeight="1" thickTop="1" thickBot="1" x14ac:dyDescent="0.3">
      <c r="A92" s="164"/>
      <c r="C92" s="43">
        <v>11</v>
      </c>
      <c r="D92" s="43" t="str">
        <f>IF(C92&lt;&gt;"",TEXT(C92,"00")&amp;"/08/"&amp;'Configurações Básicas'!$E$5,"")</f>
        <v>11/08/2017</v>
      </c>
      <c r="E92" s="43" t="s">
        <v>1338</v>
      </c>
      <c r="F92" s="212">
        <v>15252</v>
      </c>
      <c r="G92" s="23" t="s">
        <v>1442</v>
      </c>
      <c r="H92" s="23" t="s">
        <v>1397</v>
      </c>
      <c r="I92" s="23"/>
      <c r="J92" s="219">
        <v>0</v>
      </c>
      <c r="K92" s="219">
        <v>2.1</v>
      </c>
      <c r="L92" s="126" t="s">
        <v>1356</v>
      </c>
      <c r="M92" s="43"/>
      <c r="N92" s="41" t="e">
        <f>N91+IF(AND(L92="Pago",OR(E92='PC Receitas'!$O$4,E92='PC Receitas'!$O$5,E92='PC Receitas'!$O$6)),K92,IF(AND(L92="Pago",OR(E92='PC Receitas'!$O$7,E92='PC Receitas'!$O$8,E92='PC Receitas'!$O$9,E92='PC Receitas'!$O$10,E92='PC Receitas'!$O$11,E92='PC Receitas'!$O$12,E92='PC Receitas'!$O$13,E92='PC Receitas'!$O$14)),-K92,0))</f>
        <v>#REF!</v>
      </c>
      <c r="S92" s="112" t="str">
        <f t="shared" si="4"/>
        <v>Despesa</v>
      </c>
      <c r="T92" s="109" t="str">
        <f t="shared" si="5"/>
        <v/>
      </c>
      <c r="U92" s="109" t="str">
        <f t="shared" si="6"/>
        <v/>
      </c>
      <c r="V92" s="109" t="str">
        <f t="shared" si="7"/>
        <v>Despesa</v>
      </c>
      <c r="W92" s="113" t="str">
        <f>VLOOKUP(E92,'PC Receitas'!$O$4:$P$14,2,FALSE)</f>
        <v>Despesas_Operacionais</v>
      </c>
    </row>
    <row r="93" spans="1:23" ht="19.5" customHeight="1" thickTop="1" thickBot="1" x14ac:dyDescent="0.3">
      <c r="A93" s="164"/>
      <c r="C93" s="43">
        <v>10</v>
      </c>
      <c r="D93" s="43" t="str">
        <f>IF(C93&lt;&gt;"",TEXT(C93,"00")&amp;"/08/"&amp;'Configurações Básicas'!$E$5,"")</f>
        <v>10/08/2017</v>
      </c>
      <c r="E93" s="43" t="s">
        <v>1338</v>
      </c>
      <c r="F93" s="212" t="s">
        <v>1660</v>
      </c>
      <c r="G93" s="43" t="s">
        <v>1442</v>
      </c>
      <c r="H93" s="43" t="s">
        <v>1397</v>
      </c>
      <c r="I93" s="43"/>
      <c r="J93" s="219">
        <v>0</v>
      </c>
      <c r="K93" s="219">
        <v>2.1</v>
      </c>
      <c r="L93" s="126" t="s">
        <v>1356</v>
      </c>
      <c r="M93" s="43"/>
      <c r="N93" s="41" t="e">
        <f>N92+IF(AND(L93="Pago",OR(E93='PC Receitas'!$O$4,E93='PC Receitas'!$O$5,E93='PC Receitas'!$O$6)),K93,IF(AND(L93="Pago",OR(E93='PC Receitas'!$O$7,E93='PC Receitas'!$O$8,E93='PC Receitas'!$O$9,E93='PC Receitas'!$O$10,E93='PC Receitas'!$O$11,E93='PC Receitas'!$O$12,E93='PC Receitas'!$O$13,E93='PC Receitas'!$O$14)),-K93,0))</f>
        <v>#REF!</v>
      </c>
      <c r="S93" s="112" t="str">
        <f t="shared" si="4"/>
        <v>Despesa</v>
      </c>
      <c r="T93" s="109" t="str">
        <f t="shared" si="5"/>
        <v/>
      </c>
      <c r="U93" s="109" t="str">
        <f t="shared" si="6"/>
        <v/>
      </c>
      <c r="V93" s="109" t="str">
        <f t="shared" si="7"/>
        <v>Despesa</v>
      </c>
      <c r="W93" s="113" t="str">
        <f>VLOOKUP(E93,'PC Receitas'!$O$4:$P$14,2,FALSE)</f>
        <v>Despesas_Operacionais</v>
      </c>
    </row>
    <row r="94" spans="1:23" ht="19.5" customHeight="1" thickTop="1" thickBot="1" x14ac:dyDescent="0.3">
      <c r="A94" s="164"/>
      <c r="C94" s="43">
        <v>11</v>
      </c>
      <c r="D94" s="43" t="str">
        <f>IF(C94&lt;&gt;"",TEXT(C94,"00")&amp;"/08/"&amp;'Configurações Básicas'!$E$5,"")</f>
        <v>11/08/2017</v>
      </c>
      <c r="E94" s="43" t="s">
        <v>1338</v>
      </c>
      <c r="F94" s="212">
        <v>15091</v>
      </c>
      <c r="G94" s="43" t="s">
        <v>1442</v>
      </c>
      <c r="H94" s="43" t="s">
        <v>1397</v>
      </c>
      <c r="I94" s="43"/>
      <c r="J94" s="219">
        <v>0</v>
      </c>
      <c r="K94" s="219">
        <v>2.1</v>
      </c>
      <c r="L94" s="126" t="s">
        <v>1356</v>
      </c>
      <c r="M94" s="43"/>
      <c r="N94" s="41" t="e">
        <f>N93+IF(AND(L94="Pago",OR(E94='PC Receitas'!$O$4,E94='PC Receitas'!$O$5,E94='PC Receitas'!$O$6)),K94,IF(AND(L94="Pago",OR(E94='PC Receitas'!$O$7,E94='PC Receitas'!$O$8,E94='PC Receitas'!$O$9,E94='PC Receitas'!$O$10,E94='PC Receitas'!$O$11,E94='PC Receitas'!$O$12,E94='PC Receitas'!$O$13,E94='PC Receitas'!$O$14)),-K94,0))</f>
        <v>#REF!</v>
      </c>
      <c r="S94" s="112" t="str">
        <f t="shared" si="4"/>
        <v>Despesa</v>
      </c>
      <c r="T94" s="109" t="str">
        <f t="shared" si="5"/>
        <v/>
      </c>
      <c r="U94" s="109" t="str">
        <f t="shared" si="6"/>
        <v/>
      </c>
      <c r="V94" s="109" t="str">
        <f t="shared" si="7"/>
        <v>Despesa</v>
      </c>
      <c r="W94" s="113" t="str">
        <f>VLOOKUP(E94,'PC Receitas'!$O$4:$P$14,2,FALSE)</f>
        <v>Despesas_Operacionais</v>
      </c>
    </row>
    <row r="95" spans="1:23" ht="19.5" customHeight="1" thickTop="1" thickBot="1" x14ac:dyDescent="0.3">
      <c r="A95" s="164"/>
      <c r="C95" s="43">
        <v>11</v>
      </c>
      <c r="D95" s="43" t="str">
        <f>IF(C95&lt;&gt;"",TEXT(C95,"00")&amp;"/08/"&amp;'Configurações Básicas'!$E$5,"")</f>
        <v>11/08/2017</v>
      </c>
      <c r="E95" s="43" t="s">
        <v>1338</v>
      </c>
      <c r="F95" s="212">
        <v>15092</v>
      </c>
      <c r="G95" s="23" t="s">
        <v>1442</v>
      </c>
      <c r="H95" s="23" t="s">
        <v>1397</v>
      </c>
      <c r="I95" s="23"/>
      <c r="J95" s="219">
        <v>0</v>
      </c>
      <c r="K95" s="219">
        <v>2.1</v>
      </c>
      <c r="L95" s="126" t="s">
        <v>1356</v>
      </c>
      <c r="M95" s="43"/>
      <c r="N95" s="41" t="e">
        <f>N94+IF(AND(L95="Pago",OR(E95='PC Receitas'!$O$4,E95='PC Receitas'!$O$5,E95='PC Receitas'!$O$6)),K95,IF(AND(L95="Pago",OR(E95='PC Receitas'!$O$7,E95='PC Receitas'!$O$8,E95='PC Receitas'!$O$9,E95='PC Receitas'!$O$10,E95='PC Receitas'!$O$11,E95='PC Receitas'!$O$12,E95='PC Receitas'!$O$13,E95='PC Receitas'!$O$14)),-K95,0))</f>
        <v>#REF!</v>
      </c>
      <c r="S95" s="112" t="str">
        <f t="shared" si="4"/>
        <v>Despesa</v>
      </c>
      <c r="T95" s="109" t="str">
        <f t="shared" si="5"/>
        <v/>
      </c>
      <c r="U95" s="109" t="str">
        <f t="shared" si="6"/>
        <v/>
      </c>
      <c r="V95" s="109" t="str">
        <f t="shared" si="7"/>
        <v>Despesa</v>
      </c>
      <c r="W95" s="113" t="str">
        <f>VLOOKUP(E95,'PC Receitas'!$O$4:$P$14,2,FALSE)</f>
        <v>Despesas_Operacionais</v>
      </c>
    </row>
    <row r="96" spans="1:23" ht="19.5" customHeight="1" thickTop="1" thickBot="1" x14ac:dyDescent="0.3">
      <c r="A96" s="164"/>
      <c r="C96" s="43">
        <v>11</v>
      </c>
      <c r="D96" s="43" t="str">
        <f>IF(C96&lt;&gt;"",TEXT(C96,"00")&amp;"/08/"&amp;'Configurações Básicas'!$E$5,"")</f>
        <v>11/08/2017</v>
      </c>
      <c r="E96" s="43" t="s">
        <v>1338</v>
      </c>
      <c r="F96" s="212">
        <v>15093</v>
      </c>
      <c r="G96" s="43" t="s">
        <v>1442</v>
      </c>
      <c r="H96" s="43" t="s">
        <v>1397</v>
      </c>
      <c r="I96" s="43"/>
      <c r="J96" s="219">
        <v>0</v>
      </c>
      <c r="K96" s="219">
        <v>2.1</v>
      </c>
      <c r="L96" s="126" t="s">
        <v>1356</v>
      </c>
      <c r="M96" s="43"/>
      <c r="N96" s="41" t="e">
        <f>N95+IF(AND(L96="Pago",OR(E96='PC Receitas'!$O$4,E96='PC Receitas'!$O$5,E96='PC Receitas'!$O$6)),K96,IF(AND(L96="Pago",OR(E96='PC Receitas'!$O$7,E96='PC Receitas'!$O$8,E96='PC Receitas'!$O$9,E96='PC Receitas'!$O$10,E96='PC Receitas'!$O$11,E96='PC Receitas'!$O$12,E96='PC Receitas'!$O$13,E96='PC Receitas'!$O$14)),-K96,0))</f>
        <v>#REF!</v>
      </c>
      <c r="S96" s="112" t="str">
        <f t="shared" si="4"/>
        <v>Despesa</v>
      </c>
      <c r="T96" s="109" t="str">
        <f t="shared" si="5"/>
        <v/>
      </c>
      <c r="U96" s="109" t="str">
        <f t="shared" si="6"/>
        <v/>
      </c>
      <c r="V96" s="109" t="str">
        <f t="shared" si="7"/>
        <v>Despesa</v>
      </c>
      <c r="W96" s="113" t="str">
        <f>VLOOKUP(E96,'PC Receitas'!$O$4:$P$14,2,FALSE)</f>
        <v>Despesas_Operacionais</v>
      </c>
    </row>
    <row r="97" spans="1:23" ht="19.5" customHeight="1" thickTop="1" thickBot="1" x14ac:dyDescent="0.3">
      <c r="A97" s="164"/>
      <c r="C97" s="43">
        <v>11</v>
      </c>
      <c r="D97" s="43" t="str">
        <f>IF(C97&lt;&gt;"",TEXT(C97,"00")&amp;"/08/"&amp;'Configurações Básicas'!$E$5,"")</f>
        <v>11/08/2017</v>
      </c>
      <c r="E97" s="43" t="s">
        <v>1338</v>
      </c>
      <c r="F97" s="212">
        <v>15094</v>
      </c>
      <c r="G97" s="23" t="s">
        <v>1442</v>
      </c>
      <c r="H97" s="23" t="s">
        <v>1397</v>
      </c>
      <c r="I97" s="23"/>
      <c r="J97" s="219">
        <v>0</v>
      </c>
      <c r="K97" s="219">
        <v>2.1</v>
      </c>
      <c r="L97" s="126" t="s">
        <v>1356</v>
      </c>
      <c r="M97" s="43"/>
      <c r="N97" s="41" t="e">
        <f>N96+IF(AND(L97="Pago",OR(E97='PC Receitas'!$O$4,E97='PC Receitas'!$O$5,E97='PC Receitas'!$O$6)),K97,IF(AND(L97="Pago",OR(E97='PC Receitas'!$O$7,E97='PC Receitas'!$O$8,E97='PC Receitas'!$O$9,E97='PC Receitas'!$O$10,E97='PC Receitas'!$O$11,E97='PC Receitas'!$O$12,E97='PC Receitas'!$O$13,E97='PC Receitas'!$O$14)),-K97,0))</f>
        <v>#REF!</v>
      </c>
      <c r="S97" s="112" t="str">
        <f t="shared" si="4"/>
        <v>Despesa</v>
      </c>
      <c r="T97" s="109" t="str">
        <f t="shared" si="5"/>
        <v/>
      </c>
      <c r="U97" s="109" t="str">
        <f t="shared" si="6"/>
        <v/>
      </c>
      <c r="V97" s="109" t="str">
        <f t="shared" si="7"/>
        <v>Despesa</v>
      </c>
      <c r="W97" s="113" t="str">
        <f>VLOOKUP(E97,'PC Receitas'!$O$4:$P$14,2,FALSE)</f>
        <v>Despesas_Operacionais</v>
      </c>
    </row>
    <row r="98" spans="1:23" ht="19.5" customHeight="1" thickTop="1" thickBot="1" x14ac:dyDescent="0.3">
      <c r="A98" s="164"/>
      <c r="C98" s="43">
        <v>10</v>
      </c>
      <c r="D98" s="43" t="str">
        <f>IF(C98&lt;&gt;"",TEXT(C98,"00")&amp;"/08/"&amp;'Configurações Básicas'!$E$5,"")</f>
        <v>10/08/2017</v>
      </c>
      <c r="E98" s="43" t="s">
        <v>1338</v>
      </c>
      <c r="F98" s="212" t="s">
        <v>1661</v>
      </c>
      <c r="G98" s="43" t="s">
        <v>1446</v>
      </c>
      <c r="H98" s="43" t="s">
        <v>1397</v>
      </c>
      <c r="I98" s="43"/>
      <c r="J98" s="219">
        <v>0</v>
      </c>
      <c r="K98" s="219">
        <v>2393.9699999999998</v>
      </c>
      <c r="L98" s="126" t="s">
        <v>1356</v>
      </c>
      <c r="M98" s="43"/>
      <c r="N98" s="41" t="e">
        <f>N97+IF(AND(L98="Pago",OR(E98='PC Receitas'!$O$4,E98='PC Receitas'!$O$5,E98='PC Receitas'!$O$6)),K98,IF(AND(L98="Pago",OR(E98='PC Receitas'!$O$7,E98='PC Receitas'!$O$8,E98='PC Receitas'!$O$9,E98='PC Receitas'!$O$10,E98='PC Receitas'!$O$11,E98='PC Receitas'!$O$12,E98='PC Receitas'!$O$13,E98='PC Receitas'!$O$14)),-K98,0))</f>
        <v>#REF!</v>
      </c>
      <c r="S98" s="112" t="str">
        <f t="shared" si="4"/>
        <v>Despesa</v>
      </c>
      <c r="T98" s="109" t="str">
        <f t="shared" si="5"/>
        <v/>
      </c>
      <c r="U98" s="109" t="str">
        <f t="shared" si="6"/>
        <v/>
      </c>
      <c r="V98" s="109" t="str">
        <f t="shared" si="7"/>
        <v>Despesa</v>
      </c>
      <c r="W98" s="113" t="str">
        <f>VLOOKUP(E98,'PC Receitas'!$O$4:$P$14,2,FALSE)</f>
        <v>Despesas_Operacionais</v>
      </c>
    </row>
    <row r="99" spans="1:23" ht="19.5" customHeight="1" thickTop="1" thickBot="1" x14ac:dyDescent="0.3">
      <c r="A99" s="164"/>
      <c r="C99" s="43">
        <v>17</v>
      </c>
      <c r="D99" s="43" t="str">
        <f>IF(C99&lt;&gt;"",TEXT(C99,"00")&amp;"/08/"&amp;'Configurações Básicas'!$E$5,"")</f>
        <v>17/08/2017</v>
      </c>
      <c r="E99" s="43" t="s">
        <v>1337</v>
      </c>
      <c r="F99" s="212">
        <v>782</v>
      </c>
      <c r="G99" s="43" t="s">
        <v>1447</v>
      </c>
      <c r="H99" s="43" t="s">
        <v>1398</v>
      </c>
      <c r="I99" s="43"/>
      <c r="J99" s="219">
        <v>0</v>
      </c>
      <c r="K99" s="219">
        <v>7555</v>
      </c>
      <c r="L99" s="126" t="s">
        <v>1356</v>
      </c>
      <c r="M99" s="43"/>
      <c r="N99" s="41" t="e">
        <f>N98+IF(AND(L99="Pago",OR(E99='PC Receitas'!$O$4,E99='PC Receitas'!$O$5,E99='PC Receitas'!$O$6)),K99,IF(AND(L99="Pago",OR(E99='PC Receitas'!$O$7,E99='PC Receitas'!$O$8,E99='PC Receitas'!$O$9,E99='PC Receitas'!$O$10,E99='PC Receitas'!$O$11,E99='PC Receitas'!$O$12,E99='PC Receitas'!$O$13,E99='PC Receitas'!$O$14)),-K99,0))</f>
        <v>#REF!</v>
      </c>
      <c r="S99" s="112" t="str">
        <f t="shared" si="4"/>
        <v/>
      </c>
      <c r="T99" s="109" t="str">
        <f t="shared" si="5"/>
        <v>Despesa</v>
      </c>
      <c r="U99" s="109" t="str">
        <f t="shared" si="6"/>
        <v/>
      </c>
      <c r="V99" s="109" t="str">
        <f t="shared" si="7"/>
        <v>Despesa</v>
      </c>
      <c r="W99" s="113" t="str">
        <f>VLOOKUP(E99,'PC Receitas'!$O$4:$P$14,2,FALSE)</f>
        <v>Despesas_com_Produtos</v>
      </c>
    </row>
    <row r="100" spans="1:23" ht="19.5" customHeight="1" thickTop="1" thickBot="1" x14ac:dyDescent="0.3">
      <c r="A100" s="164"/>
      <c r="C100" s="43">
        <v>12</v>
      </c>
      <c r="D100" s="43" t="str">
        <f>IF(C100&lt;&gt;"",TEXT(C100,"00")&amp;"/08/"&amp;'Configurações Básicas'!$E$5,"")</f>
        <v>12/08/2017</v>
      </c>
      <c r="E100" s="43" t="s">
        <v>1338</v>
      </c>
      <c r="F100" s="212">
        <v>15110</v>
      </c>
      <c r="G100" s="43" t="s">
        <v>1442</v>
      </c>
      <c r="H100" s="43" t="s">
        <v>1397</v>
      </c>
      <c r="I100" s="43"/>
      <c r="J100" s="219">
        <v>0</v>
      </c>
      <c r="K100" s="219">
        <v>2.1</v>
      </c>
      <c r="L100" s="126" t="s">
        <v>1356</v>
      </c>
      <c r="M100" s="43"/>
      <c r="N100" s="41" t="e">
        <f>N99+IF(AND(L100="Pago",OR(E100='PC Receitas'!$O$4,E100='PC Receitas'!$O$5,E100='PC Receitas'!$O$6)),K100,IF(AND(L100="Pago",OR(E100='PC Receitas'!$O$7,E100='PC Receitas'!$O$8,E100='PC Receitas'!$O$9,E100='PC Receitas'!$O$10,E100='PC Receitas'!$O$11,E100='PC Receitas'!$O$12,E100='PC Receitas'!$O$13,E100='PC Receitas'!$O$14)),-K100,0))</f>
        <v>#REF!</v>
      </c>
      <c r="S100" s="112" t="str">
        <f t="shared" si="4"/>
        <v>Despesa</v>
      </c>
      <c r="T100" s="109" t="str">
        <f t="shared" si="5"/>
        <v/>
      </c>
      <c r="U100" s="109" t="str">
        <f t="shared" si="6"/>
        <v/>
      </c>
      <c r="V100" s="109" t="str">
        <f t="shared" si="7"/>
        <v>Despesa</v>
      </c>
      <c r="W100" s="113" t="str">
        <f>VLOOKUP(E100,'PC Receitas'!$O$4:$P$14,2,FALSE)</f>
        <v>Despesas_Operacionais</v>
      </c>
    </row>
    <row r="101" spans="1:23" ht="19.5" customHeight="1" thickTop="1" thickBot="1" x14ac:dyDescent="0.3">
      <c r="A101" s="164"/>
      <c r="C101" s="43">
        <v>12</v>
      </c>
      <c r="D101" s="43" t="str">
        <f>IF(C101&lt;&gt;"",TEXT(C101,"00")&amp;"/08/"&amp;'Configurações Básicas'!$E$5,"")</f>
        <v>12/08/2017</v>
      </c>
      <c r="E101" s="43" t="s">
        <v>1338</v>
      </c>
      <c r="F101" s="212">
        <v>15112</v>
      </c>
      <c r="G101" s="43" t="s">
        <v>1442</v>
      </c>
      <c r="H101" s="43" t="s">
        <v>1397</v>
      </c>
      <c r="I101" s="43"/>
      <c r="J101" s="219">
        <v>0</v>
      </c>
      <c r="K101" s="219">
        <v>2.1</v>
      </c>
      <c r="L101" s="126" t="s">
        <v>1356</v>
      </c>
      <c r="M101" s="43"/>
      <c r="N101" s="41" t="e">
        <f>N100+IF(AND(L101="Pago",OR(E101='PC Receitas'!$O$4,E101='PC Receitas'!$O$5,E101='PC Receitas'!$O$6)),K101,IF(AND(L101="Pago",OR(E101='PC Receitas'!$O$7,E101='PC Receitas'!$O$8,E101='PC Receitas'!$O$9,E101='PC Receitas'!$O$10,E101='PC Receitas'!$O$11,E101='PC Receitas'!$O$12,E101='PC Receitas'!$O$13,E101='PC Receitas'!$O$14)),-K101,0))</f>
        <v>#REF!</v>
      </c>
      <c r="S101" s="112" t="str">
        <f t="shared" si="4"/>
        <v>Despesa</v>
      </c>
      <c r="T101" s="109" t="str">
        <f t="shared" si="5"/>
        <v/>
      </c>
      <c r="U101" s="109" t="str">
        <f t="shared" si="6"/>
        <v/>
      </c>
      <c r="V101" s="109" t="str">
        <f t="shared" si="7"/>
        <v>Despesa</v>
      </c>
      <c r="W101" s="113" t="str">
        <f>VLOOKUP(E101,'PC Receitas'!$O$4:$P$14,2,FALSE)</f>
        <v>Despesas_Operacionais</v>
      </c>
    </row>
    <row r="102" spans="1:23" ht="19.5" customHeight="1" thickTop="1" thickBot="1" x14ac:dyDescent="0.3">
      <c r="A102" s="164"/>
      <c r="C102" s="43">
        <v>12</v>
      </c>
      <c r="D102" s="43" t="str">
        <f>IF(C102&lt;&gt;"",TEXT(C102,"00")&amp;"/08/"&amp;'Configurações Básicas'!$E$5,"")</f>
        <v>12/08/2017</v>
      </c>
      <c r="E102" s="43" t="s">
        <v>1338</v>
      </c>
      <c r="F102" s="212">
        <v>15096</v>
      </c>
      <c r="G102" s="23" t="s">
        <v>1442</v>
      </c>
      <c r="H102" s="23" t="s">
        <v>1397</v>
      </c>
      <c r="I102" s="23"/>
      <c r="J102" s="219">
        <v>0</v>
      </c>
      <c r="K102" s="219">
        <v>2.1</v>
      </c>
      <c r="L102" s="126" t="s">
        <v>1356</v>
      </c>
      <c r="M102" s="43"/>
      <c r="N102" s="41" t="e">
        <f>N101+IF(AND(L102="Pago",OR(E102='PC Receitas'!$O$4,E102='PC Receitas'!$O$5,E102='PC Receitas'!$O$6)),K102,IF(AND(L102="Pago",OR(E102='PC Receitas'!$O$7,E102='PC Receitas'!$O$8,E102='PC Receitas'!$O$9,E102='PC Receitas'!$O$10,E102='PC Receitas'!$O$11,E102='PC Receitas'!$O$12,E102='PC Receitas'!$O$13,E102='PC Receitas'!$O$14)),-K102,0))</f>
        <v>#REF!</v>
      </c>
      <c r="S102" s="112" t="str">
        <f t="shared" si="4"/>
        <v>Despesa</v>
      </c>
      <c r="T102" s="109" t="str">
        <f t="shared" si="5"/>
        <v/>
      </c>
      <c r="U102" s="109" t="str">
        <f t="shared" si="6"/>
        <v/>
      </c>
      <c r="V102" s="109" t="str">
        <f t="shared" si="7"/>
        <v>Despesa</v>
      </c>
      <c r="W102" s="113" t="str">
        <f>VLOOKUP(E102,'PC Receitas'!$O$4:$P$14,2,FALSE)</f>
        <v>Despesas_Operacionais</v>
      </c>
    </row>
    <row r="103" spans="1:23" ht="19.5" customHeight="1" thickTop="1" thickBot="1" x14ac:dyDescent="0.3">
      <c r="A103" s="164"/>
      <c r="C103" s="43">
        <v>12</v>
      </c>
      <c r="D103" s="43" t="str">
        <f>IF(C103&lt;&gt;"",TEXT(C103,"00")&amp;"/08/"&amp;'Configurações Básicas'!$E$5,"")</f>
        <v>12/08/2017</v>
      </c>
      <c r="E103" s="43" t="s">
        <v>1338</v>
      </c>
      <c r="F103" s="212">
        <v>15100</v>
      </c>
      <c r="G103" s="23" t="s">
        <v>1442</v>
      </c>
      <c r="H103" s="23" t="s">
        <v>1397</v>
      </c>
      <c r="I103" s="23"/>
      <c r="J103" s="219">
        <v>0</v>
      </c>
      <c r="K103" s="219">
        <v>2.1</v>
      </c>
      <c r="L103" s="126" t="s">
        <v>1356</v>
      </c>
      <c r="M103" s="43"/>
      <c r="N103" s="41" t="e">
        <f>N102+IF(AND(L103="Pago",OR(E103='PC Receitas'!$O$4,E103='PC Receitas'!$O$5,E103='PC Receitas'!$O$6)),K103,IF(AND(L103="Pago",OR(E103='PC Receitas'!$O$7,E103='PC Receitas'!$O$8,E103='PC Receitas'!$O$9,E103='PC Receitas'!$O$10,E103='PC Receitas'!$O$11,E103='PC Receitas'!$O$12,E103='PC Receitas'!$O$13,E103='PC Receitas'!$O$14)),-K103,0))</f>
        <v>#REF!</v>
      </c>
      <c r="S103" s="112" t="str">
        <f t="shared" si="4"/>
        <v>Despesa</v>
      </c>
      <c r="T103" s="109" t="str">
        <f t="shared" si="5"/>
        <v/>
      </c>
      <c r="U103" s="109" t="str">
        <f t="shared" si="6"/>
        <v/>
      </c>
      <c r="V103" s="109" t="str">
        <f t="shared" si="7"/>
        <v>Despesa</v>
      </c>
      <c r="W103" s="113" t="str">
        <f>VLOOKUP(E103,'PC Receitas'!$O$4:$P$14,2,FALSE)</f>
        <v>Despesas_Operacionais</v>
      </c>
    </row>
    <row r="104" spans="1:23" ht="19.5" customHeight="1" thickTop="1" thickBot="1" x14ac:dyDescent="0.3">
      <c r="A104" s="164"/>
      <c r="C104" s="43">
        <v>12</v>
      </c>
      <c r="D104" s="43" t="str">
        <f>IF(C104&lt;&gt;"",TEXT(C104,"00")&amp;"/08/"&amp;'Configurações Básicas'!$E$5,"")</f>
        <v>12/08/2017</v>
      </c>
      <c r="E104" s="43" t="s">
        <v>1338</v>
      </c>
      <c r="F104" s="212" t="s">
        <v>1662</v>
      </c>
      <c r="G104" s="23" t="s">
        <v>1442</v>
      </c>
      <c r="H104" s="23" t="s">
        <v>1397</v>
      </c>
      <c r="I104" s="23"/>
      <c r="J104" s="219">
        <v>0</v>
      </c>
      <c r="K104" s="219">
        <v>2.1</v>
      </c>
      <c r="L104" s="126" t="s">
        <v>1356</v>
      </c>
      <c r="M104" s="43"/>
      <c r="N104" s="41" t="e">
        <f>N103+IF(AND(L104="Pago",OR(E104='PC Receitas'!$O$4,E104='PC Receitas'!$O$5,E104='PC Receitas'!$O$6)),K104,IF(AND(L104="Pago",OR(E104='PC Receitas'!$O$7,E104='PC Receitas'!$O$8,E104='PC Receitas'!$O$9,E104='PC Receitas'!$O$10,E104='PC Receitas'!$O$11,E104='PC Receitas'!$O$12,E104='PC Receitas'!$O$13,E104='PC Receitas'!$O$14)),-K104,0))</f>
        <v>#REF!</v>
      </c>
      <c r="S104" s="112" t="str">
        <f t="shared" si="4"/>
        <v>Despesa</v>
      </c>
      <c r="T104" s="109" t="str">
        <f t="shared" si="5"/>
        <v/>
      </c>
      <c r="U104" s="109" t="str">
        <f t="shared" si="6"/>
        <v/>
      </c>
      <c r="V104" s="109" t="str">
        <f t="shared" si="7"/>
        <v>Despesa</v>
      </c>
      <c r="W104" s="113" t="str">
        <f>VLOOKUP(E104,'PC Receitas'!$O$4:$P$14,2,FALSE)</f>
        <v>Despesas_Operacionais</v>
      </c>
    </row>
    <row r="105" spans="1:23" ht="19.5" customHeight="1" thickTop="1" thickBot="1" x14ac:dyDescent="0.3">
      <c r="A105" s="164"/>
      <c r="C105" s="43">
        <v>12</v>
      </c>
      <c r="D105" s="43" t="str">
        <f>IF(C105&lt;&gt;"",TEXT(C105,"00")&amp;"/08/"&amp;'Configurações Básicas'!$E$5,"")</f>
        <v>12/08/2017</v>
      </c>
      <c r="E105" s="43" t="s">
        <v>1338</v>
      </c>
      <c r="F105" s="212">
        <v>15086</v>
      </c>
      <c r="G105" s="43" t="s">
        <v>1442</v>
      </c>
      <c r="H105" s="43" t="s">
        <v>1397</v>
      </c>
      <c r="I105" s="43"/>
      <c r="J105" s="219">
        <v>0</v>
      </c>
      <c r="K105" s="219">
        <v>2.1</v>
      </c>
      <c r="L105" s="126" t="s">
        <v>1356</v>
      </c>
      <c r="M105" s="43"/>
      <c r="N105" s="41" t="e">
        <f>N104+IF(AND(L105="Pago",OR(E105='PC Receitas'!$O$4,E105='PC Receitas'!$O$5,E105='PC Receitas'!$O$6)),K105,IF(AND(L105="Pago",OR(E105='PC Receitas'!$O$7,E105='PC Receitas'!$O$8,E105='PC Receitas'!$O$9,E105='PC Receitas'!$O$10,E105='PC Receitas'!$O$11,E105='PC Receitas'!$O$12,E105='PC Receitas'!$O$13,E105='PC Receitas'!$O$14)),-K105,0))</f>
        <v>#REF!</v>
      </c>
      <c r="S105" s="112" t="str">
        <f t="shared" si="4"/>
        <v>Despesa</v>
      </c>
      <c r="T105" s="109" t="str">
        <f t="shared" si="5"/>
        <v/>
      </c>
      <c r="U105" s="109" t="str">
        <f t="shared" si="6"/>
        <v/>
      </c>
      <c r="V105" s="109" t="str">
        <f t="shared" si="7"/>
        <v>Despesa</v>
      </c>
      <c r="W105" s="113" t="str">
        <f>VLOOKUP(E105,'PC Receitas'!$O$4:$P$14,2,FALSE)</f>
        <v>Despesas_Operacionais</v>
      </c>
    </row>
    <row r="106" spans="1:23" ht="19.5" customHeight="1" thickTop="1" thickBot="1" x14ac:dyDescent="0.3">
      <c r="A106" s="164"/>
      <c r="C106" s="43">
        <v>12</v>
      </c>
      <c r="D106" s="43" t="str">
        <f>IF(C106&lt;&gt;"",TEXT(C106,"00")&amp;"/08/"&amp;'Configurações Básicas'!$E$5,"")</f>
        <v>12/08/2017</v>
      </c>
      <c r="E106" s="43" t="s">
        <v>1338</v>
      </c>
      <c r="F106" s="212">
        <v>15087</v>
      </c>
      <c r="G106" s="43" t="s">
        <v>1442</v>
      </c>
      <c r="H106" s="43" t="s">
        <v>1397</v>
      </c>
      <c r="I106" s="43"/>
      <c r="J106" s="219">
        <v>0</v>
      </c>
      <c r="K106" s="219">
        <v>2.1</v>
      </c>
      <c r="L106" s="126" t="s">
        <v>1356</v>
      </c>
      <c r="M106" s="43"/>
      <c r="N106" s="41" t="e">
        <f>N105+IF(AND(L106="Pago",OR(E106='PC Receitas'!$O$4,E106='PC Receitas'!$O$5,E106='PC Receitas'!$O$6)),K106,IF(AND(L106="Pago",OR(E106='PC Receitas'!$O$7,E106='PC Receitas'!$O$8,E106='PC Receitas'!$O$9,E106='PC Receitas'!$O$10,E106='PC Receitas'!$O$11,E106='PC Receitas'!$O$12,E106='PC Receitas'!$O$13,E106='PC Receitas'!$O$14)),-K106,0))</f>
        <v>#REF!</v>
      </c>
      <c r="S106" s="112" t="str">
        <f t="shared" si="4"/>
        <v>Despesa</v>
      </c>
      <c r="T106" s="109" t="str">
        <f t="shared" si="5"/>
        <v/>
      </c>
      <c r="U106" s="109" t="str">
        <f t="shared" si="6"/>
        <v/>
      </c>
      <c r="V106" s="109" t="str">
        <f t="shared" si="7"/>
        <v>Despesa</v>
      </c>
      <c r="W106" s="113" t="str">
        <f>VLOOKUP(E106,'PC Receitas'!$O$4:$P$14,2,FALSE)</f>
        <v>Despesas_Operacionais</v>
      </c>
    </row>
    <row r="107" spans="1:23" ht="19.5" customHeight="1" thickTop="1" thickBot="1" x14ac:dyDescent="0.3">
      <c r="A107" s="164"/>
      <c r="C107" s="43">
        <v>12</v>
      </c>
      <c r="D107" s="43" t="str">
        <f>IF(C107&lt;&gt;"",TEXT(C107,"00")&amp;"/08/"&amp;'Configurações Básicas'!$E$5,"")</f>
        <v>12/08/2017</v>
      </c>
      <c r="E107" s="43" t="s">
        <v>1338</v>
      </c>
      <c r="F107" s="212">
        <v>15107</v>
      </c>
      <c r="G107" s="43" t="s">
        <v>1442</v>
      </c>
      <c r="H107" s="43" t="s">
        <v>1397</v>
      </c>
      <c r="I107" s="43"/>
      <c r="J107" s="219">
        <v>0</v>
      </c>
      <c r="K107" s="219">
        <v>2.1</v>
      </c>
      <c r="L107" s="126" t="s">
        <v>1356</v>
      </c>
      <c r="M107" s="43"/>
      <c r="N107" s="41" t="e">
        <f>N106+IF(AND(L107="Pago",OR(E107='PC Receitas'!$O$4,E107='PC Receitas'!$O$5,E107='PC Receitas'!$O$6)),K107,IF(AND(L107="Pago",OR(E107='PC Receitas'!$O$7,E107='PC Receitas'!$O$8,E107='PC Receitas'!$O$9,E107='PC Receitas'!$O$10,E107='PC Receitas'!$O$11,E107='PC Receitas'!$O$12,E107='PC Receitas'!$O$13,E107='PC Receitas'!$O$14)),-K107,0))</f>
        <v>#REF!</v>
      </c>
      <c r="S107" s="112" t="str">
        <f t="shared" si="4"/>
        <v>Despesa</v>
      </c>
      <c r="T107" s="109" t="str">
        <f t="shared" si="5"/>
        <v/>
      </c>
      <c r="U107" s="109" t="str">
        <f t="shared" si="6"/>
        <v/>
      </c>
      <c r="V107" s="109" t="str">
        <f t="shared" si="7"/>
        <v>Despesa</v>
      </c>
      <c r="W107" s="113" t="str">
        <f>VLOOKUP(E107,'PC Receitas'!$O$4:$P$14,2,FALSE)</f>
        <v>Despesas_Operacionais</v>
      </c>
    </row>
    <row r="108" spans="1:23" ht="19.5" customHeight="1" thickTop="1" thickBot="1" x14ac:dyDescent="0.3">
      <c r="A108" s="164"/>
      <c r="C108" s="43">
        <v>12</v>
      </c>
      <c r="D108" s="43" t="str">
        <f>IF(C108&lt;&gt;"",TEXT(C108,"00")&amp;"/08/"&amp;'Configurações Básicas'!$E$5,"")</f>
        <v>12/08/2017</v>
      </c>
      <c r="E108" s="43" t="s">
        <v>1338</v>
      </c>
      <c r="F108" s="212">
        <v>15108</v>
      </c>
      <c r="G108" s="43" t="s">
        <v>1442</v>
      </c>
      <c r="H108" s="43" t="s">
        <v>1397</v>
      </c>
      <c r="I108" s="43"/>
      <c r="J108" s="219">
        <v>0</v>
      </c>
      <c r="K108" s="219">
        <v>2.1</v>
      </c>
      <c r="L108" s="126" t="s">
        <v>1356</v>
      </c>
      <c r="M108" s="43"/>
      <c r="N108" s="41" t="e">
        <f>N107+IF(AND(L108="Pago",OR(E108='PC Receitas'!$O$4,E108='PC Receitas'!$O$5,E108='PC Receitas'!$O$6)),K108,IF(AND(L108="Pago",OR(E108='PC Receitas'!$O$7,E108='PC Receitas'!$O$8,E108='PC Receitas'!$O$9,E108='PC Receitas'!$O$10,E108='PC Receitas'!$O$11,E108='PC Receitas'!$O$12,E108='PC Receitas'!$O$13,E108='PC Receitas'!$O$14)),-K108,0))</f>
        <v>#REF!</v>
      </c>
      <c r="S108" s="112" t="str">
        <f t="shared" si="4"/>
        <v>Despesa</v>
      </c>
      <c r="T108" s="109" t="str">
        <f t="shared" si="5"/>
        <v/>
      </c>
      <c r="U108" s="109" t="str">
        <f t="shared" si="6"/>
        <v/>
      </c>
      <c r="V108" s="109" t="str">
        <f t="shared" si="7"/>
        <v>Despesa</v>
      </c>
      <c r="W108" s="113" t="str">
        <f>VLOOKUP(E108,'PC Receitas'!$O$4:$P$14,2,FALSE)</f>
        <v>Despesas_Operacionais</v>
      </c>
    </row>
    <row r="109" spans="1:23" ht="19.5" customHeight="1" thickTop="1" thickBot="1" x14ac:dyDescent="0.3">
      <c r="A109" s="164"/>
      <c r="C109" s="43">
        <v>17</v>
      </c>
      <c r="D109" s="43" t="str">
        <f>IF(C109&lt;&gt;"",TEXT(C109,"00")&amp;"/08/"&amp;'Configurações Básicas'!$E$5,"")</f>
        <v>17/08/2017</v>
      </c>
      <c r="E109" s="43" t="s">
        <v>1338</v>
      </c>
      <c r="F109" s="212">
        <v>15134</v>
      </c>
      <c r="G109" s="43" t="s">
        <v>1442</v>
      </c>
      <c r="H109" s="43" t="s">
        <v>1397</v>
      </c>
      <c r="I109" s="43"/>
      <c r="J109" s="219">
        <v>0</v>
      </c>
      <c r="K109" s="219">
        <v>2.1</v>
      </c>
      <c r="L109" s="126" t="s">
        <v>1356</v>
      </c>
      <c r="M109" s="43"/>
      <c r="N109" s="41" t="e">
        <f>N108+IF(AND(L109="Pago",OR(E109='PC Receitas'!$O$4,E109='PC Receitas'!$O$5,E109='PC Receitas'!$O$6)),K109,IF(AND(L109="Pago",OR(E109='PC Receitas'!$O$7,E109='PC Receitas'!$O$8,E109='PC Receitas'!$O$9,E109='PC Receitas'!$O$10,E109='PC Receitas'!$O$11,E109='PC Receitas'!$O$12,E109='PC Receitas'!$O$13,E109='PC Receitas'!$O$14)),-K109,0))</f>
        <v>#REF!</v>
      </c>
      <c r="S109" s="112" t="str">
        <f t="shared" si="4"/>
        <v>Despesa</v>
      </c>
      <c r="T109" s="109" t="str">
        <f t="shared" si="5"/>
        <v/>
      </c>
      <c r="U109" s="109" t="str">
        <f t="shared" si="6"/>
        <v/>
      </c>
      <c r="V109" s="109" t="str">
        <f t="shared" si="7"/>
        <v>Despesa</v>
      </c>
      <c r="W109" s="113" t="str">
        <f>VLOOKUP(E109,'PC Receitas'!$O$4:$P$14,2,FALSE)</f>
        <v>Despesas_Operacionais</v>
      </c>
    </row>
    <row r="110" spans="1:23" ht="19.5" customHeight="1" thickTop="1" thickBot="1" x14ac:dyDescent="0.3">
      <c r="A110" s="164"/>
      <c r="C110" s="43">
        <v>23</v>
      </c>
      <c r="D110" s="43" t="str">
        <f>IF(C110&lt;&gt;"",TEXT(C110,"00")&amp;"/08/"&amp;'Configurações Básicas'!$E$5,"")</f>
        <v>23/08/2017</v>
      </c>
      <c r="E110" s="43" t="s">
        <v>1338</v>
      </c>
      <c r="F110" s="212" t="s">
        <v>1663</v>
      </c>
      <c r="G110" s="23" t="s">
        <v>1442</v>
      </c>
      <c r="H110" s="23" t="s">
        <v>1397</v>
      </c>
      <c r="I110" s="23"/>
      <c r="J110" s="219">
        <v>0</v>
      </c>
      <c r="K110" s="219">
        <v>2.1</v>
      </c>
      <c r="L110" s="126" t="s">
        <v>1356</v>
      </c>
      <c r="M110" s="43"/>
      <c r="N110" s="41" t="e">
        <f>N109+IF(AND(L110="Pago",OR(E110='PC Receitas'!$O$4,E110='PC Receitas'!$O$5,E110='PC Receitas'!$O$6)),K110,IF(AND(L110="Pago",OR(E110='PC Receitas'!$O$7,E110='PC Receitas'!$O$8,E110='PC Receitas'!$O$9,E110='PC Receitas'!$O$10,E110='PC Receitas'!$O$11,E110='PC Receitas'!$O$12,E110='PC Receitas'!$O$13,E110='PC Receitas'!$O$14)),-K110,0))</f>
        <v>#REF!</v>
      </c>
      <c r="S110" s="112" t="str">
        <f t="shared" si="4"/>
        <v>Despesa</v>
      </c>
      <c r="T110" s="109" t="str">
        <f t="shared" si="5"/>
        <v/>
      </c>
      <c r="U110" s="109" t="str">
        <f t="shared" si="6"/>
        <v/>
      </c>
      <c r="V110" s="109" t="str">
        <f t="shared" si="7"/>
        <v>Despesa</v>
      </c>
      <c r="W110" s="113" t="str">
        <f>VLOOKUP(E110,'PC Receitas'!$O$4:$P$14,2,FALSE)</f>
        <v>Despesas_Operacionais</v>
      </c>
    </row>
    <row r="111" spans="1:23" ht="19.5" customHeight="1" thickTop="1" thickBot="1" x14ac:dyDescent="0.3">
      <c r="A111" s="164"/>
      <c r="C111" s="43">
        <v>12</v>
      </c>
      <c r="D111" s="43" t="str">
        <f>IF(C111&lt;&gt;"",TEXT(C111,"00")&amp;"/08/"&amp;'Configurações Básicas'!$E$5,"")</f>
        <v>12/08/2017</v>
      </c>
      <c r="E111" s="43" t="s">
        <v>1338</v>
      </c>
      <c r="F111" s="212" t="s">
        <v>1664</v>
      </c>
      <c r="G111" s="43" t="s">
        <v>1442</v>
      </c>
      <c r="H111" s="43" t="s">
        <v>1397</v>
      </c>
      <c r="I111" s="43"/>
      <c r="J111" s="219">
        <v>0</v>
      </c>
      <c r="K111" s="219">
        <v>2.1</v>
      </c>
      <c r="L111" s="126" t="s">
        <v>1356</v>
      </c>
      <c r="M111" s="43"/>
      <c r="N111" s="41" t="e">
        <f>N110+IF(AND(L111="Pago",OR(E111='PC Receitas'!$O$4,E111='PC Receitas'!$O$5,E111='PC Receitas'!$O$6)),K111,IF(AND(L111="Pago",OR(E111='PC Receitas'!$O$7,E111='PC Receitas'!$O$8,E111='PC Receitas'!$O$9,E111='PC Receitas'!$O$10,E111='PC Receitas'!$O$11,E111='PC Receitas'!$O$12,E111='PC Receitas'!$O$13,E111='PC Receitas'!$O$14)),-K111,0))</f>
        <v>#REF!</v>
      </c>
      <c r="S111" s="112" t="str">
        <f t="shared" si="4"/>
        <v>Despesa</v>
      </c>
      <c r="T111" s="109" t="str">
        <f t="shared" si="5"/>
        <v/>
      </c>
      <c r="U111" s="109" t="str">
        <f t="shared" si="6"/>
        <v/>
      </c>
      <c r="V111" s="109" t="str">
        <f t="shared" si="7"/>
        <v>Despesa</v>
      </c>
      <c r="W111" s="113" t="str">
        <f>VLOOKUP(E111,'PC Receitas'!$O$4:$P$14,2,FALSE)</f>
        <v>Despesas_Operacionais</v>
      </c>
    </row>
    <row r="112" spans="1:23" ht="19.5" customHeight="1" thickTop="1" thickBot="1" x14ac:dyDescent="0.3">
      <c r="A112" s="164"/>
      <c r="C112" s="43">
        <v>5</v>
      </c>
      <c r="D112" s="43" t="str">
        <f>IF(C112&lt;&gt;"",TEXT(C112,"00")&amp;"/08/"&amp;'Configurações Básicas'!$E$5,"")</f>
        <v>05/08/2017</v>
      </c>
      <c r="E112" s="43" t="s">
        <v>1337</v>
      </c>
      <c r="F112" s="212" t="s">
        <v>1665</v>
      </c>
      <c r="G112" s="43" t="s">
        <v>1445</v>
      </c>
      <c r="H112" s="43" t="s">
        <v>1399</v>
      </c>
      <c r="I112" s="43"/>
      <c r="J112" s="219">
        <v>0</v>
      </c>
      <c r="K112" s="219">
        <v>172.9</v>
      </c>
      <c r="L112" s="126" t="s">
        <v>1356</v>
      </c>
      <c r="M112" s="43"/>
      <c r="N112" s="41" t="e">
        <f>N111+IF(AND(L112="Pago",OR(E112='PC Receitas'!$O$4,E112='PC Receitas'!$O$5,E112='PC Receitas'!$O$6)),K112,IF(AND(L112="Pago",OR(E112='PC Receitas'!$O$7,E112='PC Receitas'!$O$8,E112='PC Receitas'!$O$9,E112='PC Receitas'!$O$10,E112='PC Receitas'!$O$11,E112='PC Receitas'!$O$12,E112='PC Receitas'!$O$13,E112='PC Receitas'!$O$14)),-K112,0))</f>
        <v>#REF!</v>
      </c>
      <c r="S112" s="112" t="str">
        <f t="shared" si="4"/>
        <v/>
      </c>
      <c r="T112" s="109" t="str">
        <f t="shared" si="5"/>
        <v>Despesa</v>
      </c>
      <c r="U112" s="109" t="str">
        <f t="shared" si="6"/>
        <v/>
      </c>
      <c r="V112" s="109" t="str">
        <f t="shared" si="7"/>
        <v>Despesa</v>
      </c>
      <c r="W112" s="113" t="str">
        <f>VLOOKUP(E112,'PC Receitas'!$O$4:$P$14,2,FALSE)</f>
        <v>Despesas_com_Produtos</v>
      </c>
    </row>
    <row r="113" spans="1:23" ht="19.5" customHeight="1" thickTop="1" thickBot="1" x14ac:dyDescent="0.3">
      <c r="A113" s="164"/>
      <c r="C113" s="43">
        <v>13</v>
      </c>
      <c r="D113" s="43" t="str">
        <f>IF(C113&lt;&gt;"",TEXT(C113,"00")&amp;"/08/"&amp;'Configurações Básicas'!$E$5,"")</f>
        <v>13/08/2017</v>
      </c>
      <c r="E113" s="43" t="s">
        <v>150</v>
      </c>
      <c r="F113" s="212" t="s">
        <v>1666</v>
      </c>
      <c r="G113" s="23" t="s">
        <v>1443</v>
      </c>
      <c r="H113" s="23" t="s">
        <v>1398</v>
      </c>
      <c r="I113" s="23"/>
      <c r="J113" s="219">
        <v>0</v>
      </c>
      <c r="K113" s="219">
        <v>1471.15</v>
      </c>
      <c r="L113" s="126" t="s">
        <v>1356</v>
      </c>
      <c r="M113" s="43"/>
      <c r="N113" s="41" t="e">
        <f>N112+IF(AND(L113="Pago",OR(E113='PC Receitas'!$O$4,E113='PC Receitas'!$O$5,E113='PC Receitas'!$O$6)),K113,IF(AND(L113="Pago",OR(E113='PC Receitas'!$O$7,E113='PC Receitas'!$O$8,E113='PC Receitas'!$O$9,E113='PC Receitas'!$O$10,E113='PC Receitas'!$O$11,E113='PC Receitas'!$O$12,E113='PC Receitas'!$O$13,E113='PC Receitas'!$O$14)),-K113,0))</f>
        <v>#REF!</v>
      </c>
      <c r="S113" s="112" t="str">
        <f t="shared" si="4"/>
        <v>Despesa</v>
      </c>
      <c r="T113" s="109" t="str">
        <f t="shared" si="5"/>
        <v/>
      </c>
      <c r="U113" s="109" t="str">
        <f t="shared" si="6"/>
        <v/>
      </c>
      <c r="V113" s="109" t="str">
        <f t="shared" si="7"/>
        <v>Despesa</v>
      </c>
      <c r="W113" s="113" t="str">
        <f>VLOOKUP(E113,'PC Receitas'!$O$4:$P$14,2,FALSE)</f>
        <v>Despesas_com_RH</v>
      </c>
    </row>
    <row r="114" spans="1:23" ht="19.5" customHeight="1" thickTop="1" thickBot="1" x14ac:dyDescent="0.3">
      <c r="A114" s="164"/>
      <c r="C114" s="43">
        <v>13</v>
      </c>
      <c r="D114" s="43" t="str">
        <f>IF(C114&lt;&gt;"",TEXT(C114,"00")&amp;"/08/"&amp;'Configurações Básicas'!$E$5,"")</f>
        <v>13/08/2017</v>
      </c>
      <c r="E114" s="43" t="s">
        <v>150</v>
      </c>
      <c r="F114" s="212" t="s">
        <v>1667</v>
      </c>
      <c r="G114" s="43" t="s">
        <v>1443</v>
      </c>
      <c r="H114" s="43" t="s">
        <v>1398</v>
      </c>
      <c r="I114" s="43"/>
      <c r="J114" s="219">
        <v>0</v>
      </c>
      <c r="K114" s="219">
        <v>1336.11</v>
      </c>
      <c r="L114" s="126" t="s">
        <v>1356</v>
      </c>
      <c r="M114" s="43"/>
      <c r="N114" s="41" t="e">
        <f>N113+IF(AND(L114="Pago",OR(E114='PC Receitas'!$O$4,E114='PC Receitas'!$O$5,E114='PC Receitas'!$O$6)),K114,IF(AND(L114="Pago",OR(E114='PC Receitas'!$O$7,E114='PC Receitas'!$O$8,E114='PC Receitas'!$O$9,E114='PC Receitas'!$O$10,E114='PC Receitas'!$O$11,E114='PC Receitas'!$O$12,E114='PC Receitas'!$O$13,E114='PC Receitas'!$O$14)),-K114,0))</f>
        <v>#REF!</v>
      </c>
      <c r="S114" s="112" t="str">
        <f t="shared" si="4"/>
        <v>Despesa</v>
      </c>
      <c r="T114" s="109" t="str">
        <f t="shared" si="5"/>
        <v/>
      </c>
      <c r="U114" s="109" t="str">
        <f t="shared" si="6"/>
        <v/>
      </c>
      <c r="V114" s="109" t="str">
        <f t="shared" si="7"/>
        <v>Despesa</v>
      </c>
      <c r="W114" s="113" t="str">
        <f>VLOOKUP(E114,'PC Receitas'!$O$4:$P$14,2,FALSE)</f>
        <v>Despesas_com_RH</v>
      </c>
    </row>
    <row r="115" spans="1:23" ht="19.5" customHeight="1" thickTop="1" thickBot="1" x14ac:dyDescent="0.3">
      <c r="A115" s="164"/>
      <c r="C115" s="43">
        <v>7</v>
      </c>
      <c r="D115" s="43" t="str">
        <f>IF(C115&lt;&gt;"",TEXT(C115,"00")&amp;"/08/"&amp;'Configurações Básicas'!$E$5,"")</f>
        <v>07/08/2017</v>
      </c>
      <c r="E115" s="43" t="s">
        <v>1337</v>
      </c>
      <c r="F115" s="212">
        <v>57</v>
      </c>
      <c r="G115" s="43" t="s">
        <v>1447</v>
      </c>
      <c r="H115" s="43" t="s">
        <v>1397</v>
      </c>
      <c r="I115" s="43"/>
      <c r="J115" s="219">
        <v>0</v>
      </c>
      <c r="K115" s="219">
        <v>10800</v>
      </c>
      <c r="L115" s="126" t="s">
        <v>1356</v>
      </c>
      <c r="M115" s="43"/>
      <c r="N115" s="41" t="e">
        <f>N114+IF(AND(L115="Pago",OR(E115='PC Receitas'!$O$4,E115='PC Receitas'!$O$5,E115='PC Receitas'!$O$6)),K115,IF(AND(L115="Pago",OR(E115='PC Receitas'!$O$7,E115='PC Receitas'!$O$8,E115='PC Receitas'!$O$9,E115='PC Receitas'!$O$10,E115='PC Receitas'!$O$11,E115='PC Receitas'!$O$12,E115='PC Receitas'!$O$13,E115='PC Receitas'!$O$14)),-K115,0))</f>
        <v>#REF!</v>
      </c>
      <c r="S115" s="112" t="str">
        <f t="shared" si="4"/>
        <v/>
      </c>
      <c r="T115" s="109" t="str">
        <f t="shared" si="5"/>
        <v>Despesa</v>
      </c>
      <c r="U115" s="109" t="str">
        <f t="shared" si="6"/>
        <v/>
      </c>
      <c r="V115" s="109" t="str">
        <f t="shared" si="7"/>
        <v>Despesa</v>
      </c>
      <c r="W115" s="113" t="str">
        <f>VLOOKUP(E115,'PC Receitas'!$O$4:$P$14,2,FALSE)</f>
        <v>Despesas_com_Produtos</v>
      </c>
    </row>
    <row r="116" spans="1:23" ht="19.5" customHeight="1" thickTop="1" thickBot="1" x14ac:dyDescent="0.3">
      <c r="A116" s="164"/>
      <c r="C116" s="43">
        <v>15</v>
      </c>
      <c r="D116" s="43" t="str">
        <f>IF(C116&lt;&gt;"",TEXT(C116,"00")&amp;"/08/"&amp;'Configurações Básicas'!$E$5,"")</f>
        <v>15/08/2017</v>
      </c>
      <c r="E116" s="43" t="s">
        <v>1334</v>
      </c>
      <c r="F116" s="212" t="s">
        <v>1668</v>
      </c>
      <c r="G116" s="43" t="s">
        <v>1440</v>
      </c>
      <c r="H116" s="43" t="s">
        <v>1399</v>
      </c>
      <c r="I116" s="43"/>
      <c r="J116" s="219">
        <v>0</v>
      </c>
      <c r="K116" s="219">
        <v>2535.29</v>
      </c>
      <c r="L116" s="126" t="s">
        <v>1356</v>
      </c>
      <c r="M116" s="43"/>
      <c r="N116" s="41" t="e">
        <f>N115+IF(AND(L116="Pago",OR(E116='PC Receitas'!$O$4,E116='PC Receitas'!$O$5,E116='PC Receitas'!$O$6)),K116,IF(AND(L116="Pago",OR(E116='PC Receitas'!$O$7,E116='PC Receitas'!$O$8,E116='PC Receitas'!$O$9,E116='PC Receitas'!$O$10,E116='PC Receitas'!$O$11,E116='PC Receitas'!$O$12,E116='PC Receitas'!$O$13,E116='PC Receitas'!$O$14)),-K116,0))</f>
        <v>#REF!</v>
      </c>
      <c r="S116" s="112" t="str">
        <f t="shared" si="4"/>
        <v>Despesa</v>
      </c>
      <c r="T116" s="109" t="str">
        <f t="shared" si="5"/>
        <v/>
      </c>
      <c r="U116" s="109" t="str">
        <f t="shared" si="6"/>
        <v/>
      </c>
      <c r="V116" s="109" t="str">
        <f t="shared" si="7"/>
        <v>Despesa</v>
      </c>
      <c r="W116" s="113" t="str">
        <f>VLOOKUP(E116,'PC Receitas'!$O$4:$P$14,2,FALSE)</f>
        <v>Impostos</v>
      </c>
    </row>
    <row r="117" spans="1:23" ht="19.5" customHeight="1" thickTop="1" thickBot="1" x14ac:dyDescent="0.3">
      <c r="A117" s="164"/>
      <c r="C117" s="43">
        <v>13</v>
      </c>
      <c r="D117" s="43" t="str">
        <f>IF(C117&lt;&gt;"",TEXT(C117,"00")&amp;"/08/"&amp;'Configurações Básicas'!$E$5,"")</f>
        <v>13/08/2017</v>
      </c>
      <c r="E117" s="43" t="s">
        <v>1338</v>
      </c>
      <c r="F117" s="212">
        <v>15125</v>
      </c>
      <c r="G117" s="43" t="s">
        <v>1442</v>
      </c>
      <c r="H117" s="43" t="s">
        <v>1397</v>
      </c>
      <c r="I117" s="43"/>
      <c r="J117" s="219">
        <v>0</v>
      </c>
      <c r="K117" s="219">
        <v>2.1</v>
      </c>
      <c r="L117" s="126" t="s">
        <v>1356</v>
      </c>
      <c r="M117" s="43"/>
      <c r="N117" s="41" t="e">
        <f>N116+IF(AND(L117="Pago",OR(E117='PC Receitas'!$O$4,E117='PC Receitas'!$O$5,E117='PC Receitas'!$O$6)),K117,IF(AND(L117="Pago",OR(E117='PC Receitas'!$O$7,E117='PC Receitas'!$O$8,E117='PC Receitas'!$O$9,E117='PC Receitas'!$O$10,E117='PC Receitas'!$O$11,E117='PC Receitas'!$O$12,E117='PC Receitas'!$O$13,E117='PC Receitas'!$O$14)),-K117,0))</f>
        <v>#REF!</v>
      </c>
      <c r="S117" s="112" t="str">
        <f t="shared" si="4"/>
        <v>Despesa</v>
      </c>
      <c r="T117" s="109" t="str">
        <f t="shared" si="5"/>
        <v/>
      </c>
      <c r="U117" s="109" t="str">
        <f t="shared" si="6"/>
        <v/>
      </c>
      <c r="V117" s="109" t="str">
        <f t="shared" si="7"/>
        <v>Despesa</v>
      </c>
      <c r="W117" s="113" t="str">
        <f>VLOOKUP(E117,'PC Receitas'!$O$4:$P$14,2,FALSE)</f>
        <v>Despesas_Operacionais</v>
      </c>
    </row>
    <row r="118" spans="1:23" ht="19.5" customHeight="1" thickTop="1" thickBot="1" x14ac:dyDescent="0.3">
      <c r="A118" s="164"/>
      <c r="C118" s="43">
        <v>13</v>
      </c>
      <c r="D118" s="43" t="str">
        <f>IF(C118&lt;&gt;"",TEXT(C118,"00")&amp;"/08/"&amp;'Configurações Básicas'!$E$5,"")</f>
        <v>13/08/2017</v>
      </c>
      <c r="E118" s="43" t="s">
        <v>1338</v>
      </c>
      <c r="F118" s="212">
        <v>15119</v>
      </c>
      <c r="G118" s="23" t="s">
        <v>1442</v>
      </c>
      <c r="H118" s="23" t="s">
        <v>1397</v>
      </c>
      <c r="I118" s="23"/>
      <c r="J118" s="219">
        <v>0</v>
      </c>
      <c r="K118" s="219">
        <v>2.1</v>
      </c>
      <c r="L118" s="126" t="s">
        <v>1356</v>
      </c>
      <c r="M118" s="43"/>
      <c r="N118" s="41" t="e">
        <f>N117+IF(AND(L118="Pago",OR(E118='PC Receitas'!$O$4,E118='PC Receitas'!$O$5,E118='PC Receitas'!$O$6)),K118,IF(AND(L118="Pago",OR(E118='PC Receitas'!$O$7,E118='PC Receitas'!$O$8,E118='PC Receitas'!$O$9,E118='PC Receitas'!$O$10,E118='PC Receitas'!$O$11,E118='PC Receitas'!$O$12,E118='PC Receitas'!$O$13,E118='PC Receitas'!$O$14)),-K118,0))</f>
        <v>#REF!</v>
      </c>
      <c r="S118" s="112" t="str">
        <f t="shared" si="4"/>
        <v>Despesa</v>
      </c>
      <c r="T118" s="109" t="str">
        <f t="shared" si="5"/>
        <v/>
      </c>
      <c r="U118" s="109" t="str">
        <f t="shared" si="6"/>
        <v/>
      </c>
      <c r="V118" s="109" t="str">
        <f t="shared" si="7"/>
        <v>Despesa</v>
      </c>
      <c r="W118" s="113" t="str">
        <f>VLOOKUP(E118,'PC Receitas'!$O$4:$P$14,2,FALSE)</f>
        <v>Despesas_Operacionais</v>
      </c>
    </row>
    <row r="119" spans="1:23" ht="19.5" customHeight="1" thickTop="1" thickBot="1" x14ac:dyDescent="0.3">
      <c r="A119" s="164"/>
      <c r="C119" s="43">
        <v>13</v>
      </c>
      <c r="D119" s="43" t="str">
        <f>IF(C119&lt;&gt;"",TEXT(C119,"00")&amp;"/08/"&amp;'Configurações Básicas'!$E$5,"")</f>
        <v>13/08/2017</v>
      </c>
      <c r="E119" s="43" t="s">
        <v>1338</v>
      </c>
      <c r="F119" s="212">
        <v>15116</v>
      </c>
      <c r="G119" s="23" t="s">
        <v>1442</v>
      </c>
      <c r="H119" s="23" t="s">
        <v>1397</v>
      </c>
      <c r="I119" s="23"/>
      <c r="J119" s="219">
        <v>0</v>
      </c>
      <c r="K119" s="219">
        <v>2.1</v>
      </c>
      <c r="L119" s="126" t="s">
        <v>1356</v>
      </c>
      <c r="M119" s="43"/>
      <c r="N119" s="41" t="e">
        <f>N118+IF(AND(L119="Pago",OR(E119='PC Receitas'!$O$4,E119='PC Receitas'!$O$5,E119='PC Receitas'!$O$6)),K119,IF(AND(L119="Pago",OR(E119='PC Receitas'!$O$7,E119='PC Receitas'!$O$8,E119='PC Receitas'!$O$9,E119='PC Receitas'!$O$10,E119='PC Receitas'!$O$11,E119='PC Receitas'!$O$12,E119='PC Receitas'!$O$13,E119='PC Receitas'!$O$14)),-K119,0))</f>
        <v>#REF!</v>
      </c>
      <c r="S119" s="112" t="str">
        <f t="shared" si="4"/>
        <v>Despesa</v>
      </c>
      <c r="T119" s="109" t="str">
        <f t="shared" si="5"/>
        <v/>
      </c>
      <c r="U119" s="109" t="str">
        <f t="shared" si="6"/>
        <v/>
      </c>
      <c r="V119" s="109" t="str">
        <f t="shared" si="7"/>
        <v>Despesa</v>
      </c>
      <c r="W119" s="113" t="str">
        <f>VLOOKUP(E119,'PC Receitas'!$O$4:$P$14,2,FALSE)</f>
        <v>Despesas_Operacionais</v>
      </c>
    </row>
    <row r="120" spans="1:23" ht="19.5" customHeight="1" thickTop="1" thickBot="1" x14ac:dyDescent="0.3">
      <c r="A120" s="164"/>
      <c r="C120" s="43">
        <v>13</v>
      </c>
      <c r="D120" s="43" t="str">
        <f>IF(C120&lt;&gt;"",TEXT(C120,"00")&amp;"/08/"&amp;'Configurações Básicas'!$E$5,"")</f>
        <v>13/08/2017</v>
      </c>
      <c r="E120" s="43" t="s">
        <v>1338</v>
      </c>
      <c r="F120" s="143">
        <v>15088</v>
      </c>
      <c r="G120" s="43" t="s">
        <v>1442</v>
      </c>
      <c r="H120" s="43" t="s">
        <v>1397</v>
      </c>
      <c r="I120" s="43"/>
      <c r="J120" s="219">
        <v>0</v>
      </c>
      <c r="K120" s="219">
        <v>2.1</v>
      </c>
      <c r="L120" s="126" t="s">
        <v>1356</v>
      </c>
      <c r="M120" s="43"/>
      <c r="N120" s="41" t="e">
        <f>N119+IF(AND(L120="Pago",OR(E120='PC Receitas'!$O$4,E120='PC Receitas'!$O$5,E120='PC Receitas'!$O$6)),K120,IF(AND(L120="Pago",OR(E120='PC Receitas'!$O$7,E120='PC Receitas'!$O$8,E120='PC Receitas'!$O$9,E120='PC Receitas'!$O$10,E120='PC Receitas'!$O$11,E120='PC Receitas'!$O$12,E120='PC Receitas'!$O$13,E120='PC Receitas'!$O$14)),-K120,0))</f>
        <v>#REF!</v>
      </c>
      <c r="S120" s="112" t="str">
        <f t="shared" si="4"/>
        <v>Despesa</v>
      </c>
      <c r="T120" s="109" t="str">
        <f t="shared" si="5"/>
        <v/>
      </c>
      <c r="U120" s="109" t="str">
        <f t="shared" si="6"/>
        <v/>
      </c>
      <c r="V120" s="109" t="str">
        <f t="shared" si="7"/>
        <v>Despesa</v>
      </c>
      <c r="W120" s="113" t="str">
        <f>VLOOKUP(E120,'PC Receitas'!$O$4:$P$14,2,FALSE)</f>
        <v>Despesas_Operacionais</v>
      </c>
    </row>
    <row r="121" spans="1:23" ht="19.5" customHeight="1" thickTop="1" thickBot="1" x14ac:dyDescent="0.3">
      <c r="A121" s="164"/>
      <c r="C121" s="43">
        <v>15</v>
      </c>
      <c r="D121" s="43" t="str">
        <f>IF(C121&lt;&gt;"",TEXT(C121,"00")&amp;"/08/"&amp;'Configurações Básicas'!$E$5,"")</f>
        <v>15/08/2017</v>
      </c>
      <c r="E121" s="43" t="s">
        <v>1338</v>
      </c>
      <c r="F121" s="143" t="s">
        <v>1669</v>
      </c>
      <c r="G121" s="43" t="s">
        <v>1448</v>
      </c>
      <c r="H121" s="43" t="s">
        <v>1397</v>
      </c>
      <c r="I121" s="43"/>
      <c r="J121" s="219">
        <v>0</v>
      </c>
      <c r="K121" s="219">
        <v>67</v>
      </c>
      <c r="L121" s="126" t="s">
        <v>1356</v>
      </c>
      <c r="M121" s="43"/>
      <c r="N121" s="41" t="e">
        <f>N120+IF(AND(L121="Pago",OR(E121='PC Receitas'!$O$4,E121='PC Receitas'!$O$5,E121='PC Receitas'!$O$6)),K121,IF(AND(L121="Pago",OR(E121='PC Receitas'!$O$7,E121='PC Receitas'!$O$8,E121='PC Receitas'!$O$9,E121='PC Receitas'!$O$10,E121='PC Receitas'!$O$11,E121='PC Receitas'!$O$12,E121='PC Receitas'!$O$13,E121='PC Receitas'!$O$14)),-K121,0))</f>
        <v>#REF!</v>
      </c>
      <c r="S121" s="112" t="str">
        <f t="shared" si="4"/>
        <v>Despesa</v>
      </c>
      <c r="T121" s="109" t="str">
        <f t="shared" si="5"/>
        <v/>
      </c>
      <c r="U121" s="109" t="str">
        <f t="shared" si="6"/>
        <v/>
      </c>
      <c r="V121" s="109" t="str">
        <f t="shared" si="7"/>
        <v>Despesa</v>
      </c>
      <c r="W121" s="113" t="str">
        <f>VLOOKUP(E121,'PC Receitas'!$O$4:$P$14,2,FALSE)</f>
        <v>Despesas_Operacionais</v>
      </c>
    </row>
    <row r="122" spans="1:23" ht="19.5" customHeight="1" thickTop="1" thickBot="1" x14ac:dyDescent="0.3">
      <c r="A122" s="164"/>
      <c r="C122" s="43">
        <v>17</v>
      </c>
      <c r="D122" s="43" t="str">
        <f>IF(C122&lt;&gt;"",TEXT(C122,"00")&amp;"/08/"&amp;'Configurações Básicas'!$E$5,"")</f>
        <v>17/08/2017</v>
      </c>
      <c r="E122" s="43" t="s">
        <v>150</v>
      </c>
      <c r="F122" s="143" t="s">
        <v>1670</v>
      </c>
      <c r="G122" s="43" t="s">
        <v>1443</v>
      </c>
      <c r="H122" s="43" t="s">
        <v>1398</v>
      </c>
      <c r="I122" s="43"/>
      <c r="J122" s="219">
        <v>0</v>
      </c>
      <c r="K122" s="219">
        <v>62</v>
      </c>
      <c r="L122" s="126" t="s">
        <v>1356</v>
      </c>
      <c r="M122" s="43"/>
      <c r="N122" s="41" t="e">
        <f>N121+IF(AND(L122="Pago",OR(E122='PC Receitas'!$O$4,E122='PC Receitas'!$O$5,E122='PC Receitas'!$O$6)),K122,IF(AND(L122="Pago",OR(E122='PC Receitas'!$O$7,E122='PC Receitas'!$O$8,E122='PC Receitas'!$O$9,E122='PC Receitas'!$O$10,E122='PC Receitas'!$O$11,E122='PC Receitas'!$O$12,E122='PC Receitas'!$O$13,E122='PC Receitas'!$O$14)),-K122,0))</f>
        <v>#REF!</v>
      </c>
      <c r="S122" s="112" t="str">
        <f t="shared" si="4"/>
        <v>Despesa</v>
      </c>
      <c r="T122" s="109" t="str">
        <f t="shared" si="5"/>
        <v/>
      </c>
      <c r="U122" s="109" t="str">
        <f t="shared" si="6"/>
        <v/>
      </c>
      <c r="V122" s="109" t="str">
        <f t="shared" si="7"/>
        <v>Despesa</v>
      </c>
      <c r="W122" s="113" t="str">
        <f>VLOOKUP(E122,'PC Receitas'!$O$4:$P$14,2,FALSE)</f>
        <v>Despesas_com_RH</v>
      </c>
    </row>
    <row r="123" spans="1:23" ht="19.5" customHeight="1" thickTop="1" thickBot="1" x14ac:dyDescent="0.3">
      <c r="A123" s="164"/>
      <c r="C123" s="43">
        <v>30</v>
      </c>
      <c r="D123" s="43" t="str">
        <f>IF(C123&lt;&gt;"",TEXT(C123,"00")&amp;"/08/"&amp;'Configurações Básicas'!$E$5,"")</f>
        <v>30/08/2017</v>
      </c>
      <c r="E123" s="43" t="s">
        <v>1338</v>
      </c>
      <c r="F123" s="143" t="s">
        <v>1671</v>
      </c>
      <c r="G123" s="43" t="s">
        <v>1442</v>
      </c>
      <c r="H123" s="43" t="s">
        <v>1399</v>
      </c>
      <c r="I123" s="43"/>
      <c r="J123" s="219">
        <v>0</v>
      </c>
      <c r="K123" s="219">
        <v>156.12</v>
      </c>
      <c r="L123" s="44" t="s">
        <v>1356</v>
      </c>
      <c r="M123" s="43"/>
      <c r="N123" s="41" t="e">
        <f>N122+IF(AND(L123="Pago",OR(E123='PC Receitas'!$O$4,E123='PC Receitas'!$O$5,E123='PC Receitas'!$O$6)),K123,IF(AND(L123="Pago",OR(E123='PC Receitas'!$O$7,E123='PC Receitas'!$O$8,E123='PC Receitas'!$O$9,E123='PC Receitas'!$O$10,E123='PC Receitas'!$O$11,E123='PC Receitas'!$O$12,E123='PC Receitas'!$O$13,E123='PC Receitas'!$O$14)),-K123,0))</f>
        <v>#REF!</v>
      </c>
      <c r="S123" s="112" t="str">
        <f t="shared" si="4"/>
        <v>Despesa</v>
      </c>
      <c r="T123" s="109" t="str">
        <f t="shared" si="5"/>
        <v/>
      </c>
      <c r="U123" s="109" t="str">
        <f t="shared" si="6"/>
        <v/>
      </c>
      <c r="V123" s="109" t="str">
        <f t="shared" si="7"/>
        <v>Despesa</v>
      </c>
      <c r="W123" s="113" t="str">
        <f>VLOOKUP(E123,'PC Receitas'!$O$4:$P$14,2,FALSE)</f>
        <v>Despesas_Operacionais</v>
      </c>
    </row>
    <row r="124" spans="1:23" ht="19.5" customHeight="1" thickTop="1" thickBot="1" x14ac:dyDescent="0.3">
      <c r="A124" s="164"/>
      <c r="C124" s="43">
        <v>31</v>
      </c>
      <c r="D124" s="43" t="str">
        <f>IF(C124&lt;&gt;"",TEXT(C124,"00")&amp;"/08/"&amp;'Configurações Básicas'!$E$5,"")</f>
        <v>31/08/2017</v>
      </c>
      <c r="E124" s="43" t="s">
        <v>1338</v>
      </c>
      <c r="F124" s="143" t="s">
        <v>1672</v>
      </c>
      <c r="G124" s="43" t="s">
        <v>1442</v>
      </c>
      <c r="H124" s="43" t="s">
        <v>1399</v>
      </c>
      <c r="I124" s="43"/>
      <c r="J124" s="219">
        <v>0</v>
      </c>
      <c r="K124" s="219">
        <v>1376.23</v>
      </c>
      <c r="L124" s="44" t="s">
        <v>1356</v>
      </c>
      <c r="M124" s="43"/>
      <c r="N124" s="41" t="e">
        <f>N123+IF(AND(L124="Pago",OR(E124='PC Receitas'!$O$4,E124='PC Receitas'!$O$5,E124='PC Receitas'!$O$6)),K124,IF(AND(L124="Pago",OR(E124='PC Receitas'!$O$7,E124='PC Receitas'!$O$8,E124='PC Receitas'!$O$9,E124='PC Receitas'!$O$10,E124='PC Receitas'!$O$11,E124='PC Receitas'!$O$12,E124='PC Receitas'!$O$13,E124='PC Receitas'!$O$14)),-K124,0))</f>
        <v>#REF!</v>
      </c>
      <c r="S124" s="112" t="str">
        <f t="shared" si="4"/>
        <v>Despesa</v>
      </c>
      <c r="T124" s="109" t="str">
        <f t="shared" si="5"/>
        <v/>
      </c>
      <c r="U124" s="109" t="str">
        <f t="shared" si="6"/>
        <v/>
      </c>
      <c r="V124" s="109" t="str">
        <f t="shared" si="7"/>
        <v>Despesa</v>
      </c>
      <c r="W124" s="113" t="str">
        <f>VLOOKUP(E124,'PC Receitas'!$O$4:$P$14,2,FALSE)</f>
        <v>Despesas_Operacionais</v>
      </c>
    </row>
    <row r="125" spans="1:23" ht="19.5" customHeight="1" thickTop="1" thickBot="1" x14ac:dyDescent="0.3">
      <c r="A125" s="164"/>
      <c r="C125" s="43">
        <v>15</v>
      </c>
      <c r="D125" s="43" t="str">
        <f>IF(C125&lt;&gt;"",TEXT(C125,"00")&amp;"/08/"&amp;'Configurações Básicas'!$E$5,"")</f>
        <v>15/08/2017</v>
      </c>
      <c r="E125" s="43" t="s">
        <v>150</v>
      </c>
      <c r="F125" s="143" t="s">
        <v>1673</v>
      </c>
      <c r="G125" s="43" t="s">
        <v>1496</v>
      </c>
      <c r="H125" s="43" t="s">
        <v>1397</v>
      </c>
      <c r="I125" s="43"/>
      <c r="J125" s="219">
        <v>0</v>
      </c>
      <c r="K125" s="219">
        <v>1009.39</v>
      </c>
      <c r="L125" s="44" t="s">
        <v>1356</v>
      </c>
      <c r="M125" s="43"/>
      <c r="N125" s="41" t="e">
        <f>N124+IF(AND(L125="Pago",OR(E125='PC Receitas'!$O$4,E125='PC Receitas'!$O$5,E125='PC Receitas'!$O$6)),K125,IF(AND(L125="Pago",OR(E125='PC Receitas'!$O$7,E125='PC Receitas'!$O$8,E125='PC Receitas'!$O$9,E125='PC Receitas'!$O$10,E125='PC Receitas'!$O$11,E125='PC Receitas'!$O$12,E125='PC Receitas'!$O$13,E125='PC Receitas'!$O$14)),-K125,0))</f>
        <v>#REF!</v>
      </c>
      <c r="S125" s="112" t="str">
        <f t="shared" ref="S125:S188" si="8">IF(W125="Despesas_com_RH","Despesa",IF(W125="Despesas_Operacionais","Despesa",IF(W125="Despesas_com_Marketing","Despesa",IF(W125="Impostos","Despesa",IF(W125="Investimentos","Despesa","")))))</f>
        <v>Despesa</v>
      </c>
      <c r="T125" s="109" t="str">
        <f t="shared" ref="T125:T188" si="9">IF(W125="Despesas_com_Produtos","Despesa",IF(W125="Despesas_com_Serviços","Despesa",IF(W125="Despesas_Não_Operacionais","Despesa","")))</f>
        <v/>
      </c>
      <c r="U125" s="109" t="str">
        <f t="shared" ref="U125:U188" si="10">IF(W125="Receitas_com_Produtos","Receita",IF(W125="Receitas_com_Serviços","Receita",IF(W125="Receitas_Não_Operacionais","Receita","")))</f>
        <v/>
      </c>
      <c r="V125" s="109" t="str">
        <f t="shared" ref="V125:V188" si="11">IF(S125&lt;&gt;"",S125,IF(T125&lt;&gt;"",T125,IF(U125&lt;&gt;"",U125,"")))</f>
        <v>Despesa</v>
      </c>
      <c r="W125" s="113" t="str">
        <f>VLOOKUP(E125,'PC Receitas'!$O$4:$P$14,2,FALSE)</f>
        <v>Despesas_com_RH</v>
      </c>
    </row>
    <row r="126" spans="1:23" ht="19.5" customHeight="1" thickTop="1" thickBot="1" x14ac:dyDescent="0.3">
      <c r="A126" s="164"/>
      <c r="C126" s="43">
        <v>17</v>
      </c>
      <c r="D126" s="43" t="str">
        <f>IF(C126&lt;&gt;"",TEXT(C126,"00")&amp;"/08/"&amp;'Configurações Básicas'!$E$5,"")</f>
        <v>17/08/2017</v>
      </c>
      <c r="E126" s="43" t="s">
        <v>150</v>
      </c>
      <c r="F126" s="143" t="s">
        <v>1674</v>
      </c>
      <c r="G126" s="43" t="s">
        <v>1505</v>
      </c>
      <c r="H126" s="43" t="s">
        <v>1397</v>
      </c>
      <c r="I126" s="43"/>
      <c r="J126" s="219">
        <v>0</v>
      </c>
      <c r="K126" s="219">
        <v>45</v>
      </c>
      <c r="L126" s="44" t="s">
        <v>1356</v>
      </c>
      <c r="M126" s="43"/>
      <c r="N126" s="41" t="e">
        <f>N125+IF(AND(L126="Pago",OR(E126='PC Receitas'!$O$4,E126='PC Receitas'!$O$5,E126='PC Receitas'!$O$6)),K126,IF(AND(L126="Pago",OR(E126='PC Receitas'!$O$7,E126='PC Receitas'!$O$8,E126='PC Receitas'!$O$9,E126='PC Receitas'!$O$10,E126='PC Receitas'!$O$11,E126='PC Receitas'!$O$12,E126='PC Receitas'!$O$13,E126='PC Receitas'!$O$14)),-K126,0))</f>
        <v>#REF!</v>
      </c>
      <c r="S126" s="112" t="str">
        <f t="shared" si="8"/>
        <v>Despesa</v>
      </c>
      <c r="T126" s="109" t="str">
        <f t="shared" si="9"/>
        <v/>
      </c>
      <c r="U126" s="109" t="str">
        <f t="shared" si="10"/>
        <v/>
      </c>
      <c r="V126" s="109" t="str">
        <f t="shared" si="11"/>
        <v>Despesa</v>
      </c>
      <c r="W126" s="113" t="str">
        <f>VLOOKUP(E126,'PC Receitas'!$O$4:$P$14,2,FALSE)</f>
        <v>Despesas_com_RH</v>
      </c>
    </row>
    <row r="127" spans="1:23" ht="19.5" customHeight="1" thickTop="1" thickBot="1" x14ac:dyDescent="0.3">
      <c r="A127" s="164"/>
      <c r="C127" s="43">
        <v>26</v>
      </c>
      <c r="D127" s="43" t="str">
        <f>IF(C127&lt;&gt;"",TEXT(C127,"00")&amp;"/08/"&amp;'Configurações Básicas'!$E$5,"")</f>
        <v>26/08/2017</v>
      </c>
      <c r="E127" s="43" t="s">
        <v>1338</v>
      </c>
      <c r="F127" s="143" t="s">
        <v>1675</v>
      </c>
      <c r="G127" s="43" t="s">
        <v>1473</v>
      </c>
      <c r="H127" s="43" t="s">
        <v>1399</v>
      </c>
      <c r="I127" s="43"/>
      <c r="J127" s="219">
        <v>0</v>
      </c>
      <c r="K127" s="219">
        <v>834.19</v>
      </c>
      <c r="L127" s="44" t="s">
        <v>1356</v>
      </c>
      <c r="M127" s="43"/>
      <c r="N127" s="41" t="e">
        <f>N126+IF(AND(L127="Pago",OR(E127='PC Receitas'!$O$4,E127='PC Receitas'!$O$5,E127='PC Receitas'!$O$6)),K127,IF(AND(L127="Pago",OR(E127='PC Receitas'!$O$7,E127='PC Receitas'!$O$8,E127='PC Receitas'!$O$9,E127='PC Receitas'!$O$10,E127='PC Receitas'!$O$11,E127='PC Receitas'!$O$12,E127='PC Receitas'!$O$13,E127='PC Receitas'!$O$14)),-K127,0))</f>
        <v>#REF!</v>
      </c>
      <c r="S127" s="112" t="str">
        <f t="shared" si="8"/>
        <v>Despesa</v>
      </c>
      <c r="T127" s="109" t="str">
        <f t="shared" si="9"/>
        <v/>
      </c>
      <c r="U127" s="109" t="str">
        <f t="shared" si="10"/>
        <v/>
      </c>
      <c r="V127" s="109" t="str">
        <f t="shared" si="11"/>
        <v>Despesa</v>
      </c>
      <c r="W127" s="113" t="str">
        <f>VLOOKUP(E127,'PC Receitas'!$O$4:$P$14,2,FALSE)</f>
        <v>Despesas_Operacionais</v>
      </c>
    </row>
    <row r="128" spans="1:23" ht="19.5" customHeight="1" thickTop="1" thickBot="1" x14ac:dyDescent="0.3">
      <c r="A128" s="164"/>
      <c r="C128" s="43">
        <v>15</v>
      </c>
      <c r="D128" s="43" t="str">
        <f>IF(C128&lt;&gt;"",TEXT(C128,"00")&amp;"/08/"&amp;'Configurações Básicas'!$E$5,"")</f>
        <v>15/08/2017</v>
      </c>
      <c r="E128" s="43" t="s">
        <v>1338</v>
      </c>
      <c r="F128" s="143" t="s">
        <v>1676</v>
      </c>
      <c r="G128" s="43" t="s">
        <v>1442</v>
      </c>
      <c r="H128" s="43" t="s">
        <v>1397</v>
      </c>
      <c r="I128" s="43"/>
      <c r="J128" s="219">
        <v>0</v>
      </c>
      <c r="K128" s="219">
        <v>2.1</v>
      </c>
      <c r="L128" s="44" t="s">
        <v>1356</v>
      </c>
      <c r="M128" s="43"/>
      <c r="N128" s="41" t="e">
        <f>N127+IF(AND(L128="Pago",OR(E128='PC Receitas'!$O$4,E128='PC Receitas'!$O$5,E128='PC Receitas'!$O$6)),K128,IF(AND(L128="Pago",OR(E128='PC Receitas'!$O$7,E128='PC Receitas'!$O$8,E128='PC Receitas'!$O$9,E128='PC Receitas'!$O$10,E128='PC Receitas'!$O$11,E128='PC Receitas'!$O$12,E128='PC Receitas'!$O$13,E128='PC Receitas'!$O$14)),-K128,0))</f>
        <v>#REF!</v>
      </c>
      <c r="S128" s="112" t="str">
        <f t="shared" si="8"/>
        <v>Despesa</v>
      </c>
      <c r="T128" s="109" t="str">
        <f t="shared" si="9"/>
        <v/>
      </c>
      <c r="U128" s="109" t="str">
        <f t="shared" si="10"/>
        <v/>
      </c>
      <c r="V128" s="109" t="str">
        <f t="shared" si="11"/>
        <v>Despesa</v>
      </c>
      <c r="W128" s="113" t="str">
        <f>VLOOKUP(E128,'PC Receitas'!$O$4:$P$14,2,FALSE)</f>
        <v>Despesas_Operacionais</v>
      </c>
    </row>
    <row r="129" spans="1:23" ht="19.5" customHeight="1" thickTop="1" thickBot="1" x14ac:dyDescent="0.3">
      <c r="A129" s="164"/>
      <c r="C129" s="43">
        <v>14</v>
      </c>
      <c r="D129" s="43" t="str">
        <f>IF(C129&lt;&gt;"",TEXT(C129,"00")&amp;"/08/"&amp;'Configurações Básicas'!$E$5,"")</f>
        <v>14/08/2017</v>
      </c>
      <c r="E129" s="43" t="s">
        <v>1338</v>
      </c>
      <c r="F129" s="143">
        <v>15128</v>
      </c>
      <c r="G129" s="43" t="s">
        <v>1442</v>
      </c>
      <c r="H129" s="43" t="s">
        <v>1397</v>
      </c>
      <c r="I129" s="43"/>
      <c r="J129" s="219">
        <v>0</v>
      </c>
      <c r="K129" s="219">
        <v>2.1</v>
      </c>
      <c r="L129" s="44" t="s">
        <v>1356</v>
      </c>
      <c r="M129" s="43"/>
      <c r="N129" s="41" t="e">
        <f>N128+IF(AND(L129="Pago",OR(E129='PC Receitas'!$O$4,E129='PC Receitas'!$O$5,E129='PC Receitas'!$O$6)),K129,IF(AND(L129="Pago",OR(E129='PC Receitas'!$O$7,E129='PC Receitas'!$O$8,E129='PC Receitas'!$O$9,E129='PC Receitas'!$O$10,E129='PC Receitas'!$O$11,E129='PC Receitas'!$O$12,E129='PC Receitas'!$O$13,E129='PC Receitas'!$O$14)),-K129,0))</f>
        <v>#REF!</v>
      </c>
      <c r="S129" s="112" t="str">
        <f t="shared" si="8"/>
        <v>Despesa</v>
      </c>
      <c r="T129" s="109" t="str">
        <f t="shared" si="9"/>
        <v/>
      </c>
      <c r="U129" s="109" t="str">
        <f t="shared" si="10"/>
        <v/>
      </c>
      <c r="V129" s="109" t="str">
        <f t="shared" si="11"/>
        <v>Despesa</v>
      </c>
      <c r="W129" s="113" t="str">
        <f>VLOOKUP(E129,'PC Receitas'!$O$4:$P$14,2,FALSE)</f>
        <v>Despesas_Operacionais</v>
      </c>
    </row>
    <row r="130" spans="1:23" ht="19.5" customHeight="1" thickTop="1" thickBot="1" x14ac:dyDescent="0.3">
      <c r="A130" s="164"/>
      <c r="C130" s="43">
        <v>17</v>
      </c>
      <c r="D130" s="43" t="str">
        <f>IF(C130&lt;&gt;"",TEXT(C130,"00")&amp;"/08/"&amp;'Configurações Básicas'!$E$5,"")</f>
        <v>17/08/2017</v>
      </c>
      <c r="E130" s="43" t="s">
        <v>1338</v>
      </c>
      <c r="F130" s="143">
        <v>15130</v>
      </c>
      <c r="G130" s="43" t="s">
        <v>1442</v>
      </c>
      <c r="H130" s="43" t="s">
        <v>1397</v>
      </c>
      <c r="I130" s="43"/>
      <c r="J130" s="219">
        <v>0</v>
      </c>
      <c r="K130" s="219">
        <v>2.1</v>
      </c>
      <c r="L130" s="44" t="s">
        <v>1356</v>
      </c>
      <c r="M130" s="43"/>
      <c r="N130" s="41" t="e">
        <f>N129+IF(AND(L130="Pago",OR(E130='PC Receitas'!$O$4,E130='PC Receitas'!$O$5,E130='PC Receitas'!$O$6)),K130,IF(AND(L130="Pago",OR(E130='PC Receitas'!$O$7,E130='PC Receitas'!$O$8,E130='PC Receitas'!$O$9,E130='PC Receitas'!$O$10,E130='PC Receitas'!$O$11,E130='PC Receitas'!$O$12,E130='PC Receitas'!$O$13,E130='PC Receitas'!$O$14)),-K130,0))</f>
        <v>#REF!</v>
      </c>
      <c r="S130" s="112" t="str">
        <f t="shared" si="8"/>
        <v>Despesa</v>
      </c>
      <c r="T130" s="109" t="str">
        <f t="shared" si="9"/>
        <v/>
      </c>
      <c r="U130" s="109" t="str">
        <f t="shared" si="10"/>
        <v/>
      </c>
      <c r="V130" s="109" t="str">
        <f t="shared" si="11"/>
        <v>Despesa</v>
      </c>
      <c r="W130" s="113" t="str">
        <f>VLOOKUP(E130,'PC Receitas'!$O$4:$P$14,2,FALSE)</f>
        <v>Despesas_Operacionais</v>
      </c>
    </row>
    <row r="131" spans="1:23" ht="19.5" customHeight="1" thickTop="1" thickBot="1" x14ac:dyDescent="0.3">
      <c r="A131" s="164"/>
      <c r="C131" s="43">
        <v>17</v>
      </c>
      <c r="D131" s="43" t="str">
        <f>IF(C131&lt;&gt;"",TEXT(C131,"00")&amp;"/08/"&amp;'Configurações Básicas'!$E$5,"")</f>
        <v>17/08/2017</v>
      </c>
      <c r="E131" s="43" t="s">
        <v>1338</v>
      </c>
      <c r="F131" s="143">
        <v>15132</v>
      </c>
      <c r="G131" s="43" t="s">
        <v>1442</v>
      </c>
      <c r="H131" s="43" t="s">
        <v>1397</v>
      </c>
      <c r="I131" s="43"/>
      <c r="J131" s="219">
        <v>0</v>
      </c>
      <c r="K131" s="219">
        <v>2.1</v>
      </c>
      <c r="L131" s="44" t="s">
        <v>1356</v>
      </c>
      <c r="M131" s="43"/>
      <c r="N131" s="41" t="e">
        <f>N130+IF(AND(L131="Pago",OR(E131='PC Receitas'!$O$4,E131='PC Receitas'!$O$5,E131='PC Receitas'!$O$6)),K131,IF(AND(L131="Pago",OR(E131='PC Receitas'!$O$7,E131='PC Receitas'!$O$8,E131='PC Receitas'!$O$9,E131='PC Receitas'!$O$10,E131='PC Receitas'!$O$11,E131='PC Receitas'!$O$12,E131='PC Receitas'!$O$13,E131='PC Receitas'!$O$14)),-K131,0))</f>
        <v>#REF!</v>
      </c>
      <c r="S131" s="112" t="str">
        <f t="shared" si="8"/>
        <v>Despesa</v>
      </c>
      <c r="T131" s="109" t="str">
        <f t="shared" si="9"/>
        <v/>
      </c>
      <c r="U131" s="109" t="str">
        <f t="shared" si="10"/>
        <v/>
      </c>
      <c r="V131" s="109" t="str">
        <f t="shared" si="11"/>
        <v>Despesa</v>
      </c>
      <c r="W131" s="113" t="str">
        <f>VLOOKUP(E131,'PC Receitas'!$O$4:$P$14,2,FALSE)</f>
        <v>Despesas_Operacionais</v>
      </c>
    </row>
    <row r="132" spans="1:23" ht="19.5" customHeight="1" thickTop="1" thickBot="1" x14ac:dyDescent="0.3">
      <c r="A132" s="164"/>
      <c r="C132" s="43">
        <v>17</v>
      </c>
      <c r="D132" s="43" t="str">
        <f>IF(C132&lt;&gt;"",TEXT(C132,"00")&amp;"/08/"&amp;'Configurações Básicas'!$E$5,"")</f>
        <v>17/08/2017</v>
      </c>
      <c r="E132" s="43" t="s">
        <v>1338</v>
      </c>
      <c r="F132" s="143">
        <v>15140</v>
      </c>
      <c r="G132" s="43" t="s">
        <v>1442</v>
      </c>
      <c r="H132" s="43" t="s">
        <v>1397</v>
      </c>
      <c r="I132" s="43"/>
      <c r="J132" s="219">
        <v>0</v>
      </c>
      <c r="K132" s="219">
        <v>2.1</v>
      </c>
      <c r="L132" s="44" t="s">
        <v>1356</v>
      </c>
      <c r="M132" s="43"/>
      <c r="N132" s="41" t="e">
        <f>N131+IF(AND(L132="Pago",OR(E132='PC Receitas'!$O$4,E132='PC Receitas'!$O$5,E132='PC Receitas'!$O$6)),K132,IF(AND(L132="Pago",OR(E132='PC Receitas'!$O$7,E132='PC Receitas'!$O$8,E132='PC Receitas'!$O$9,E132='PC Receitas'!$O$10,E132='PC Receitas'!$O$11,E132='PC Receitas'!$O$12,E132='PC Receitas'!$O$13,E132='PC Receitas'!$O$14)),-K132,0))</f>
        <v>#REF!</v>
      </c>
      <c r="S132" s="112" t="str">
        <f t="shared" si="8"/>
        <v>Despesa</v>
      </c>
      <c r="T132" s="109" t="str">
        <f t="shared" si="9"/>
        <v/>
      </c>
      <c r="U132" s="109" t="str">
        <f t="shared" si="10"/>
        <v/>
      </c>
      <c r="V132" s="109" t="str">
        <f t="shared" si="11"/>
        <v>Despesa</v>
      </c>
      <c r="W132" s="113" t="str">
        <f>VLOOKUP(E132,'PC Receitas'!$O$4:$P$14,2,FALSE)</f>
        <v>Despesas_Operacionais</v>
      </c>
    </row>
    <row r="133" spans="1:23" ht="19.5" customHeight="1" thickTop="1" thickBot="1" x14ac:dyDescent="0.3">
      <c r="A133" s="164"/>
      <c r="C133" s="43">
        <v>17</v>
      </c>
      <c r="D133" s="43" t="str">
        <f>IF(C133&lt;&gt;"",TEXT(C133,"00")&amp;"/08/"&amp;'Configurações Básicas'!$E$5,"")</f>
        <v>17/08/2017</v>
      </c>
      <c r="E133" s="43" t="s">
        <v>1338</v>
      </c>
      <c r="F133" s="143" t="s">
        <v>1677</v>
      </c>
      <c r="G133" s="43" t="s">
        <v>1442</v>
      </c>
      <c r="H133" s="43" t="s">
        <v>1397</v>
      </c>
      <c r="I133" s="43"/>
      <c r="J133" s="219">
        <v>0</v>
      </c>
      <c r="K133" s="219">
        <v>2.1</v>
      </c>
      <c r="L133" s="44" t="s">
        <v>1356</v>
      </c>
      <c r="M133" s="43"/>
      <c r="N133" s="41" t="e">
        <f>N132+IF(AND(L133="Pago",OR(E133='PC Receitas'!$O$4,E133='PC Receitas'!$O$5,E133='PC Receitas'!$O$6)),K133,IF(AND(L133="Pago",OR(E133='PC Receitas'!$O$7,E133='PC Receitas'!$O$8,E133='PC Receitas'!$O$9,E133='PC Receitas'!$O$10,E133='PC Receitas'!$O$11,E133='PC Receitas'!$O$12,E133='PC Receitas'!$O$13,E133='PC Receitas'!$O$14)),-K133,0))</f>
        <v>#REF!</v>
      </c>
      <c r="S133" s="112" t="str">
        <f t="shared" si="8"/>
        <v>Despesa</v>
      </c>
      <c r="T133" s="109" t="str">
        <f t="shared" si="9"/>
        <v/>
      </c>
      <c r="U133" s="109" t="str">
        <f t="shared" si="10"/>
        <v/>
      </c>
      <c r="V133" s="109" t="str">
        <f t="shared" si="11"/>
        <v>Despesa</v>
      </c>
      <c r="W133" s="113" t="str">
        <f>VLOOKUP(E133,'PC Receitas'!$O$4:$P$14,2,FALSE)</f>
        <v>Despesas_Operacionais</v>
      </c>
    </row>
    <row r="134" spans="1:23" ht="19.5" customHeight="1" thickTop="1" thickBot="1" x14ac:dyDescent="0.3">
      <c r="A134" s="164"/>
      <c r="C134" s="43">
        <v>16</v>
      </c>
      <c r="D134" s="43" t="str">
        <f>IF(C134&lt;&gt;"",TEXT(C134,"00")&amp;"/08/"&amp;'Configurações Básicas'!$E$5,"")</f>
        <v>16/08/2017</v>
      </c>
      <c r="E134" s="43" t="s">
        <v>1338</v>
      </c>
      <c r="F134" s="143" t="s">
        <v>1678</v>
      </c>
      <c r="G134" s="43" t="s">
        <v>1442</v>
      </c>
      <c r="H134" s="43" t="s">
        <v>1397</v>
      </c>
      <c r="I134" s="43"/>
      <c r="J134" s="219">
        <v>0</v>
      </c>
      <c r="K134" s="219">
        <v>2.1</v>
      </c>
      <c r="L134" s="44" t="s">
        <v>1356</v>
      </c>
      <c r="M134" s="43"/>
      <c r="N134" s="41" t="e">
        <f>N133+IF(AND(L134="Pago",OR(E134='PC Receitas'!$O$4,E134='PC Receitas'!$O$5,E134='PC Receitas'!$O$6)),K134,IF(AND(L134="Pago",OR(E134='PC Receitas'!$O$7,E134='PC Receitas'!$O$8,E134='PC Receitas'!$O$9,E134='PC Receitas'!$O$10,E134='PC Receitas'!$O$11,E134='PC Receitas'!$O$12,E134='PC Receitas'!$O$13,E134='PC Receitas'!$O$14)),-K134,0))</f>
        <v>#REF!</v>
      </c>
      <c r="S134" s="112" t="str">
        <f t="shared" si="8"/>
        <v>Despesa</v>
      </c>
      <c r="T134" s="109" t="str">
        <f t="shared" si="9"/>
        <v/>
      </c>
      <c r="U134" s="109" t="str">
        <f t="shared" si="10"/>
        <v/>
      </c>
      <c r="V134" s="109" t="str">
        <f t="shared" si="11"/>
        <v>Despesa</v>
      </c>
      <c r="W134" s="113" t="str">
        <f>VLOOKUP(E134,'PC Receitas'!$O$4:$P$14,2,FALSE)</f>
        <v>Despesas_Operacionais</v>
      </c>
    </row>
    <row r="135" spans="1:23" ht="19.5" customHeight="1" thickTop="1" thickBot="1" x14ac:dyDescent="0.3">
      <c r="A135" s="164"/>
      <c r="C135" s="43">
        <v>16</v>
      </c>
      <c r="D135" s="43" t="str">
        <f>IF(C135&lt;&gt;"",TEXT(C135,"00")&amp;"/08/"&amp;'Configurações Básicas'!$E$5,"")</f>
        <v>16/08/2017</v>
      </c>
      <c r="E135" s="43" t="s">
        <v>1338</v>
      </c>
      <c r="F135" s="143" t="s">
        <v>1679</v>
      </c>
      <c r="G135" s="43" t="s">
        <v>1442</v>
      </c>
      <c r="H135" s="43" t="s">
        <v>1397</v>
      </c>
      <c r="I135" s="43"/>
      <c r="J135" s="219">
        <v>0</v>
      </c>
      <c r="K135" s="219">
        <v>2.1</v>
      </c>
      <c r="L135" s="44" t="s">
        <v>1356</v>
      </c>
      <c r="M135" s="43"/>
      <c r="N135" s="41" t="e">
        <f>N134+IF(AND(L135="Pago",OR(E135='PC Receitas'!$O$4,E135='PC Receitas'!$O$5,E135='PC Receitas'!$O$6)),K135,IF(AND(L135="Pago",OR(E135='PC Receitas'!$O$7,E135='PC Receitas'!$O$8,E135='PC Receitas'!$O$9,E135='PC Receitas'!$O$10,E135='PC Receitas'!$O$11,E135='PC Receitas'!$O$12,E135='PC Receitas'!$O$13,E135='PC Receitas'!$O$14)),-K135,0))</f>
        <v>#REF!</v>
      </c>
      <c r="S135" s="112" t="str">
        <f t="shared" si="8"/>
        <v>Despesa</v>
      </c>
      <c r="T135" s="109" t="str">
        <f t="shared" si="9"/>
        <v/>
      </c>
      <c r="U135" s="109" t="str">
        <f t="shared" si="10"/>
        <v/>
      </c>
      <c r="V135" s="109" t="str">
        <f t="shared" si="11"/>
        <v>Despesa</v>
      </c>
      <c r="W135" s="113" t="str">
        <f>VLOOKUP(E135,'PC Receitas'!$O$4:$P$14,2,FALSE)</f>
        <v>Despesas_Operacionais</v>
      </c>
    </row>
    <row r="136" spans="1:23" ht="19.5" customHeight="1" thickTop="1" thickBot="1" x14ac:dyDescent="0.3">
      <c r="A136" s="164"/>
      <c r="C136" s="43">
        <v>17</v>
      </c>
      <c r="D136" s="43" t="str">
        <f>IF(C136&lt;&gt;"",TEXT(C136,"00")&amp;"/08/"&amp;'Configurações Básicas'!$E$5,"")</f>
        <v>17/08/2017</v>
      </c>
      <c r="E136" s="43" t="s">
        <v>1338</v>
      </c>
      <c r="F136" s="143">
        <v>15289</v>
      </c>
      <c r="G136" s="43" t="s">
        <v>1442</v>
      </c>
      <c r="H136" s="43" t="s">
        <v>1397</v>
      </c>
      <c r="I136" s="43"/>
      <c r="J136" s="219">
        <v>0</v>
      </c>
      <c r="K136" s="219">
        <v>2.1</v>
      </c>
      <c r="L136" s="44" t="s">
        <v>1356</v>
      </c>
      <c r="M136" s="43"/>
      <c r="N136" s="41" t="e">
        <f>N135+IF(AND(L136="Pago",OR(E136='PC Receitas'!$O$4,E136='PC Receitas'!$O$5,E136='PC Receitas'!$O$6)),K136,IF(AND(L136="Pago",OR(E136='PC Receitas'!$O$7,E136='PC Receitas'!$O$8,E136='PC Receitas'!$O$9,E136='PC Receitas'!$O$10,E136='PC Receitas'!$O$11,E136='PC Receitas'!$O$12,E136='PC Receitas'!$O$13,E136='PC Receitas'!$O$14)),-K136,0))</f>
        <v>#REF!</v>
      </c>
      <c r="S136" s="112" t="str">
        <f t="shared" si="8"/>
        <v>Despesa</v>
      </c>
      <c r="T136" s="109" t="str">
        <f t="shared" si="9"/>
        <v/>
      </c>
      <c r="U136" s="109" t="str">
        <f t="shared" si="10"/>
        <v/>
      </c>
      <c r="V136" s="109" t="str">
        <f t="shared" si="11"/>
        <v>Despesa</v>
      </c>
      <c r="W136" s="113" t="str">
        <f>VLOOKUP(E136,'PC Receitas'!$O$4:$P$14,2,FALSE)</f>
        <v>Despesas_Operacionais</v>
      </c>
    </row>
    <row r="137" spans="1:23" ht="19.5" customHeight="1" thickTop="1" thickBot="1" x14ac:dyDescent="0.3">
      <c r="A137" s="164"/>
      <c r="C137" s="43">
        <v>20</v>
      </c>
      <c r="D137" s="43" t="str">
        <f>IF(C137&lt;&gt;"",TEXT(C137,"00")&amp;"/08/"&amp;'Configurações Básicas'!$E$5,"")</f>
        <v>20/08/2017</v>
      </c>
      <c r="E137" s="43" t="s">
        <v>1338</v>
      </c>
      <c r="F137" s="143">
        <v>15175</v>
      </c>
      <c r="G137" s="43" t="s">
        <v>1442</v>
      </c>
      <c r="H137" s="43" t="s">
        <v>1397</v>
      </c>
      <c r="I137" s="43"/>
      <c r="J137" s="219">
        <v>0</v>
      </c>
      <c r="K137" s="219">
        <v>2.1</v>
      </c>
      <c r="L137" s="44" t="s">
        <v>1356</v>
      </c>
      <c r="M137" s="43"/>
      <c r="N137" s="41" t="e">
        <f>N136+IF(AND(L137="Pago",OR(E137='PC Receitas'!$O$4,E137='PC Receitas'!$O$5,E137='PC Receitas'!$O$6)),K137,IF(AND(L137="Pago",OR(E137='PC Receitas'!$O$7,E137='PC Receitas'!$O$8,E137='PC Receitas'!$O$9,E137='PC Receitas'!$O$10,E137='PC Receitas'!$O$11,E137='PC Receitas'!$O$12,E137='PC Receitas'!$O$13,E137='PC Receitas'!$O$14)),-K137,0))</f>
        <v>#REF!</v>
      </c>
      <c r="S137" s="112" t="str">
        <f t="shared" si="8"/>
        <v>Despesa</v>
      </c>
      <c r="T137" s="109" t="str">
        <f t="shared" si="9"/>
        <v/>
      </c>
      <c r="U137" s="109" t="str">
        <f t="shared" si="10"/>
        <v/>
      </c>
      <c r="V137" s="109" t="str">
        <f t="shared" si="11"/>
        <v>Despesa</v>
      </c>
      <c r="W137" s="113" t="str">
        <f>VLOOKUP(E137,'PC Receitas'!$O$4:$P$14,2,FALSE)</f>
        <v>Despesas_Operacionais</v>
      </c>
    </row>
    <row r="138" spans="1:23" ht="19.5" customHeight="1" thickTop="1" thickBot="1" x14ac:dyDescent="0.3">
      <c r="A138" s="164"/>
      <c r="C138" s="43">
        <v>17</v>
      </c>
      <c r="D138" s="43" t="str">
        <f>IF(C138&lt;&gt;"",TEXT(C138,"00")&amp;"/08/"&amp;'Configurações Básicas'!$E$5,"")</f>
        <v>17/08/2017</v>
      </c>
      <c r="E138" s="43" t="s">
        <v>1338</v>
      </c>
      <c r="F138" s="143">
        <v>15144</v>
      </c>
      <c r="G138" s="43" t="s">
        <v>1442</v>
      </c>
      <c r="H138" s="43" t="s">
        <v>1397</v>
      </c>
      <c r="I138" s="43"/>
      <c r="J138" s="219">
        <v>0</v>
      </c>
      <c r="K138" s="219">
        <v>2.1</v>
      </c>
      <c r="L138" s="44" t="s">
        <v>1356</v>
      </c>
      <c r="M138" s="43"/>
      <c r="N138" s="41" t="e">
        <f>N137+IF(AND(L138="Pago",OR(E138='PC Receitas'!$O$4,E138='PC Receitas'!$O$5,E138='PC Receitas'!$O$6)),K138,IF(AND(L138="Pago",OR(E138='PC Receitas'!$O$7,E138='PC Receitas'!$O$8,E138='PC Receitas'!$O$9,E138='PC Receitas'!$O$10,E138='PC Receitas'!$O$11,E138='PC Receitas'!$O$12,E138='PC Receitas'!$O$13,E138='PC Receitas'!$O$14)),-K138,0))</f>
        <v>#REF!</v>
      </c>
      <c r="S138" s="112" t="str">
        <f t="shared" si="8"/>
        <v>Despesa</v>
      </c>
      <c r="T138" s="109" t="str">
        <f t="shared" si="9"/>
        <v/>
      </c>
      <c r="U138" s="109" t="str">
        <f t="shared" si="10"/>
        <v/>
      </c>
      <c r="V138" s="109" t="str">
        <f t="shared" si="11"/>
        <v>Despesa</v>
      </c>
      <c r="W138" s="113" t="str">
        <f>VLOOKUP(E138,'PC Receitas'!$O$4:$P$14,2,FALSE)</f>
        <v>Despesas_Operacionais</v>
      </c>
    </row>
    <row r="139" spans="1:23" ht="19.5" customHeight="1" thickTop="1" thickBot="1" x14ac:dyDescent="0.3">
      <c r="A139" s="164"/>
      <c r="C139" s="43">
        <v>18</v>
      </c>
      <c r="D139" s="43" t="str">
        <f>IF(C139&lt;&gt;"",TEXT(C139,"00")&amp;"/08/"&amp;'Configurações Básicas'!$E$5,"")</f>
        <v>18/08/2017</v>
      </c>
      <c r="E139" s="43" t="s">
        <v>1338</v>
      </c>
      <c r="F139" s="143">
        <v>833364</v>
      </c>
      <c r="G139" s="43" t="s">
        <v>1450</v>
      </c>
      <c r="H139" s="43" t="s">
        <v>1399</v>
      </c>
      <c r="I139" s="43"/>
      <c r="J139" s="219">
        <v>0</v>
      </c>
      <c r="K139" s="219">
        <v>337.18</v>
      </c>
      <c r="L139" s="44" t="s">
        <v>1356</v>
      </c>
      <c r="M139" s="43"/>
      <c r="N139" s="41" t="e">
        <f>N138+IF(AND(L139="Pago",OR(E139='PC Receitas'!$O$4,E139='PC Receitas'!$O$5,E139='PC Receitas'!$O$6)),K139,IF(AND(L139="Pago",OR(E139='PC Receitas'!$O$7,E139='PC Receitas'!$O$8,E139='PC Receitas'!$O$9,E139='PC Receitas'!$O$10,E139='PC Receitas'!$O$11,E139='PC Receitas'!$O$12,E139='PC Receitas'!$O$13,E139='PC Receitas'!$O$14)),-K139,0))</f>
        <v>#REF!</v>
      </c>
      <c r="S139" s="112" t="str">
        <f t="shared" si="8"/>
        <v>Despesa</v>
      </c>
      <c r="T139" s="109" t="str">
        <f t="shared" si="9"/>
        <v/>
      </c>
      <c r="U139" s="109" t="str">
        <f t="shared" si="10"/>
        <v/>
      </c>
      <c r="V139" s="109" t="str">
        <f t="shared" si="11"/>
        <v>Despesa</v>
      </c>
      <c r="W139" s="113" t="str">
        <f>VLOOKUP(E139,'PC Receitas'!$O$4:$P$14,2,FALSE)</f>
        <v>Despesas_Operacionais</v>
      </c>
    </row>
    <row r="140" spans="1:23" ht="19.5" customHeight="1" thickTop="1" thickBot="1" x14ac:dyDescent="0.3">
      <c r="A140" s="164"/>
      <c r="C140" s="43">
        <v>18</v>
      </c>
      <c r="D140" s="43" t="str">
        <f>IF(C140&lt;&gt;"",TEXT(C140,"00")&amp;"/08/"&amp;'Configurações Básicas'!$E$5,"")</f>
        <v>18/08/2017</v>
      </c>
      <c r="E140" s="43" t="s">
        <v>1337</v>
      </c>
      <c r="F140" s="143">
        <v>21023</v>
      </c>
      <c r="G140" s="43" t="s">
        <v>1447</v>
      </c>
      <c r="H140" s="43" t="s">
        <v>1397</v>
      </c>
      <c r="I140" s="43"/>
      <c r="J140" s="219">
        <v>0</v>
      </c>
      <c r="K140" s="219">
        <v>6082.59</v>
      </c>
      <c r="L140" s="44" t="s">
        <v>1356</v>
      </c>
      <c r="M140" s="43"/>
      <c r="N140" s="41" t="e">
        <f>N139+IF(AND(L140="Pago",OR(E140='PC Receitas'!$O$4,E140='PC Receitas'!$O$5,E140='PC Receitas'!$O$6)),K140,IF(AND(L140="Pago",OR(E140='PC Receitas'!$O$7,E140='PC Receitas'!$O$8,E140='PC Receitas'!$O$9,E140='PC Receitas'!$O$10,E140='PC Receitas'!$O$11,E140='PC Receitas'!$O$12,E140='PC Receitas'!$O$13,E140='PC Receitas'!$O$14)),-K140,0))</f>
        <v>#REF!</v>
      </c>
      <c r="S140" s="112" t="str">
        <f t="shared" si="8"/>
        <v/>
      </c>
      <c r="T140" s="109" t="str">
        <f t="shared" si="9"/>
        <v>Despesa</v>
      </c>
      <c r="U140" s="109" t="str">
        <f t="shared" si="10"/>
        <v/>
      </c>
      <c r="V140" s="109" t="str">
        <f t="shared" si="11"/>
        <v>Despesa</v>
      </c>
      <c r="W140" s="113" t="str">
        <f>VLOOKUP(E140,'PC Receitas'!$O$4:$P$14,2,FALSE)</f>
        <v>Despesas_com_Produtos</v>
      </c>
    </row>
    <row r="141" spans="1:23" ht="19.5" customHeight="1" thickTop="1" thickBot="1" x14ac:dyDescent="0.3">
      <c r="A141" s="164"/>
      <c r="C141" s="43">
        <v>24</v>
      </c>
      <c r="D141" s="43" t="str">
        <f>IF(C141&lt;&gt;"",TEXT(C141,"00")&amp;"/08/"&amp;'Configurações Básicas'!$E$5,"")</f>
        <v>24/08/2017</v>
      </c>
      <c r="E141" s="43" t="s">
        <v>1337</v>
      </c>
      <c r="F141" s="143">
        <v>784</v>
      </c>
      <c r="G141" s="43" t="s">
        <v>1447</v>
      </c>
      <c r="H141" s="43" t="s">
        <v>1398</v>
      </c>
      <c r="I141" s="43"/>
      <c r="J141" s="219">
        <v>0</v>
      </c>
      <c r="K141" s="219">
        <v>393.7</v>
      </c>
      <c r="L141" s="44" t="s">
        <v>1356</v>
      </c>
      <c r="M141" s="43"/>
      <c r="N141" s="41" t="e">
        <f>N140+IF(AND(L141="Pago",OR(E141='PC Receitas'!$O$4,E141='PC Receitas'!$O$5,E141='PC Receitas'!$O$6)),K141,IF(AND(L141="Pago",OR(E141='PC Receitas'!$O$7,E141='PC Receitas'!$O$8,E141='PC Receitas'!$O$9,E141='PC Receitas'!$O$10,E141='PC Receitas'!$O$11,E141='PC Receitas'!$O$12,E141='PC Receitas'!$O$13,E141='PC Receitas'!$O$14)),-K141,0))</f>
        <v>#REF!</v>
      </c>
      <c r="S141" s="112" t="str">
        <f t="shared" si="8"/>
        <v/>
      </c>
      <c r="T141" s="109" t="str">
        <f t="shared" si="9"/>
        <v>Despesa</v>
      </c>
      <c r="U141" s="109" t="str">
        <f t="shared" si="10"/>
        <v/>
      </c>
      <c r="V141" s="109" t="str">
        <f t="shared" si="11"/>
        <v>Despesa</v>
      </c>
      <c r="W141" s="113" t="str">
        <f>VLOOKUP(E141,'PC Receitas'!$O$4:$P$14,2,FALSE)</f>
        <v>Despesas_com_Produtos</v>
      </c>
    </row>
    <row r="142" spans="1:23" ht="19.5" customHeight="1" thickTop="1" thickBot="1" x14ac:dyDescent="0.3">
      <c r="A142" s="164"/>
      <c r="C142" s="43">
        <v>18</v>
      </c>
      <c r="D142" s="43" t="str">
        <f>IF(C142&lt;&gt;"",TEXT(C142,"00")&amp;"/08/"&amp;'Configurações Básicas'!$E$5,"")</f>
        <v>18/08/2017</v>
      </c>
      <c r="E142" s="43" t="s">
        <v>1337</v>
      </c>
      <c r="F142" s="143">
        <v>5880</v>
      </c>
      <c r="G142" s="43" t="s">
        <v>1447</v>
      </c>
      <c r="H142" s="43" t="s">
        <v>1397</v>
      </c>
      <c r="I142" s="43"/>
      <c r="J142" s="219">
        <v>0</v>
      </c>
      <c r="K142" s="219">
        <v>9252.9699999999993</v>
      </c>
      <c r="L142" s="44" t="s">
        <v>1356</v>
      </c>
      <c r="M142" s="43"/>
      <c r="N142" s="41" t="e">
        <f>N141+IF(AND(L142="Pago",OR(E142='PC Receitas'!$O$4,E142='PC Receitas'!$O$5,E142='PC Receitas'!$O$6)),K142,IF(AND(L142="Pago",OR(E142='PC Receitas'!$O$7,E142='PC Receitas'!$O$8,E142='PC Receitas'!$O$9,E142='PC Receitas'!$O$10,E142='PC Receitas'!$O$11,E142='PC Receitas'!$O$12,E142='PC Receitas'!$O$13,E142='PC Receitas'!$O$14)),-K142,0))</f>
        <v>#REF!</v>
      </c>
      <c r="S142" s="112" t="str">
        <f t="shared" si="8"/>
        <v/>
      </c>
      <c r="T142" s="109" t="str">
        <f t="shared" si="9"/>
        <v>Despesa</v>
      </c>
      <c r="U142" s="109" t="str">
        <f t="shared" si="10"/>
        <v/>
      </c>
      <c r="V142" s="109" t="str">
        <f t="shared" si="11"/>
        <v>Despesa</v>
      </c>
      <c r="W142" s="113" t="str">
        <f>VLOOKUP(E142,'PC Receitas'!$O$4:$P$14,2,FALSE)</f>
        <v>Despesas_com_Produtos</v>
      </c>
    </row>
    <row r="143" spans="1:23" ht="19.5" customHeight="1" thickTop="1" thickBot="1" x14ac:dyDescent="0.3">
      <c r="A143" s="164"/>
      <c r="C143" s="43">
        <v>18</v>
      </c>
      <c r="D143" s="43" t="str">
        <f>IF(C143&lt;&gt;"",TEXT(C143,"00")&amp;"/08/"&amp;'Configurações Básicas'!$E$5,"")</f>
        <v>18/08/2017</v>
      </c>
      <c r="E143" s="43" t="s">
        <v>1338</v>
      </c>
      <c r="F143" s="143">
        <v>15148</v>
      </c>
      <c r="G143" s="43" t="s">
        <v>1442</v>
      </c>
      <c r="H143" s="43" t="s">
        <v>1397</v>
      </c>
      <c r="I143" s="43"/>
      <c r="J143" s="219">
        <v>0</v>
      </c>
      <c r="K143" s="219">
        <v>2.1</v>
      </c>
      <c r="L143" s="44" t="s">
        <v>1356</v>
      </c>
      <c r="M143" s="43"/>
      <c r="N143" s="41" t="e">
        <f>N142+IF(AND(L143="Pago",OR(E143='PC Receitas'!$O$4,E143='PC Receitas'!$O$5,E143='PC Receitas'!$O$6)),K143,IF(AND(L143="Pago",OR(E143='PC Receitas'!$O$7,E143='PC Receitas'!$O$8,E143='PC Receitas'!$O$9,E143='PC Receitas'!$O$10,E143='PC Receitas'!$O$11,E143='PC Receitas'!$O$12,E143='PC Receitas'!$O$13,E143='PC Receitas'!$O$14)),-K143,0))</f>
        <v>#REF!</v>
      </c>
      <c r="S143" s="112" t="str">
        <f t="shared" si="8"/>
        <v>Despesa</v>
      </c>
      <c r="T143" s="109" t="str">
        <f t="shared" si="9"/>
        <v/>
      </c>
      <c r="U143" s="109" t="str">
        <f t="shared" si="10"/>
        <v/>
      </c>
      <c r="V143" s="109" t="str">
        <f t="shared" si="11"/>
        <v>Despesa</v>
      </c>
      <c r="W143" s="113" t="str">
        <f>VLOOKUP(E143,'PC Receitas'!$O$4:$P$14,2,FALSE)</f>
        <v>Despesas_Operacionais</v>
      </c>
    </row>
    <row r="144" spans="1:23" ht="19.5" customHeight="1" thickTop="1" thickBot="1" x14ac:dyDescent="0.3">
      <c r="A144" s="164"/>
      <c r="C144" s="43">
        <v>20</v>
      </c>
      <c r="D144" s="43" t="str">
        <f>IF(C144&lt;&gt;"",TEXT(C144,"00")&amp;"/08/"&amp;'Configurações Básicas'!$E$5,"")</f>
        <v>20/08/2017</v>
      </c>
      <c r="E144" s="43" t="s">
        <v>1338</v>
      </c>
      <c r="F144" s="143">
        <v>15168</v>
      </c>
      <c r="G144" s="43" t="s">
        <v>1442</v>
      </c>
      <c r="H144" s="43" t="s">
        <v>1397</v>
      </c>
      <c r="I144" s="43"/>
      <c r="J144" s="219">
        <v>0</v>
      </c>
      <c r="K144" s="219">
        <v>2.1</v>
      </c>
      <c r="L144" s="44" t="s">
        <v>1356</v>
      </c>
      <c r="M144" s="43"/>
      <c r="N144" s="41" t="e">
        <f>N143+IF(AND(L144="Pago",OR(E144='PC Receitas'!$O$4,E144='PC Receitas'!$O$5,E144='PC Receitas'!$O$6)),K144,IF(AND(L144="Pago",OR(E144='PC Receitas'!$O$7,E144='PC Receitas'!$O$8,E144='PC Receitas'!$O$9,E144='PC Receitas'!$O$10,E144='PC Receitas'!$O$11,E144='PC Receitas'!$O$12,E144='PC Receitas'!$O$13,E144='PC Receitas'!$O$14)),-K144,0))</f>
        <v>#REF!</v>
      </c>
      <c r="S144" s="112" t="str">
        <f t="shared" si="8"/>
        <v>Despesa</v>
      </c>
      <c r="T144" s="109" t="str">
        <f t="shared" si="9"/>
        <v/>
      </c>
      <c r="U144" s="109" t="str">
        <f t="shared" si="10"/>
        <v/>
      </c>
      <c r="V144" s="109" t="str">
        <f t="shared" si="11"/>
        <v>Despesa</v>
      </c>
      <c r="W144" s="113" t="str">
        <f>VLOOKUP(E144,'PC Receitas'!$O$4:$P$14,2,FALSE)</f>
        <v>Despesas_Operacionais</v>
      </c>
    </row>
    <row r="145" spans="1:23" ht="19.5" customHeight="1" thickTop="1" thickBot="1" x14ac:dyDescent="0.3">
      <c r="A145" s="164"/>
      <c r="C145" s="43">
        <v>8</v>
      </c>
      <c r="D145" s="43" t="str">
        <f>IF(C145&lt;&gt;"",TEXT(C145,"00")&amp;"/08/"&amp;'Configurações Básicas'!$E$5,"")</f>
        <v>08/08/2017</v>
      </c>
      <c r="E145" s="43" t="s">
        <v>1338</v>
      </c>
      <c r="F145" s="143">
        <v>15063</v>
      </c>
      <c r="G145" s="43" t="s">
        <v>1442</v>
      </c>
      <c r="H145" s="43" t="s">
        <v>1397</v>
      </c>
      <c r="I145" s="43"/>
      <c r="J145" s="219">
        <v>0</v>
      </c>
      <c r="K145" s="219">
        <v>2.1</v>
      </c>
      <c r="L145" s="44" t="s">
        <v>1356</v>
      </c>
      <c r="M145" s="43"/>
      <c r="N145" s="41" t="e">
        <f>N144+IF(AND(L145="Pago",OR(E145='PC Receitas'!$O$4,E145='PC Receitas'!$O$5,E145='PC Receitas'!$O$6)),K145,IF(AND(L145="Pago",OR(E145='PC Receitas'!$O$7,E145='PC Receitas'!$O$8,E145='PC Receitas'!$O$9,E145='PC Receitas'!$O$10,E145='PC Receitas'!$O$11,E145='PC Receitas'!$O$12,E145='PC Receitas'!$O$13,E145='PC Receitas'!$O$14)),-K145,0))</f>
        <v>#REF!</v>
      </c>
      <c r="S145" s="112" t="str">
        <f t="shared" si="8"/>
        <v>Despesa</v>
      </c>
      <c r="T145" s="109" t="str">
        <f t="shared" si="9"/>
        <v/>
      </c>
      <c r="U145" s="109" t="str">
        <f t="shared" si="10"/>
        <v/>
      </c>
      <c r="V145" s="109" t="str">
        <f t="shared" si="11"/>
        <v>Despesa</v>
      </c>
      <c r="W145" s="113" t="str">
        <f>VLOOKUP(E145,'PC Receitas'!$O$4:$P$14,2,FALSE)</f>
        <v>Despesas_Operacionais</v>
      </c>
    </row>
    <row r="146" spans="1:23" ht="19.5" customHeight="1" thickTop="1" thickBot="1" x14ac:dyDescent="0.3">
      <c r="A146" s="164"/>
      <c r="C146" s="43">
        <v>13</v>
      </c>
      <c r="D146" s="43" t="str">
        <f>IF(C146&lt;&gt;"",TEXT(C146,"00")&amp;"/08/"&amp;'Configurações Básicas'!$E$5,"")</f>
        <v>13/08/2017</v>
      </c>
      <c r="E146" s="43" t="s">
        <v>1338</v>
      </c>
      <c r="F146" s="143">
        <v>15124</v>
      </c>
      <c r="G146" s="43" t="s">
        <v>1442</v>
      </c>
      <c r="H146" s="43" t="s">
        <v>1397</v>
      </c>
      <c r="I146" s="43"/>
      <c r="J146" s="219">
        <v>0</v>
      </c>
      <c r="K146" s="219">
        <v>2.1</v>
      </c>
      <c r="L146" s="44" t="s">
        <v>1356</v>
      </c>
      <c r="M146" s="43"/>
      <c r="N146" s="41" t="e">
        <f>N145+IF(AND(L146="Pago",OR(E146='PC Receitas'!$O$4,E146='PC Receitas'!$O$5,E146='PC Receitas'!$O$6)),K146,IF(AND(L146="Pago",OR(E146='PC Receitas'!$O$7,E146='PC Receitas'!$O$8,E146='PC Receitas'!$O$9,E146='PC Receitas'!$O$10,E146='PC Receitas'!$O$11,E146='PC Receitas'!$O$12,E146='PC Receitas'!$O$13,E146='PC Receitas'!$O$14)),-K146,0))</f>
        <v>#REF!</v>
      </c>
      <c r="S146" s="112" t="str">
        <f t="shared" si="8"/>
        <v>Despesa</v>
      </c>
      <c r="T146" s="109" t="str">
        <f t="shared" si="9"/>
        <v/>
      </c>
      <c r="U146" s="109" t="str">
        <f t="shared" si="10"/>
        <v/>
      </c>
      <c r="V146" s="109" t="str">
        <f t="shared" si="11"/>
        <v>Despesa</v>
      </c>
      <c r="W146" s="113" t="str">
        <f>VLOOKUP(E146,'PC Receitas'!$O$4:$P$14,2,FALSE)</f>
        <v>Despesas_Operacionais</v>
      </c>
    </row>
    <row r="147" spans="1:23" ht="19.5" customHeight="1" thickTop="1" thickBot="1" x14ac:dyDescent="0.3">
      <c r="A147" s="164"/>
      <c r="C147" s="43">
        <v>19</v>
      </c>
      <c r="D147" s="43" t="str">
        <f>IF(C147&lt;&gt;"",TEXT(C147,"00")&amp;"/08/"&amp;'Configurações Básicas'!$E$5,"")</f>
        <v>19/08/2017</v>
      </c>
      <c r="E147" s="43" t="s">
        <v>1338</v>
      </c>
      <c r="F147" s="143">
        <v>15136</v>
      </c>
      <c r="G147" s="43" t="s">
        <v>1442</v>
      </c>
      <c r="H147" s="43" t="s">
        <v>1397</v>
      </c>
      <c r="I147" s="43"/>
      <c r="J147" s="219">
        <v>0</v>
      </c>
      <c r="K147" s="219">
        <v>2.1</v>
      </c>
      <c r="L147" s="44" t="s">
        <v>1356</v>
      </c>
      <c r="M147" s="43"/>
      <c r="N147" s="41" t="e">
        <f>N146+IF(AND(L147="Pago",OR(E147='PC Receitas'!$O$4,E147='PC Receitas'!$O$5,E147='PC Receitas'!$O$6)),K147,IF(AND(L147="Pago",OR(E147='PC Receitas'!$O$7,E147='PC Receitas'!$O$8,E147='PC Receitas'!$O$9,E147='PC Receitas'!$O$10,E147='PC Receitas'!$O$11,E147='PC Receitas'!$O$12,E147='PC Receitas'!$O$13,E147='PC Receitas'!$O$14)),-K147,0))</f>
        <v>#REF!</v>
      </c>
      <c r="S147" s="112" t="str">
        <f t="shared" si="8"/>
        <v>Despesa</v>
      </c>
      <c r="T147" s="109" t="str">
        <f t="shared" si="9"/>
        <v/>
      </c>
      <c r="U147" s="109" t="str">
        <f t="shared" si="10"/>
        <v/>
      </c>
      <c r="V147" s="109" t="str">
        <f t="shared" si="11"/>
        <v>Despesa</v>
      </c>
      <c r="W147" s="113" t="str">
        <f>VLOOKUP(E147,'PC Receitas'!$O$4:$P$14,2,FALSE)</f>
        <v>Despesas_Operacionais</v>
      </c>
    </row>
    <row r="148" spans="1:23" ht="19.5" customHeight="1" thickTop="1" thickBot="1" x14ac:dyDescent="0.3">
      <c r="A148" s="164"/>
      <c r="C148" s="43">
        <v>19</v>
      </c>
      <c r="D148" s="43" t="str">
        <f>IF(C148&lt;&gt;"",TEXT(C148,"00")&amp;"/08/"&amp;'Configurações Básicas'!$E$5,"")</f>
        <v>19/08/2017</v>
      </c>
      <c r="E148" s="43" t="s">
        <v>1338</v>
      </c>
      <c r="F148" s="143">
        <v>15138</v>
      </c>
      <c r="G148" s="43" t="s">
        <v>1442</v>
      </c>
      <c r="H148" s="43" t="s">
        <v>1397</v>
      </c>
      <c r="I148" s="43"/>
      <c r="J148" s="219">
        <v>0</v>
      </c>
      <c r="K148" s="219">
        <v>2.1</v>
      </c>
      <c r="L148" s="44" t="s">
        <v>1356</v>
      </c>
      <c r="M148" s="43"/>
      <c r="N148" s="41" t="e">
        <f>N147+IF(AND(L148="Pago",OR(E148='PC Receitas'!$O$4,E148='PC Receitas'!$O$5,E148='PC Receitas'!$O$6)),K148,IF(AND(L148="Pago",OR(E148='PC Receitas'!$O$7,E148='PC Receitas'!$O$8,E148='PC Receitas'!$O$9,E148='PC Receitas'!$O$10,E148='PC Receitas'!$O$11,E148='PC Receitas'!$O$12,E148='PC Receitas'!$O$13,E148='PC Receitas'!$O$14)),-K148,0))</f>
        <v>#REF!</v>
      </c>
      <c r="S148" s="112" t="str">
        <f t="shared" si="8"/>
        <v>Despesa</v>
      </c>
      <c r="T148" s="109" t="str">
        <f t="shared" si="9"/>
        <v/>
      </c>
      <c r="U148" s="109" t="str">
        <f t="shared" si="10"/>
        <v/>
      </c>
      <c r="V148" s="109" t="str">
        <f t="shared" si="11"/>
        <v>Despesa</v>
      </c>
      <c r="W148" s="113" t="str">
        <f>VLOOKUP(E148,'PC Receitas'!$O$4:$P$14,2,FALSE)</f>
        <v>Despesas_Operacionais</v>
      </c>
    </row>
    <row r="149" spans="1:23" ht="19.5" customHeight="1" thickTop="1" thickBot="1" x14ac:dyDescent="0.3">
      <c r="A149" s="164"/>
      <c r="C149" s="43">
        <v>19</v>
      </c>
      <c r="D149" s="43" t="str">
        <f>IF(C149&lt;&gt;"",TEXT(C149,"00")&amp;"/08/"&amp;'Configurações Básicas'!$E$5,"")</f>
        <v>19/08/2017</v>
      </c>
      <c r="E149" s="43" t="s">
        <v>1338</v>
      </c>
      <c r="F149" s="143">
        <v>15090301</v>
      </c>
      <c r="G149" s="43" t="s">
        <v>1442</v>
      </c>
      <c r="H149" s="43" t="s">
        <v>1397</v>
      </c>
      <c r="I149" s="43"/>
      <c r="J149" s="219">
        <v>0</v>
      </c>
      <c r="K149" s="219">
        <v>2.1</v>
      </c>
      <c r="L149" s="44" t="s">
        <v>1356</v>
      </c>
      <c r="M149" s="43"/>
      <c r="N149" s="41" t="e">
        <f>N148+IF(AND(L149="Pago",OR(E149='PC Receitas'!$O$4,E149='PC Receitas'!$O$5,E149='PC Receitas'!$O$6)),K149,IF(AND(L149="Pago",OR(E149='PC Receitas'!$O$7,E149='PC Receitas'!$O$8,E149='PC Receitas'!$O$9,E149='PC Receitas'!$O$10,E149='PC Receitas'!$O$11,E149='PC Receitas'!$O$12,E149='PC Receitas'!$O$13,E149='PC Receitas'!$O$14)),-K149,0))</f>
        <v>#REF!</v>
      </c>
      <c r="S149" s="112" t="str">
        <f t="shared" si="8"/>
        <v>Despesa</v>
      </c>
      <c r="T149" s="109" t="str">
        <f t="shared" si="9"/>
        <v/>
      </c>
      <c r="U149" s="109" t="str">
        <f t="shared" si="10"/>
        <v/>
      </c>
      <c r="V149" s="109" t="str">
        <f t="shared" si="11"/>
        <v>Despesa</v>
      </c>
      <c r="W149" s="113" t="str">
        <f>VLOOKUP(E149,'PC Receitas'!$O$4:$P$14,2,FALSE)</f>
        <v>Despesas_Operacionais</v>
      </c>
    </row>
    <row r="150" spans="1:23" ht="19.5" customHeight="1" thickTop="1" thickBot="1" x14ac:dyDescent="0.3">
      <c r="A150" s="164"/>
      <c r="C150" s="43">
        <v>10</v>
      </c>
      <c r="D150" s="43" t="str">
        <f>IF(C150&lt;&gt;"",TEXT(C150,"00")&amp;"/08/"&amp;'Configurações Básicas'!$E$5,"")</f>
        <v>10/08/2017</v>
      </c>
      <c r="E150" s="43" t="s">
        <v>1338</v>
      </c>
      <c r="F150" s="143">
        <v>15082</v>
      </c>
      <c r="G150" s="43" t="s">
        <v>1442</v>
      </c>
      <c r="H150" s="43" t="s">
        <v>1397</v>
      </c>
      <c r="I150" s="43"/>
      <c r="J150" s="219">
        <v>0</v>
      </c>
      <c r="K150" s="219">
        <v>2.1</v>
      </c>
      <c r="L150" s="44" t="s">
        <v>1356</v>
      </c>
      <c r="M150" s="43"/>
      <c r="N150" s="41" t="e">
        <f>N149+IF(AND(L150="Pago",OR(E150='PC Receitas'!$O$4,E150='PC Receitas'!$O$5,E150='PC Receitas'!$O$6)),K150,IF(AND(L150="Pago",OR(E150='PC Receitas'!$O$7,E150='PC Receitas'!$O$8,E150='PC Receitas'!$O$9,E150='PC Receitas'!$O$10,E150='PC Receitas'!$O$11,E150='PC Receitas'!$O$12,E150='PC Receitas'!$O$13,E150='PC Receitas'!$O$14)),-K150,0))</f>
        <v>#REF!</v>
      </c>
      <c r="S150" s="112" t="str">
        <f t="shared" si="8"/>
        <v>Despesa</v>
      </c>
      <c r="T150" s="109" t="str">
        <f t="shared" si="9"/>
        <v/>
      </c>
      <c r="U150" s="109" t="str">
        <f t="shared" si="10"/>
        <v/>
      </c>
      <c r="V150" s="109" t="str">
        <f t="shared" si="11"/>
        <v>Despesa</v>
      </c>
      <c r="W150" s="113" t="str">
        <f>VLOOKUP(E150,'PC Receitas'!$O$4:$P$14,2,FALSE)</f>
        <v>Despesas_Operacionais</v>
      </c>
    </row>
    <row r="151" spans="1:23" ht="19.5" customHeight="1" thickTop="1" thickBot="1" x14ac:dyDescent="0.3">
      <c r="A151" s="164"/>
      <c r="C151" s="43">
        <v>19</v>
      </c>
      <c r="D151" s="43" t="str">
        <f>IF(C151&lt;&gt;"",TEXT(C151,"00")&amp;"/08/"&amp;'Configurações Básicas'!$E$5,"")</f>
        <v>19/08/2017</v>
      </c>
      <c r="E151" s="43" t="s">
        <v>1338</v>
      </c>
      <c r="F151" s="143" t="s">
        <v>1680</v>
      </c>
      <c r="G151" s="43" t="s">
        <v>1442</v>
      </c>
      <c r="H151" s="43" t="s">
        <v>1397</v>
      </c>
      <c r="I151" s="43"/>
      <c r="J151" s="219">
        <v>0</v>
      </c>
      <c r="K151" s="219">
        <v>2.1</v>
      </c>
      <c r="L151" s="44" t="s">
        <v>1356</v>
      </c>
      <c r="M151" s="43"/>
      <c r="N151" s="41" t="e">
        <f>N150+IF(AND(L151="Pago",OR(E151='PC Receitas'!$O$4,E151='PC Receitas'!$O$5,E151='PC Receitas'!$O$6)),K151,IF(AND(L151="Pago",OR(E151='PC Receitas'!$O$7,E151='PC Receitas'!$O$8,E151='PC Receitas'!$O$9,E151='PC Receitas'!$O$10,E151='PC Receitas'!$O$11,E151='PC Receitas'!$O$12,E151='PC Receitas'!$O$13,E151='PC Receitas'!$O$14)),-K151,0))</f>
        <v>#REF!</v>
      </c>
      <c r="S151" s="112" t="str">
        <f t="shared" si="8"/>
        <v>Despesa</v>
      </c>
      <c r="T151" s="109" t="str">
        <f t="shared" si="9"/>
        <v/>
      </c>
      <c r="U151" s="109" t="str">
        <f t="shared" si="10"/>
        <v/>
      </c>
      <c r="V151" s="109" t="str">
        <f t="shared" si="11"/>
        <v>Despesa</v>
      </c>
      <c r="W151" s="113" t="str">
        <f>VLOOKUP(E151,'PC Receitas'!$O$4:$P$14,2,FALSE)</f>
        <v>Despesas_Operacionais</v>
      </c>
    </row>
    <row r="152" spans="1:23" ht="19.5" customHeight="1" thickTop="1" thickBot="1" x14ac:dyDescent="0.3">
      <c r="A152" s="164"/>
      <c r="C152" s="43">
        <v>19</v>
      </c>
      <c r="D152" s="43" t="str">
        <f>IF(C152&lt;&gt;"",TEXT(C152,"00")&amp;"/08/"&amp;'Configurações Básicas'!$E$5,"")</f>
        <v>19/08/2017</v>
      </c>
      <c r="E152" s="43" t="s">
        <v>1338</v>
      </c>
      <c r="F152" s="143">
        <v>15106</v>
      </c>
      <c r="G152" s="43" t="s">
        <v>1442</v>
      </c>
      <c r="H152" s="43" t="s">
        <v>1397</v>
      </c>
      <c r="I152" s="43"/>
      <c r="J152" s="219">
        <v>0</v>
      </c>
      <c r="K152" s="219">
        <v>2.1</v>
      </c>
      <c r="L152" s="44" t="s">
        <v>1356</v>
      </c>
      <c r="M152" s="43"/>
      <c r="N152" s="41" t="e">
        <f>N151+IF(AND(L152="Pago",OR(E152='PC Receitas'!$O$4,E152='PC Receitas'!$O$5,E152='PC Receitas'!$O$6)),K152,IF(AND(L152="Pago",OR(E152='PC Receitas'!$O$7,E152='PC Receitas'!$O$8,E152='PC Receitas'!$O$9,E152='PC Receitas'!$O$10,E152='PC Receitas'!$O$11,E152='PC Receitas'!$O$12,E152='PC Receitas'!$O$13,E152='PC Receitas'!$O$14)),-K152,0))</f>
        <v>#REF!</v>
      </c>
      <c r="S152" s="112" t="str">
        <f t="shared" si="8"/>
        <v>Despesa</v>
      </c>
      <c r="T152" s="109" t="str">
        <f t="shared" si="9"/>
        <v/>
      </c>
      <c r="U152" s="109" t="str">
        <f t="shared" si="10"/>
        <v/>
      </c>
      <c r="V152" s="109" t="str">
        <f t="shared" si="11"/>
        <v>Despesa</v>
      </c>
      <c r="W152" s="113" t="str">
        <f>VLOOKUP(E152,'PC Receitas'!$O$4:$P$14,2,FALSE)</f>
        <v>Despesas_Operacionais</v>
      </c>
    </row>
    <row r="153" spans="1:23" ht="19.5" customHeight="1" thickTop="1" thickBot="1" x14ac:dyDescent="0.3">
      <c r="A153" s="164"/>
      <c r="C153" s="43">
        <v>19</v>
      </c>
      <c r="D153" s="43" t="str">
        <f>IF(C153&lt;&gt;"",TEXT(C153,"00")&amp;"/08/"&amp;'Configurações Básicas'!$E$5,"")</f>
        <v>19/08/2017</v>
      </c>
      <c r="E153" s="43" t="s">
        <v>1338</v>
      </c>
      <c r="F153" s="143">
        <v>15159</v>
      </c>
      <c r="G153" s="43" t="s">
        <v>1442</v>
      </c>
      <c r="H153" s="43" t="s">
        <v>1397</v>
      </c>
      <c r="I153" s="43"/>
      <c r="J153" s="219">
        <v>0</v>
      </c>
      <c r="K153" s="219">
        <v>2.1</v>
      </c>
      <c r="L153" s="44" t="s">
        <v>1356</v>
      </c>
      <c r="M153" s="43"/>
      <c r="N153" s="41" t="e">
        <f>N152+IF(AND(L153="Pago",OR(E153='PC Receitas'!$O$4,E153='PC Receitas'!$O$5,E153='PC Receitas'!$O$6)),K153,IF(AND(L153="Pago",OR(E153='PC Receitas'!$O$7,E153='PC Receitas'!$O$8,E153='PC Receitas'!$O$9,E153='PC Receitas'!$O$10,E153='PC Receitas'!$O$11,E153='PC Receitas'!$O$12,E153='PC Receitas'!$O$13,E153='PC Receitas'!$O$14)),-K153,0))</f>
        <v>#REF!</v>
      </c>
      <c r="S153" s="112" t="str">
        <f t="shared" si="8"/>
        <v>Despesa</v>
      </c>
      <c r="T153" s="109" t="str">
        <f t="shared" si="9"/>
        <v/>
      </c>
      <c r="U153" s="109" t="str">
        <f t="shared" si="10"/>
        <v/>
      </c>
      <c r="V153" s="109" t="str">
        <f t="shared" si="11"/>
        <v>Despesa</v>
      </c>
      <c r="W153" s="113" t="str">
        <f>VLOOKUP(E153,'PC Receitas'!$O$4:$P$14,2,FALSE)</f>
        <v>Despesas_Operacionais</v>
      </c>
    </row>
    <row r="154" spans="1:23" ht="19.5" customHeight="1" thickTop="1" thickBot="1" x14ac:dyDescent="0.3">
      <c r="A154" s="164"/>
      <c r="C154" s="43">
        <v>19</v>
      </c>
      <c r="D154" s="43" t="str">
        <f>IF(C154&lt;&gt;"",TEXT(C154,"00")&amp;"/08/"&amp;'Configurações Básicas'!$E$5,"")</f>
        <v>19/08/2017</v>
      </c>
      <c r="E154" s="43" t="s">
        <v>1338</v>
      </c>
      <c r="F154" s="143">
        <v>15160</v>
      </c>
      <c r="G154" s="43" t="s">
        <v>1442</v>
      </c>
      <c r="H154" s="43" t="s">
        <v>1397</v>
      </c>
      <c r="I154" s="43"/>
      <c r="J154" s="219">
        <v>0</v>
      </c>
      <c r="K154" s="219">
        <v>2.1</v>
      </c>
      <c r="L154" s="44" t="s">
        <v>1356</v>
      </c>
      <c r="M154" s="43"/>
      <c r="N154" s="41" t="e">
        <f>N153+IF(AND(L154="Pago",OR(E154='PC Receitas'!$O$4,E154='PC Receitas'!$O$5,E154='PC Receitas'!$O$6)),K154,IF(AND(L154="Pago",OR(E154='PC Receitas'!$O$7,E154='PC Receitas'!$O$8,E154='PC Receitas'!$O$9,E154='PC Receitas'!$O$10,E154='PC Receitas'!$O$11,E154='PC Receitas'!$O$12,E154='PC Receitas'!$O$13,E154='PC Receitas'!$O$14)),-K154,0))</f>
        <v>#REF!</v>
      </c>
      <c r="S154" s="112" t="str">
        <f t="shared" si="8"/>
        <v>Despesa</v>
      </c>
      <c r="T154" s="109" t="str">
        <f t="shared" si="9"/>
        <v/>
      </c>
      <c r="U154" s="109" t="str">
        <f t="shared" si="10"/>
        <v/>
      </c>
      <c r="V154" s="109" t="str">
        <f t="shared" si="11"/>
        <v>Despesa</v>
      </c>
      <c r="W154" s="113" t="str">
        <f>VLOOKUP(E154,'PC Receitas'!$O$4:$P$14,2,FALSE)</f>
        <v>Despesas_Operacionais</v>
      </c>
    </row>
    <row r="155" spans="1:23" ht="19.5" customHeight="1" thickTop="1" thickBot="1" x14ac:dyDescent="0.3">
      <c r="A155" s="164"/>
      <c r="C155" s="43">
        <v>21</v>
      </c>
      <c r="D155" s="43" t="str">
        <f>IF(C155&lt;&gt;"",TEXT(C155,"00")&amp;"/08/"&amp;'Configurações Básicas'!$E$5,"")</f>
        <v>21/08/2017</v>
      </c>
      <c r="E155" s="43" t="s">
        <v>1338</v>
      </c>
      <c r="F155" s="143">
        <v>15180</v>
      </c>
      <c r="G155" s="43" t="s">
        <v>1442</v>
      </c>
      <c r="H155" s="43" t="s">
        <v>1397</v>
      </c>
      <c r="I155" s="43"/>
      <c r="J155" s="219">
        <v>0</v>
      </c>
      <c r="K155" s="219">
        <v>2.1</v>
      </c>
      <c r="L155" s="44" t="s">
        <v>1356</v>
      </c>
      <c r="M155" s="43"/>
      <c r="N155" s="41" t="e">
        <f>N154+IF(AND(L155="Pago",OR(E155='PC Receitas'!$O$4,E155='PC Receitas'!$O$5,E155='PC Receitas'!$O$6)),K155,IF(AND(L155="Pago",OR(E155='PC Receitas'!$O$7,E155='PC Receitas'!$O$8,E155='PC Receitas'!$O$9,E155='PC Receitas'!$O$10,E155='PC Receitas'!$O$11,E155='PC Receitas'!$O$12,E155='PC Receitas'!$O$13,E155='PC Receitas'!$O$14)),-K155,0))</f>
        <v>#REF!</v>
      </c>
      <c r="S155" s="112" t="str">
        <f t="shared" si="8"/>
        <v>Despesa</v>
      </c>
      <c r="T155" s="109" t="str">
        <f t="shared" si="9"/>
        <v/>
      </c>
      <c r="U155" s="109" t="str">
        <f t="shared" si="10"/>
        <v/>
      </c>
      <c r="V155" s="109" t="str">
        <f t="shared" si="11"/>
        <v>Despesa</v>
      </c>
      <c r="W155" s="113" t="str">
        <f>VLOOKUP(E155,'PC Receitas'!$O$4:$P$14,2,FALSE)</f>
        <v>Despesas_Operacionais</v>
      </c>
    </row>
    <row r="156" spans="1:23" ht="19.5" customHeight="1" thickTop="1" thickBot="1" x14ac:dyDescent="0.3">
      <c r="A156" s="164"/>
      <c r="C156" s="43">
        <v>19</v>
      </c>
      <c r="D156" s="43" t="str">
        <f>IF(C156&lt;&gt;"",TEXT(C156,"00")&amp;"/08/"&amp;'Configurações Básicas'!$E$5,"")</f>
        <v>19/08/2017</v>
      </c>
      <c r="E156" s="43" t="s">
        <v>1338</v>
      </c>
      <c r="F156" s="143">
        <v>15298</v>
      </c>
      <c r="G156" s="43" t="s">
        <v>1442</v>
      </c>
      <c r="H156" s="43" t="s">
        <v>1397</v>
      </c>
      <c r="I156" s="43"/>
      <c r="J156" s="219">
        <v>0</v>
      </c>
      <c r="K156" s="219">
        <v>2.1</v>
      </c>
      <c r="L156" s="44" t="s">
        <v>1356</v>
      </c>
      <c r="M156" s="43"/>
      <c r="N156" s="41" t="e">
        <f>N155+IF(AND(L156="Pago",OR(E156='PC Receitas'!$O$4,E156='PC Receitas'!$O$5,E156='PC Receitas'!$O$6)),K156,IF(AND(L156="Pago",OR(E156='PC Receitas'!$O$7,E156='PC Receitas'!$O$8,E156='PC Receitas'!$O$9,E156='PC Receitas'!$O$10,E156='PC Receitas'!$O$11,E156='PC Receitas'!$O$12,E156='PC Receitas'!$O$13,E156='PC Receitas'!$O$14)),-K156,0))</f>
        <v>#REF!</v>
      </c>
      <c r="S156" s="112" t="str">
        <f t="shared" si="8"/>
        <v>Despesa</v>
      </c>
      <c r="T156" s="109" t="str">
        <f t="shared" si="9"/>
        <v/>
      </c>
      <c r="U156" s="109" t="str">
        <f t="shared" si="10"/>
        <v/>
      </c>
      <c r="V156" s="109" t="str">
        <f t="shared" si="11"/>
        <v>Despesa</v>
      </c>
      <c r="W156" s="113" t="str">
        <f>VLOOKUP(E156,'PC Receitas'!$O$4:$P$14,2,FALSE)</f>
        <v>Despesas_Operacionais</v>
      </c>
    </row>
    <row r="157" spans="1:23" ht="19.5" customHeight="1" thickTop="1" thickBot="1" x14ac:dyDescent="0.3">
      <c r="A157" s="164"/>
      <c r="C157" s="43">
        <v>20</v>
      </c>
      <c r="D157" s="43" t="str">
        <f>IF(C157&lt;&gt;"",TEXT(C157,"00")&amp;"/08/"&amp;'Configurações Básicas'!$E$5,"")</f>
        <v>20/08/2017</v>
      </c>
      <c r="E157" s="43" t="s">
        <v>1338</v>
      </c>
      <c r="F157" s="143" t="s">
        <v>1681</v>
      </c>
      <c r="G157" s="43" t="s">
        <v>1437</v>
      </c>
      <c r="H157" s="43" t="s">
        <v>1397</v>
      </c>
      <c r="I157" s="43"/>
      <c r="J157" s="219">
        <v>0</v>
      </c>
      <c r="K157" s="219">
        <v>237.45</v>
      </c>
      <c r="L157" s="44" t="s">
        <v>1356</v>
      </c>
      <c r="M157" s="43"/>
      <c r="N157" s="41" t="e">
        <f>N156+IF(AND(L157="Pago",OR(E157='PC Receitas'!$O$4,E157='PC Receitas'!$O$5,E157='PC Receitas'!$O$6)),K157,IF(AND(L157="Pago",OR(E157='PC Receitas'!$O$7,E157='PC Receitas'!$O$8,E157='PC Receitas'!$O$9,E157='PC Receitas'!$O$10,E157='PC Receitas'!$O$11,E157='PC Receitas'!$O$12,E157='PC Receitas'!$O$13,E157='PC Receitas'!$O$14)),-K157,0))</f>
        <v>#REF!</v>
      </c>
      <c r="S157" s="112" t="str">
        <f t="shared" si="8"/>
        <v>Despesa</v>
      </c>
      <c r="T157" s="109" t="str">
        <f t="shared" si="9"/>
        <v/>
      </c>
      <c r="U157" s="109" t="str">
        <f t="shared" si="10"/>
        <v/>
      </c>
      <c r="V157" s="109" t="str">
        <f t="shared" si="11"/>
        <v>Despesa</v>
      </c>
      <c r="W157" s="113" t="str">
        <f>VLOOKUP(E157,'PC Receitas'!$O$4:$P$14,2,FALSE)</f>
        <v>Despesas_Operacionais</v>
      </c>
    </row>
    <row r="158" spans="1:23" ht="19.5" customHeight="1" thickTop="1" thickBot="1" x14ac:dyDescent="0.3">
      <c r="A158" s="164"/>
      <c r="C158" s="43">
        <v>20</v>
      </c>
      <c r="D158" s="43" t="str">
        <f>IF(C158&lt;&gt;"",TEXT(C158,"00")&amp;"/08/"&amp;'Configurações Básicas'!$E$5,"")</f>
        <v>20/08/2017</v>
      </c>
      <c r="E158" s="43" t="s">
        <v>1334</v>
      </c>
      <c r="F158" s="143" t="s">
        <v>1682</v>
      </c>
      <c r="G158" s="43" t="s">
        <v>1486</v>
      </c>
      <c r="H158" s="43" t="s">
        <v>1397</v>
      </c>
      <c r="I158" s="43"/>
      <c r="J158" s="219">
        <v>0</v>
      </c>
      <c r="K158" s="219">
        <v>24.08</v>
      </c>
      <c r="L158" s="44" t="s">
        <v>1356</v>
      </c>
      <c r="M158" s="43"/>
      <c r="N158" s="41" t="e">
        <f>N157+IF(AND(L158="Pago",OR(E158='PC Receitas'!$O$4,E158='PC Receitas'!$O$5,E158='PC Receitas'!$O$6)),K158,IF(AND(L158="Pago",OR(E158='PC Receitas'!$O$7,E158='PC Receitas'!$O$8,E158='PC Receitas'!$O$9,E158='PC Receitas'!$O$10,E158='PC Receitas'!$O$11,E158='PC Receitas'!$O$12,E158='PC Receitas'!$O$13,E158='PC Receitas'!$O$14)),-K158,0))</f>
        <v>#REF!</v>
      </c>
      <c r="S158" s="112" t="str">
        <f t="shared" si="8"/>
        <v>Despesa</v>
      </c>
      <c r="T158" s="109" t="str">
        <f t="shared" si="9"/>
        <v/>
      </c>
      <c r="U158" s="109" t="str">
        <f t="shared" si="10"/>
        <v/>
      </c>
      <c r="V158" s="109" t="str">
        <f t="shared" si="11"/>
        <v>Despesa</v>
      </c>
      <c r="W158" s="113" t="str">
        <f>VLOOKUP(E158,'PC Receitas'!$O$4:$P$14,2,FALSE)</f>
        <v>Impostos</v>
      </c>
    </row>
    <row r="159" spans="1:23" ht="19.5" customHeight="1" thickTop="1" thickBot="1" x14ac:dyDescent="0.3">
      <c r="A159" s="164"/>
      <c r="C159" s="43">
        <v>20</v>
      </c>
      <c r="D159" s="43" t="str">
        <f>IF(C159&lt;&gt;"",TEXT(C159,"00")&amp;"/08/"&amp;'Configurações Básicas'!$E$5,"")</f>
        <v>20/08/2017</v>
      </c>
      <c r="E159" s="43" t="s">
        <v>150</v>
      </c>
      <c r="F159" s="143" t="s">
        <v>1683</v>
      </c>
      <c r="G159" s="43" t="s">
        <v>1478</v>
      </c>
      <c r="H159" s="43" t="s">
        <v>1399</v>
      </c>
      <c r="I159" s="43"/>
      <c r="J159" s="219">
        <v>0</v>
      </c>
      <c r="K159" s="219">
        <v>1112.1400000000001</v>
      </c>
      <c r="L159" s="44" t="s">
        <v>1356</v>
      </c>
      <c r="M159" s="43"/>
      <c r="N159" s="41" t="e">
        <f>N158+IF(AND(L159="Pago",OR(E159='PC Receitas'!$O$4,E159='PC Receitas'!$O$5,E159='PC Receitas'!$O$6)),K159,IF(AND(L159="Pago",OR(E159='PC Receitas'!$O$7,E159='PC Receitas'!$O$8,E159='PC Receitas'!$O$9,E159='PC Receitas'!$O$10,E159='PC Receitas'!$O$11,E159='PC Receitas'!$O$12,E159='PC Receitas'!$O$13,E159='PC Receitas'!$O$14)),-K159,0))</f>
        <v>#REF!</v>
      </c>
      <c r="S159" s="112" t="str">
        <f t="shared" si="8"/>
        <v>Despesa</v>
      </c>
      <c r="T159" s="109" t="str">
        <f t="shared" si="9"/>
        <v/>
      </c>
      <c r="U159" s="109" t="str">
        <f t="shared" si="10"/>
        <v/>
      </c>
      <c r="V159" s="109" t="str">
        <f t="shared" si="11"/>
        <v>Despesa</v>
      </c>
      <c r="W159" s="113" t="str">
        <f>VLOOKUP(E159,'PC Receitas'!$O$4:$P$14,2,FALSE)</f>
        <v>Despesas_com_RH</v>
      </c>
    </row>
    <row r="160" spans="1:23" ht="19.5" customHeight="1" thickTop="1" thickBot="1" x14ac:dyDescent="0.3">
      <c r="A160" s="164"/>
      <c r="C160" s="43">
        <v>24</v>
      </c>
      <c r="D160" s="43" t="str">
        <f>IF(C160&lt;&gt;"",TEXT(C160,"00")&amp;"/08/"&amp;'Configurações Básicas'!$E$5,"")</f>
        <v>24/08/2017</v>
      </c>
      <c r="E160" s="43" t="s">
        <v>1337</v>
      </c>
      <c r="F160" s="143" t="s">
        <v>1684</v>
      </c>
      <c r="G160" s="43" t="s">
        <v>1447</v>
      </c>
      <c r="H160" s="43" t="s">
        <v>1398</v>
      </c>
      <c r="I160" s="43"/>
      <c r="J160" s="219">
        <v>0</v>
      </c>
      <c r="K160" s="219">
        <v>4200</v>
      </c>
      <c r="L160" s="44" t="s">
        <v>1356</v>
      </c>
      <c r="M160" s="43"/>
      <c r="N160" s="41" t="e">
        <f>N159+IF(AND(L160="Pago",OR(E160='PC Receitas'!$O$4,E160='PC Receitas'!$O$5,E160='PC Receitas'!$O$6)),K160,IF(AND(L160="Pago",OR(E160='PC Receitas'!$O$7,E160='PC Receitas'!$O$8,E160='PC Receitas'!$O$9,E160='PC Receitas'!$O$10,E160='PC Receitas'!$O$11,E160='PC Receitas'!$O$12,E160='PC Receitas'!$O$13,E160='PC Receitas'!$O$14)),-K160,0))</f>
        <v>#REF!</v>
      </c>
      <c r="S160" s="112" t="str">
        <f t="shared" si="8"/>
        <v/>
      </c>
      <c r="T160" s="109" t="str">
        <f t="shared" si="9"/>
        <v>Despesa</v>
      </c>
      <c r="U160" s="109" t="str">
        <f t="shared" si="10"/>
        <v/>
      </c>
      <c r="V160" s="109" t="str">
        <f t="shared" si="11"/>
        <v>Despesa</v>
      </c>
      <c r="W160" s="113" t="str">
        <f>VLOOKUP(E160,'PC Receitas'!$O$4:$P$14,2,FALSE)</f>
        <v>Despesas_com_Produtos</v>
      </c>
    </row>
    <row r="161" spans="1:23" ht="19.5" customHeight="1" thickTop="1" thickBot="1" x14ac:dyDescent="0.3">
      <c r="A161" s="164"/>
      <c r="C161" s="43">
        <v>22</v>
      </c>
      <c r="D161" s="43" t="str">
        <f>IF(C161&lt;&gt;"",TEXT(C161,"00")&amp;"/08/"&amp;'Configurações Básicas'!$E$5,"")</f>
        <v>22/08/2017</v>
      </c>
      <c r="E161" s="43" t="s">
        <v>1338</v>
      </c>
      <c r="F161" s="143" t="s">
        <v>1685</v>
      </c>
      <c r="G161" s="43" t="s">
        <v>1442</v>
      </c>
      <c r="H161" s="43" t="s">
        <v>1397</v>
      </c>
      <c r="I161" s="43"/>
      <c r="J161" s="219">
        <v>0</v>
      </c>
      <c r="K161" s="219">
        <v>2.1</v>
      </c>
      <c r="L161" s="44" t="s">
        <v>1356</v>
      </c>
      <c r="M161" s="43"/>
      <c r="N161" s="41" t="e">
        <f>N160+IF(AND(L161="Pago",OR(E161='PC Receitas'!$O$4,E161='PC Receitas'!$O$5,E161='PC Receitas'!$O$6)),K161,IF(AND(L161="Pago",OR(E161='PC Receitas'!$O$7,E161='PC Receitas'!$O$8,E161='PC Receitas'!$O$9,E161='PC Receitas'!$O$10,E161='PC Receitas'!$O$11,E161='PC Receitas'!$O$12,E161='PC Receitas'!$O$13,E161='PC Receitas'!$O$14)),-K161,0))</f>
        <v>#REF!</v>
      </c>
      <c r="S161" s="112" t="str">
        <f t="shared" si="8"/>
        <v>Despesa</v>
      </c>
      <c r="T161" s="109" t="str">
        <f t="shared" si="9"/>
        <v/>
      </c>
      <c r="U161" s="109" t="str">
        <f t="shared" si="10"/>
        <v/>
      </c>
      <c r="V161" s="109" t="str">
        <f t="shared" si="11"/>
        <v>Despesa</v>
      </c>
      <c r="W161" s="113" t="str">
        <f>VLOOKUP(E161,'PC Receitas'!$O$4:$P$14,2,FALSE)</f>
        <v>Despesas_Operacionais</v>
      </c>
    </row>
    <row r="162" spans="1:23" ht="19.5" customHeight="1" thickTop="1" thickBot="1" x14ac:dyDescent="0.3">
      <c r="A162" s="164"/>
      <c r="C162" s="43">
        <v>20</v>
      </c>
      <c r="D162" s="43" t="str">
        <f>IF(C162&lt;&gt;"",TEXT(C162,"00")&amp;"/08/"&amp;'Configurações Básicas'!$E$5,"")</f>
        <v>20/08/2017</v>
      </c>
      <c r="E162" s="43" t="s">
        <v>1338</v>
      </c>
      <c r="F162" s="143">
        <v>15176</v>
      </c>
      <c r="G162" s="43" t="s">
        <v>1442</v>
      </c>
      <c r="H162" s="43" t="s">
        <v>1397</v>
      </c>
      <c r="I162" s="43"/>
      <c r="J162" s="219">
        <v>0</v>
      </c>
      <c r="K162" s="219">
        <v>2.1</v>
      </c>
      <c r="L162" s="44" t="s">
        <v>1356</v>
      </c>
      <c r="M162" s="43"/>
      <c r="N162" s="41" t="e">
        <f>N161+IF(AND(L162="Pago",OR(E162='PC Receitas'!$O$4,E162='PC Receitas'!$O$5,E162='PC Receitas'!$O$6)),K162,IF(AND(L162="Pago",OR(E162='PC Receitas'!$O$7,E162='PC Receitas'!$O$8,E162='PC Receitas'!$O$9,E162='PC Receitas'!$O$10,E162='PC Receitas'!$O$11,E162='PC Receitas'!$O$12,E162='PC Receitas'!$O$13,E162='PC Receitas'!$O$14)),-K162,0))</f>
        <v>#REF!</v>
      </c>
      <c r="S162" s="112" t="str">
        <f t="shared" si="8"/>
        <v>Despesa</v>
      </c>
      <c r="T162" s="109" t="str">
        <f t="shared" si="9"/>
        <v/>
      </c>
      <c r="U162" s="109" t="str">
        <f t="shared" si="10"/>
        <v/>
      </c>
      <c r="V162" s="109" t="str">
        <f t="shared" si="11"/>
        <v>Despesa</v>
      </c>
      <c r="W162" s="113" t="str">
        <f>VLOOKUP(E162,'PC Receitas'!$O$4:$P$14,2,FALSE)</f>
        <v>Despesas_Operacionais</v>
      </c>
    </row>
    <row r="163" spans="1:23" ht="19.5" customHeight="1" thickTop="1" thickBot="1" x14ac:dyDescent="0.3">
      <c r="A163" s="164"/>
      <c r="C163" s="43">
        <v>20</v>
      </c>
      <c r="D163" s="43" t="str">
        <f>IF(C163&lt;&gt;"",TEXT(C163,"00")&amp;"/08/"&amp;'Configurações Básicas'!$E$5,"")</f>
        <v>20/08/2017</v>
      </c>
      <c r="E163" s="43" t="s">
        <v>1338</v>
      </c>
      <c r="F163" s="143">
        <v>15173</v>
      </c>
      <c r="G163" s="43" t="s">
        <v>1442</v>
      </c>
      <c r="H163" s="43" t="s">
        <v>1397</v>
      </c>
      <c r="I163" s="43"/>
      <c r="J163" s="219">
        <v>0</v>
      </c>
      <c r="K163" s="219">
        <v>2.1</v>
      </c>
      <c r="L163" s="44" t="s">
        <v>1356</v>
      </c>
      <c r="M163" s="43"/>
      <c r="N163" s="41" t="e">
        <f>N162+IF(AND(L163="Pago",OR(E163='PC Receitas'!$O$4,E163='PC Receitas'!$O$5,E163='PC Receitas'!$O$6)),K163,IF(AND(L163="Pago",OR(E163='PC Receitas'!$O$7,E163='PC Receitas'!$O$8,E163='PC Receitas'!$O$9,E163='PC Receitas'!$O$10,E163='PC Receitas'!$O$11,E163='PC Receitas'!$O$12,E163='PC Receitas'!$O$13,E163='PC Receitas'!$O$14)),-K163,0))</f>
        <v>#REF!</v>
      </c>
      <c r="S163" s="112" t="str">
        <f t="shared" si="8"/>
        <v>Despesa</v>
      </c>
      <c r="T163" s="109" t="str">
        <f t="shared" si="9"/>
        <v/>
      </c>
      <c r="U163" s="109" t="str">
        <f t="shared" si="10"/>
        <v/>
      </c>
      <c r="V163" s="109" t="str">
        <f t="shared" si="11"/>
        <v>Despesa</v>
      </c>
      <c r="W163" s="113" t="str">
        <f>VLOOKUP(E163,'PC Receitas'!$O$4:$P$14,2,FALSE)</f>
        <v>Despesas_Operacionais</v>
      </c>
    </row>
    <row r="164" spans="1:23" ht="19.5" customHeight="1" thickTop="1" thickBot="1" x14ac:dyDescent="0.3">
      <c r="A164" s="164"/>
      <c r="C164" s="43">
        <v>20</v>
      </c>
      <c r="D164" s="43" t="str">
        <f>IF(C164&lt;&gt;"",TEXT(C164,"00")&amp;"/08/"&amp;'Configurações Básicas'!$E$5,"")</f>
        <v>20/08/2017</v>
      </c>
      <c r="E164" s="43" t="s">
        <v>1338</v>
      </c>
      <c r="F164" s="143">
        <v>15174</v>
      </c>
      <c r="G164" s="43" t="s">
        <v>1442</v>
      </c>
      <c r="H164" s="43" t="s">
        <v>1397</v>
      </c>
      <c r="I164" s="43"/>
      <c r="J164" s="219">
        <v>0</v>
      </c>
      <c r="K164" s="219">
        <v>2.1</v>
      </c>
      <c r="L164" s="44" t="s">
        <v>1356</v>
      </c>
      <c r="M164" s="43"/>
      <c r="N164" s="41" t="e">
        <f>N163+IF(AND(L164="Pago",OR(E164='PC Receitas'!$O$4,E164='PC Receitas'!$O$5,E164='PC Receitas'!$O$6)),K164,IF(AND(L164="Pago",OR(E164='PC Receitas'!$O$7,E164='PC Receitas'!$O$8,E164='PC Receitas'!$O$9,E164='PC Receitas'!$O$10,E164='PC Receitas'!$O$11,E164='PC Receitas'!$O$12,E164='PC Receitas'!$O$13,E164='PC Receitas'!$O$14)),-K164,0))</f>
        <v>#REF!</v>
      </c>
      <c r="S164" s="112" t="str">
        <f t="shared" si="8"/>
        <v>Despesa</v>
      </c>
      <c r="T164" s="109" t="str">
        <f t="shared" si="9"/>
        <v/>
      </c>
      <c r="U164" s="109" t="str">
        <f t="shared" si="10"/>
        <v/>
      </c>
      <c r="V164" s="109" t="str">
        <f t="shared" si="11"/>
        <v>Despesa</v>
      </c>
      <c r="W164" s="113" t="str">
        <f>VLOOKUP(E164,'PC Receitas'!$O$4:$P$14,2,FALSE)</f>
        <v>Despesas_Operacionais</v>
      </c>
    </row>
    <row r="165" spans="1:23" ht="19.5" customHeight="1" thickTop="1" thickBot="1" x14ac:dyDescent="0.3">
      <c r="A165" s="164"/>
      <c r="C165" s="43">
        <v>20</v>
      </c>
      <c r="D165" s="43" t="str">
        <f>IF(C165&lt;&gt;"",TEXT(C165,"00")&amp;"/08/"&amp;'Configurações Básicas'!$E$5,"")</f>
        <v>20/08/2017</v>
      </c>
      <c r="E165" s="43" t="s">
        <v>1338</v>
      </c>
      <c r="F165" s="143">
        <v>15169</v>
      </c>
      <c r="G165" s="43" t="s">
        <v>1442</v>
      </c>
      <c r="H165" s="43" t="s">
        <v>1397</v>
      </c>
      <c r="I165" s="43"/>
      <c r="J165" s="219">
        <v>0</v>
      </c>
      <c r="K165" s="219">
        <v>2.1</v>
      </c>
      <c r="L165" s="44" t="s">
        <v>1356</v>
      </c>
      <c r="M165" s="43"/>
      <c r="N165" s="41" t="e">
        <f>N164+IF(AND(L165="Pago",OR(E165='PC Receitas'!$O$4,E165='PC Receitas'!$O$5,E165='PC Receitas'!$O$6)),K165,IF(AND(L165="Pago",OR(E165='PC Receitas'!$O$7,E165='PC Receitas'!$O$8,E165='PC Receitas'!$O$9,E165='PC Receitas'!$O$10,E165='PC Receitas'!$O$11,E165='PC Receitas'!$O$12,E165='PC Receitas'!$O$13,E165='PC Receitas'!$O$14)),-K165,0))</f>
        <v>#REF!</v>
      </c>
      <c r="S165" s="112" t="str">
        <f t="shared" si="8"/>
        <v>Despesa</v>
      </c>
      <c r="T165" s="109" t="str">
        <f t="shared" si="9"/>
        <v/>
      </c>
      <c r="U165" s="109" t="str">
        <f t="shared" si="10"/>
        <v/>
      </c>
      <c r="V165" s="109" t="str">
        <f t="shared" si="11"/>
        <v>Despesa</v>
      </c>
      <c r="W165" s="113" t="str">
        <f>VLOOKUP(E165,'PC Receitas'!$O$4:$P$14,2,FALSE)</f>
        <v>Despesas_Operacionais</v>
      </c>
    </row>
    <row r="166" spans="1:23" ht="19.5" customHeight="1" thickTop="1" thickBot="1" x14ac:dyDescent="0.3">
      <c r="A166" s="164"/>
      <c r="C166" s="43">
        <v>20</v>
      </c>
      <c r="D166" s="43" t="str">
        <f>IF(C166&lt;&gt;"",TEXT(C166,"00")&amp;"/08/"&amp;'Configurações Básicas'!$E$5,"")</f>
        <v>20/08/2017</v>
      </c>
      <c r="E166" s="43" t="s">
        <v>1338</v>
      </c>
      <c r="F166" s="143">
        <v>15170</v>
      </c>
      <c r="G166" s="43" t="s">
        <v>1442</v>
      </c>
      <c r="H166" s="43" t="s">
        <v>1397</v>
      </c>
      <c r="I166" s="43"/>
      <c r="J166" s="219">
        <v>0</v>
      </c>
      <c r="K166" s="219">
        <v>2.1</v>
      </c>
      <c r="L166" s="44" t="s">
        <v>1356</v>
      </c>
      <c r="M166" s="43"/>
      <c r="N166" s="41" t="e">
        <f>N165+IF(AND(L166="Pago",OR(E166='PC Receitas'!$O$4,E166='PC Receitas'!$O$5,E166='PC Receitas'!$O$6)),K166,IF(AND(L166="Pago",OR(E166='PC Receitas'!$O$7,E166='PC Receitas'!$O$8,E166='PC Receitas'!$O$9,E166='PC Receitas'!$O$10,E166='PC Receitas'!$O$11,E166='PC Receitas'!$O$12,E166='PC Receitas'!$O$13,E166='PC Receitas'!$O$14)),-K166,0))</f>
        <v>#REF!</v>
      </c>
      <c r="S166" s="112" t="str">
        <f t="shared" si="8"/>
        <v>Despesa</v>
      </c>
      <c r="T166" s="109" t="str">
        <f t="shared" si="9"/>
        <v/>
      </c>
      <c r="U166" s="109" t="str">
        <f t="shared" si="10"/>
        <v/>
      </c>
      <c r="V166" s="109" t="str">
        <f t="shared" si="11"/>
        <v>Despesa</v>
      </c>
      <c r="W166" s="113" t="str">
        <f>VLOOKUP(E166,'PC Receitas'!$O$4:$P$14,2,FALSE)</f>
        <v>Despesas_Operacionais</v>
      </c>
    </row>
    <row r="167" spans="1:23" ht="19.5" customHeight="1" thickTop="1" thickBot="1" x14ac:dyDescent="0.3">
      <c r="A167" s="164"/>
      <c r="C167" s="43">
        <v>20</v>
      </c>
      <c r="D167" s="43" t="str">
        <f>IF(C167&lt;&gt;"",TEXT(C167,"00")&amp;"/08/"&amp;'Configurações Básicas'!$E$5,"")</f>
        <v>20/08/2017</v>
      </c>
      <c r="E167" s="43" t="s">
        <v>1338</v>
      </c>
      <c r="F167" s="143">
        <v>15171</v>
      </c>
      <c r="G167" s="43" t="s">
        <v>1442</v>
      </c>
      <c r="H167" s="43" t="s">
        <v>1397</v>
      </c>
      <c r="I167" s="43"/>
      <c r="J167" s="219">
        <v>0</v>
      </c>
      <c r="K167" s="219">
        <v>2.1</v>
      </c>
      <c r="L167" s="44" t="s">
        <v>1356</v>
      </c>
      <c r="M167" s="43"/>
      <c r="N167" s="41" t="e">
        <f>N166+IF(AND(L167="Pago",OR(E167='PC Receitas'!$O$4,E167='PC Receitas'!$O$5,E167='PC Receitas'!$O$6)),K167,IF(AND(L167="Pago",OR(E167='PC Receitas'!$O$7,E167='PC Receitas'!$O$8,E167='PC Receitas'!$O$9,E167='PC Receitas'!$O$10,E167='PC Receitas'!$O$11,E167='PC Receitas'!$O$12,E167='PC Receitas'!$O$13,E167='PC Receitas'!$O$14)),-K167,0))</f>
        <v>#REF!</v>
      </c>
      <c r="S167" s="112" t="str">
        <f t="shared" si="8"/>
        <v>Despesa</v>
      </c>
      <c r="T167" s="109" t="str">
        <f t="shared" si="9"/>
        <v/>
      </c>
      <c r="U167" s="109" t="str">
        <f t="shared" si="10"/>
        <v/>
      </c>
      <c r="V167" s="109" t="str">
        <f t="shared" si="11"/>
        <v>Despesa</v>
      </c>
      <c r="W167" s="113" t="str">
        <f>VLOOKUP(E167,'PC Receitas'!$O$4:$P$14,2,FALSE)</f>
        <v>Despesas_Operacionais</v>
      </c>
    </row>
    <row r="168" spans="1:23" ht="19.5" customHeight="1" thickTop="1" thickBot="1" x14ac:dyDescent="0.3">
      <c r="A168" s="164"/>
      <c r="C168" s="43">
        <v>20</v>
      </c>
      <c r="D168" s="43" t="str">
        <f>IF(C168&lt;&gt;"",TEXT(C168,"00")&amp;"/08/"&amp;'Configurações Básicas'!$E$5,"")</f>
        <v>20/08/2017</v>
      </c>
      <c r="E168" s="43" t="s">
        <v>1338</v>
      </c>
      <c r="F168" s="143">
        <v>15150</v>
      </c>
      <c r="G168" s="43" t="s">
        <v>1442</v>
      </c>
      <c r="H168" s="43" t="s">
        <v>1397</v>
      </c>
      <c r="I168" s="43"/>
      <c r="J168" s="219">
        <v>0</v>
      </c>
      <c r="K168" s="219">
        <v>2.1</v>
      </c>
      <c r="L168" s="44" t="s">
        <v>1356</v>
      </c>
      <c r="M168" s="43"/>
      <c r="N168" s="41" t="e">
        <f>N167+IF(AND(L168="Pago",OR(E168='PC Receitas'!$O$4,E168='PC Receitas'!$O$5,E168='PC Receitas'!$O$6)),K168,IF(AND(L168="Pago",OR(E168='PC Receitas'!$O$7,E168='PC Receitas'!$O$8,E168='PC Receitas'!$O$9,E168='PC Receitas'!$O$10,E168='PC Receitas'!$O$11,E168='PC Receitas'!$O$12,E168='PC Receitas'!$O$13,E168='PC Receitas'!$O$14)),-K168,0))</f>
        <v>#REF!</v>
      </c>
      <c r="S168" s="112" t="str">
        <f t="shared" si="8"/>
        <v>Despesa</v>
      </c>
      <c r="T168" s="109" t="str">
        <f t="shared" si="9"/>
        <v/>
      </c>
      <c r="U168" s="109" t="str">
        <f t="shared" si="10"/>
        <v/>
      </c>
      <c r="V168" s="109" t="str">
        <f t="shared" si="11"/>
        <v>Despesa</v>
      </c>
      <c r="W168" s="113" t="str">
        <f>VLOOKUP(E168,'PC Receitas'!$O$4:$P$14,2,FALSE)</f>
        <v>Despesas_Operacionais</v>
      </c>
    </row>
    <row r="169" spans="1:23" ht="19.5" customHeight="1" thickTop="1" thickBot="1" x14ac:dyDescent="0.3">
      <c r="A169" s="164"/>
      <c r="C169" s="43">
        <v>20</v>
      </c>
      <c r="D169" s="43" t="str">
        <f>IF(C169&lt;&gt;"",TEXT(C169,"00")&amp;"/08/"&amp;'Configurações Básicas'!$E$5,"")</f>
        <v>20/08/2017</v>
      </c>
      <c r="E169" s="43" t="s">
        <v>1338</v>
      </c>
      <c r="F169" s="143">
        <v>15155</v>
      </c>
      <c r="G169" s="43" t="s">
        <v>1442</v>
      </c>
      <c r="H169" s="43" t="s">
        <v>1397</v>
      </c>
      <c r="I169" s="43"/>
      <c r="J169" s="219">
        <v>0</v>
      </c>
      <c r="K169" s="219">
        <v>2.1</v>
      </c>
      <c r="L169" s="44" t="s">
        <v>1356</v>
      </c>
      <c r="M169" s="43"/>
      <c r="N169" s="41" t="e">
        <f>N168+IF(AND(L169="Pago",OR(E169='PC Receitas'!$O$4,E169='PC Receitas'!$O$5,E169='PC Receitas'!$O$6)),K169,IF(AND(L169="Pago",OR(E169='PC Receitas'!$O$7,E169='PC Receitas'!$O$8,E169='PC Receitas'!$O$9,E169='PC Receitas'!$O$10,E169='PC Receitas'!$O$11,E169='PC Receitas'!$O$12,E169='PC Receitas'!$O$13,E169='PC Receitas'!$O$14)),-K169,0))</f>
        <v>#REF!</v>
      </c>
      <c r="S169" s="112" t="str">
        <f t="shared" si="8"/>
        <v>Despesa</v>
      </c>
      <c r="T169" s="109" t="str">
        <f t="shared" si="9"/>
        <v/>
      </c>
      <c r="U169" s="109" t="str">
        <f t="shared" si="10"/>
        <v/>
      </c>
      <c r="V169" s="109" t="str">
        <f t="shared" si="11"/>
        <v>Despesa</v>
      </c>
      <c r="W169" s="113" t="str">
        <f>VLOOKUP(E169,'PC Receitas'!$O$4:$P$14,2,FALSE)</f>
        <v>Despesas_Operacionais</v>
      </c>
    </row>
    <row r="170" spans="1:23" ht="19.5" customHeight="1" thickTop="1" thickBot="1" x14ac:dyDescent="0.3">
      <c r="A170" s="164"/>
      <c r="C170" s="43">
        <v>20</v>
      </c>
      <c r="D170" s="43" t="str">
        <f>IF(C170&lt;&gt;"",TEXT(C170,"00")&amp;"/08/"&amp;'Configurações Básicas'!$E$5,"")</f>
        <v>20/08/2017</v>
      </c>
      <c r="E170" s="43" t="s">
        <v>1338</v>
      </c>
      <c r="F170" s="143">
        <v>15165</v>
      </c>
      <c r="G170" s="43" t="s">
        <v>1442</v>
      </c>
      <c r="H170" s="43" t="s">
        <v>1397</v>
      </c>
      <c r="I170" s="43"/>
      <c r="J170" s="219">
        <v>0</v>
      </c>
      <c r="K170" s="219">
        <v>2.1</v>
      </c>
      <c r="L170" s="44" t="s">
        <v>1356</v>
      </c>
      <c r="M170" s="43"/>
      <c r="N170" s="41" t="e">
        <f>N169+IF(AND(L170="Pago",OR(E170='PC Receitas'!$O$4,E170='PC Receitas'!$O$5,E170='PC Receitas'!$O$6)),K170,IF(AND(L170="Pago",OR(E170='PC Receitas'!$O$7,E170='PC Receitas'!$O$8,E170='PC Receitas'!$O$9,E170='PC Receitas'!$O$10,E170='PC Receitas'!$O$11,E170='PC Receitas'!$O$12,E170='PC Receitas'!$O$13,E170='PC Receitas'!$O$14)),-K170,0))</f>
        <v>#REF!</v>
      </c>
      <c r="S170" s="112" t="str">
        <f t="shared" si="8"/>
        <v>Despesa</v>
      </c>
      <c r="T170" s="109" t="str">
        <f t="shared" si="9"/>
        <v/>
      </c>
      <c r="U170" s="109" t="str">
        <f t="shared" si="10"/>
        <v/>
      </c>
      <c r="V170" s="109" t="str">
        <f t="shared" si="11"/>
        <v>Despesa</v>
      </c>
      <c r="W170" s="113" t="str">
        <f>VLOOKUP(E170,'PC Receitas'!$O$4:$P$14,2,FALSE)</f>
        <v>Despesas_Operacionais</v>
      </c>
    </row>
    <row r="171" spans="1:23" ht="19.5" customHeight="1" thickTop="1" thickBot="1" x14ac:dyDescent="0.3">
      <c r="A171" s="164"/>
      <c r="C171" s="43">
        <v>20</v>
      </c>
      <c r="D171" s="43" t="str">
        <f>IF(C171&lt;&gt;"",TEXT(C171,"00")&amp;"/08/"&amp;'Configurações Básicas'!$E$5,"")</f>
        <v>20/08/2017</v>
      </c>
      <c r="E171" s="43" t="s">
        <v>1334</v>
      </c>
      <c r="F171" s="143" t="s">
        <v>1686</v>
      </c>
      <c r="G171" s="43" t="s">
        <v>1461</v>
      </c>
      <c r="H171" s="43" t="s">
        <v>1397</v>
      </c>
      <c r="I171" s="43"/>
      <c r="J171" s="219">
        <v>0</v>
      </c>
      <c r="K171" s="219">
        <v>16451.650000000001</v>
      </c>
      <c r="L171" s="44" t="s">
        <v>1356</v>
      </c>
      <c r="M171" s="43"/>
      <c r="N171" s="41" t="e">
        <f>N170+IF(AND(L171="Pago",OR(E171='PC Receitas'!$O$4,E171='PC Receitas'!$O$5,E171='PC Receitas'!$O$6)),K171,IF(AND(L171="Pago",OR(E171='PC Receitas'!$O$7,E171='PC Receitas'!$O$8,E171='PC Receitas'!$O$9,E171='PC Receitas'!$O$10,E171='PC Receitas'!$O$11,E171='PC Receitas'!$O$12,E171='PC Receitas'!$O$13,E171='PC Receitas'!$O$14)),-K171,0))</f>
        <v>#REF!</v>
      </c>
      <c r="S171" s="112" t="str">
        <f t="shared" si="8"/>
        <v>Despesa</v>
      </c>
      <c r="T171" s="109" t="str">
        <f t="shared" si="9"/>
        <v/>
      </c>
      <c r="U171" s="109" t="str">
        <f t="shared" si="10"/>
        <v/>
      </c>
      <c r="V171" s="109" t="str">
        <f t="shared" si="11"/>
        <v>Despesa</v>
      </c>
      <c r="W171" s="113" t="str">
        <f>VLOOKUP(E171,'PC Receitas'!$O$4:$P$14,2,FALSE)</f>
        <v>Impostos</v>
      </c>
    </row>
    <row r="172" spans="1:23" ht="19.5" customHeight="1" thickTop="1" thickBot="1" x14ac:dyDescent="0.3">
      <c r="A172" s="164"/>
      <c r="C172" s="43">
        <v>20</v>
      </c>
      <c r="D172" s="43" t="str">
        <f>IF(C172&lt;&gt;"",TEXT(C172,"00")&amp;"/08/"&amp;'Configurações Básicas'!$E$5,"")</f>
        <v>20/08/2017</v>
      </c>
      <c r="E172" s="43" t="s">
        <v>150</v>
      </c>
      <c r="F172" s="143" t="s">
        <v>1687</v>
      </c>
      <c r="G172" s="43" t="s">
        <v>1443</v>
      </c>
      <c r="H172" s="43" t="s">
        <v>1398</v>
      </c>
      <c r="I172" s="43"/>
      <c r="J172" s="219">
        <v>0</v>
      </c>
      <c r="K172" s="219">
        <v>38</v>
      </c>
      <c r="L172" s="44" t="s">
        <v>1356</v>
      </c>
      <c r="M172" s="43"/>
      <c r="N172" s="41" t="e">
        <f>N171+IF(AND(L172="Pago",OR(E172='PC Receitas'!$O$4,E172='PC Receitas'!$O$5,E172='PC Receitas'!$O$6)),K172,IF(AND(L172="Pago",OR(E172='PC Receitas'!$O$7,E172='PC Receitas'!$O$8,E172='PC Receitas'!$O$9,E172='PC Receitas'!$O$10,E172='PC Receitas'!$O$11,E172='PC Receitas'!$O$12,E172='PC Receitas'!$O$13,E172='PC Receitas'!$O$14)),-K172,0))</f>
        <v>#REF!</v>
      </c>
      <c r="S172" s="112" t="str">
        <f t="shared" si="8"/>
        <v>Despesa</v>
      </c>
      <c r="T172" s="109" t="str">
        <f t="shared" si="9"/>
        <v/>
      </c>
      <c r="U172" s="109" t="str">
        <f t="shared" si="10"/>
        <v/>
      </c>
      <c r="V172" s="109" t="str">
        <f t="shared" si="11"/>
        <v>Despesa</v>
      </c>
      <c r="W172" s="113" t="str">
        <f>VLOOKUP(E172,'PC Receitas'!$O$4:$P$14,2,FALSE)</f>
        <v>Despesas_com_RH</v>
      </c>
    </row>
    <row r="173" spans="1:23" ht="19.5" customHeight="1" thickTop="1" thickBot="1" x14ac:dyDescent="0.3">
      <c r="A173" s="164"/>
      <c r="C173" s="43">
        <v>22</v>
      </c>
      <c r="D173" s="43" t="str">
        <f>IF(C173&lt;&gt;"",TEXT(C173,"00")&amp;"/08/"&amp;'Configurações Básicas'!$E$5,"")</f>
        <v>22/08/2017</v>
      </c>
      <c r="E173" s="43" t="s">
        <v>1338</v>
      </c>
      <c r="F173" s="143" t="s">
        <v>1688</v>
      </c>
      <c r="G173" s="43" t="s">
        <v>1460</v>
      </c>
      <c r="H173" s="43" t="s">
        <v>1397</v>
      </c>
      <c r="I173" s="43"/>
      <c r="J173" s="219">
        <v>0</v>
      </c>
      <c r="K173" s="219">
        <v>56.81</v>
      </c>
      <c r="L173" s="44" t="s">
        <v>1356</v>
      </c>
      <c r="M173" s="43"/>
      <c r="N173" s="41" t="e">
        <f>N172+IF(AND(L173="Pago",OR(E173='PC Receitas'!$O$4,E173='PC Receitas'!$O$5,E173='PC Receitas'!$O$6)),K173,IF(AND(L173="Pago",OR(E173='PC Receitas'!$O$7,E173='PC Receitas'!$O$8,E173='PC Receitas'!$O$9,E173='PC Receitas'!$O$10,E173='PC Receitas'!$O$11,E173='PC Receitas'!$O$12,E173='PC Receitas'!$O$13,E173='PC Receitas'!$O$14)),-K173,0))</f>
        <v>#REF!</v>
      </c>
      <c r="S173" s="112" t="str">
        <f t="shared" si="8"/>
        <v>Despesa</v>
      </c>
      <c r="T173" s="109" t="str">
        <f t="shared" si="9"/>
        <v/>
      </c>
      <c r="U173" s="109" t="str">
        <f t="shared" si="10"/>
        <v/>
      </c>
      <c r="V173" s="109" t="str">
        <f t="shared" si="11"/>
        <v>Despesa</v>
      </c>
      <c r="W173" s="113" t="str">
        <f>VLOOKUP(E173,'PC Receitas'!$O$4:$P$14,2,FALSE)</f>
        <v>Despesas_Operacionais</v>
      </c>
    </row>
    <row r="174" spans="1:23" ht="19.5" customHeight="1" thickTop="1" thickBot="1" x14ac:dyDescent="0.3">
      <c r="A174" s="164"/>
      <c r="C174" s="43">
        <v>22</v>
      </c>
      <c r="D174" s="43" t="str">
        <f>IF(C174&lt;&gt;"",TEXT(C174,"00")&amp;"/08/"&amp;'Configurações Básicas'!$E$5,"")</f>
        <v>22/08/2017</v>
      </c>
      <c r="E174" s="43" t="s">
        <v>1338</v>
      </c>
      <c r="F174" s="143" t="s">
        <v>1689</v>
      </c>
      <c r="G174" s="43" t="s">
        <v>1460</v>
      </c>
      <c r="H174" s="43" t="s">
        <v>1397</v>
      </c>
      <c r="I174" s="43"/>
      <c r="J174" s="219">
        <v>0</v>
      </c>
      <c r="K174" s="219">
        <v>53.1</v>
      </c>
      <c r="L174" s="44" t="s">
        <v>1356</v>
      </c>
      <c r="M174" s="43"/>
      <c r="N174" s="41" t="e">
        <f>N173+IF(AND(L174="Pago",OR(E174='PC Receitas'!$O$4,E174='PC Receitas'!$O$5,E174='PC Receitas'!$O$6)),K174,IF(AND(L174="Pago",OR(E174='PC Receitas'!$O$7,E174='PC Receitas'!$O$8,E174='PC Receitas'!$O$9,E174='PC Receitas'!$O$10,E174='PC Receitas'!$O$11,E174='PC Receitas'!$O$12,E174='PC Receitas'!$O$13,E174='PC Receitas'!$O$14)),-K174,0))</f>
        <v>#REF!</v>
      </c>
      <c r="S174" s="112" t="str">
        <f t="shared" si="8"/>
        <v>Despesa</v>
      </c>
      <c r="T174" s="109" t="str">
        <f t="shared" si="9"/>
        <v/>
      </c>
      <c r="U174" s="109" t="str">
        <f t="shared" si="10"/>
        <v/>
      </c>
      <c r="V174" s="109" t="str">
        <f t="shared" si="11"/>
        <v>Despesa</v>
      </c>
      <c r="W174" s="113" t="str">
        <f>VLOOKUP(E174,'PC Receitas'!$O$4:$P$14,2,FALSE)</f>
        <v>Despesas_Operacionais</v>
      </c>
    </row>
    <row r="175" spans="1:23" ht="19.5" customHeight="1" thickTop="1" thickBot="1" x14ac:dyDescent="0.3">
      <c r="A175" s="164"/>
      <c r="C175" s="43">
        <v>24</v>
      </c>
      <c r="D175" s="43" t="str">
        <f>IF(C175&lt;&gt;"",TEXT(C175,"00")&amp;"/08/"&amp;'Configurações Básicas'!$E$5,"")</f>
        <v>24/08/2017</v>
      </c>
      <c r="E175" s="43" t="s">
        <v>1337</v>
      </c>
      <c r="F175" s="143" t="s">
        <v>1690</v>
      </c>
      <c r="G175" s="43" t="s">
        <v>1447</v>
      </c>
      <c r="H175" s="43" t="s">
        <v>1398</v>
      </c>
      <c r="I175" s="43"/>
      <c r="J175" s="219">
        <v>0</v>
      </c>
      <c r="K175" s="219">
        <v>3366.3</v>
      </c>
      <c r="L175" s="44" t="s">
        <v>1356</v>
      </c>
      <c r="M175" s="43"/>
      <c r="N175" s="41" t="e">
        <f>N174+IF(AND(L175="Pago",OR(E175='PC Receitas'!$O$4,E175='PC Receitas'!$O$5,E175='PC Receitas'!$O$6)),K175,IF(AND(L175="Pago",OR(E175='PC Receitas'!$O$7,E175='PC Receitas'!$O$8,E175='PC Receitas'!$O$9,E175='PC Receitas'!$O$10,E175='PC Receitas'!$O$11,E175='PC Receitas'!$O$12,E175='PC Receitas'!$O$13,E175='PC Receitas'!$O$14)),-K175,0))</f>
        <v>#REF!</v>
      </c>
      <c r="S175" s="112" t="str">
        <f t="shared" si="8"/>
        <v/>
      </c>
      <c r="T175" s="109" t="str">
        <f t="shared" si="9"/>
        <v>Despesa</v>
      </c>
      <c r="U175" s="109" t="str">
        <f t="shared" si="10"/>
        <v/>
      </c>
      <c r="V175" s="109" t="str">
        <f t="shared" si="11"/>
        <v>Despesa</v>
      </c>
      <c r="W175" s="113" t="str">
        <f>VLOOKUP(E175,'PC Receitas'!$O$4:$P$14,2,FALSE)</f>
        <v>Despesas_com_Produtos</v>
      </c>
    </row>
    <row r="176" spans="1:23" ht="19.5" customHeight="1" thickTop="1" thickBot="1" x14ac:dyDescent="0.3">
      <c r="A176" s="164"/>
      <c r="C176" s="43">
        <v>21</v>
      </c>
      <c r="D176" s="43" t="str">
        <f>IF(C176&lt;&gt;"",TEXT(C176,"00")&amp;"/08/"&amp;'Configurações Básicas'!$E$5,"")</f>
        <v>21/08/2017</v>
      </c>
      <c r="E176" s="43" t="s">
        <v>1338</v>
      </c>
      <c r="F176" s="143" t="s">
        <v>1691</v>
      </c>
      <c r="G176" s="43" t="s">
        <v>1442</v>
      </c>
      <c r="H176" s="43" t="s">
        <v>1397</v>
      </c>
      <c r="I176" s="43"/>
      <c r="J176" s="219">
        <v>0</v>
      </c>
      <c r="K176" s="219">
        <v>2.1</v>
      </c>
      <c r="L176" s="44" t="s">
        <v>1356</v>
      </c>
      <c r="M176" s="43"/>
      <c r="N176" s="41" t="e">
        <f>N175+IF(AND(L176="Pago",OR(E176='PC Receitas'!$O$4,E176='PC Receitas'!$O$5,E176='PC Receitas'!$O$6)),K176,IF(AND(L176="Pago",OR(E176='PC Receitas'!$O$7,E176='PC Receitas'!$O$8,E176='PC Receitas'!$O$9,E176='PC Receitas'!$O$10,E176='PC Receitas'!$O$11,E176='PC Receitas'!$O$12,E176='PC Receitas'!$O$13,E176='PC Receitas'!$O$14)),-K176,0))</f>
        <v>#REF!</v>
      </c>
      <c r="S176" s="112" t="str">
        <f t="shared" si="8"/>
        <v>Despesa</v>
      </c>
      <c r="T176" s="109" t="str">
        <f t="shared" si="9"/>
        <v/>
      </c>
      <c r="U176" s="109" t="str">
        <f t="shared" si="10"/>
        <v/>
      </c>
      <c r="V176" s="109" t="str">
        <f t="shared" si="11"/>
        <v>Despesa</v>
      </c>
      <c r="W176" s="113" t="str">
        <f>VLOOKUP(E176,'PC Receitas'!$O$4:$P$14,2,FALSE)</f>
        <v>Despesas_Operacionais</v>
      </c>
    </row>
    <row r="177" spans="1:23" ht="19.5" customHeight="1" thickTop="1" thickBot="1" x14ac:dyDescent="0.3">
      <c r="A177" s="164"/>
      <c r="C177" s="43">
        <v>18</v>
      </c>
      <c r="D177" s="43" t="str">
        <f>IF(C177&lt;&gt;"",TEXT(C177,"00")&amp;"/08/"&amp;'Configurações Básicas'!$E$5,"")</f>
        <v>18/08/2017</v>
      </c>
      <c r="E177" s="43" t="s">
        <v>1338</v>
      </c>
      <c r="F177" s="143">
        <v>15147</v>
      </c>
      <c r="G177" s="43" t="s">
        <v>1442</v>
      </c>
      <c r="H177" s="43" t="s">
        <v>1397</v>
      </c>
      <c r="I177" s="43"/>
      <c r="J177" s="219">
        <v>0</v>
      </c>
      <c r="K177" s="219">
        <v>2.1</v>
      </c>
      <c r="L177" s="44" t="s">
        <v>1356</v>
      </c>
      <c r="M177" s="43"/>
      <c r="N177" s="41" t="e">
        <f>N176+IF(AND(L177="Pago",OR(E177='PC Receitas'!$O$4,E177='PC Receitas'!$O$5,E177='PC Receitas'!$O$6)),K177,IF(AND(L177="Pago",OR(E177='PC Receitas'!$O$7,E177='PC Receitas'!$O$8,E177='PC Receitas'!$O$9,E177='PC Receitas'!$O$10,E177='PC Receitas'!$O$11,E177='PC Receitas'!$O$12,E177='PC Receitas'!$O$13,E177='PC Receitas'!$O$14)),-K177,0))</f>
        <v>#REF!</v>
      </c>
      <c r="S177" s="112" t="str">
        <f t="shared" si="8"/>
        <v>Despesa</v>
      </c>
      <c r="T177" s="109" t="str">
        <f t="shared" si="9"/>
        <v/>
      </c>
      <c r="U177" s="109" t="str">
        <f t="shared" si="10"/>
        <v/>
      </c>
      <c r="V177" s="109" t="str">
        <f t="shared" si="11"/>
        <v>Despesa</v>
      </c>
      <c r="W177" s="113" t="str">
        <f>VLOOKUP(E177,'PC Receitas'!$O$4:$P$14,2,FALSE)</f>
        <v>Despesas_Operacionais</v>
      </c>
    </row>
    <row r="178" spans="1:23" ht="19.5" customHeight="1" thickTop="1" thickBot="1" x14ac:dyDescent="0.3">
      <c r="A178" s="164"/>
      <c r="C178" s="43">
        <v>21</v>
      </c>
      <c r="D178" s="43" t="str">
        <f>IF(C178&lt;&gt;"",TEXT(C178,"00")&amp;"/08/"&amp;'Configurações Básicas'!$E$5,"")</f>
        <v>21/08/2017</v>
      </c>
      <c r="E178" s="43" t="s">
        <v>1338</v>
      </c>
      <c r="F178" s="143" t="s">
        <v>1692</v>
      </c>
      <c r="G178" s="43" t="s">
        <v>1442</v>
      </c>
      <c r="H178" s="43" t="s">
        <v>1397</v>
      </c>
      <c r="I178" s="43"/>
      <c r="J178" s="219">
        <v>0</v>
      </c>
      <c r="K178" s="219">
        <v>2.1</v>
      </c>
      <c r="L178" s="44" t="s">
        <v>1356</v>
      </c>
      <c r="M178" s="43"/>
      <c r="N178" s="41" t="e">
        <f>N177+IF(AND(L178="Pago",OR(E178='PC Receitas'!$O$4,E178='PC Receitas'!$O$5,E178='PC Receitas'!$O$6)),K178,IF(AND(L178="Pago",OR(E178='PC Receitas'!$O$7,E178='PC Receitas'!$O$8,E178='PC Receitas'!$O$9,E178='PC Receitas'!$O$10,E178='PC Receitas'!$O$11,E178='PC Receitas'!$O$12,E178='PC Receitas'!$O$13,E178='PC Receitas'!$O$14)),-K178,0))</f>
        <v>#REF!</v>
      </c>
      <c r="S178" s="112" t="str">
        <f t="shared" si="8"/>
        <v>Despesa</v>
      </c>
      <c r="T178" s="109" t="str">
        <f t="shared" si="9"/>
        <v/>
      </c>
      <c r="U178" s="109" t="str">
        <f t="shared" si="10"/>
        <v/>
      </c>
      <c r="V178" s="109" t="str">
        <f t="shared" si="11"/>
        <v>Despesa</v>
      </c>
      <c r="W178" s="113" t="str">
        <f>VLOOKUP(E178,'PC Receitas'!$O$4:$P$14,2,FALSE)</f>
        <v>Despesas_Operacionais</v>
      </c>
    </row>
    <row r="179" spans="1:23" ht="19.5" customHeight="1" thickTop="1" thickBot="1" x14ac:dyDescent="0.3">
      <c r="A179" s="164"/>
      <c r="C179" s="43">
        <v>21</v>
      </c>
      <c r="D179" s="43" t="str">
        <f>IF(C179&lt;&gt;"",TEXT(C179,"00")&amp;"/08/"&amp;'Configurações Básicas'!$E$5,"")</f>
        <v>21/08/2017</v>
      </c>
      <c r="E179" s="43" t="s">
        <v>1338</v>
      </c>
      <c r="F179" s="143" t="s">
        <v>1693</v>
      </c>
      <c r="G179" s="43" t="s">
        <v>1442</v>
      </c>
      <c r="H179" s="43" t="s">
        <v>1397</v>
      </c>
      <c r="I179" s="43"/>
      <c r="J179" s="219">
        <v>0</v>
      </c>
      <c r="K179" s="219">
        <v>2.1</v>
      </c>
      <c r="L179" s="44" t="s">
        <v>1356</v>
      </c>
      <c r="M179" s="43"/>
      <c r="N179" s="41" t="e">
        <f>N178+IF(AND(L179="Pago",OR(E179='PC Receitas'!$O$4,E179='PC Receitas'!$O$5,E179='PC Receitas'!$O$6)),K179,IF(AND(L179="Pago",OR(E179='PC Receitas'!$O$7,E179='PC Receitas'!$O$8,E179='PC Receitas'!$O$9,E179='PC Receitas'!$O$10,E179='PC Receitas'!$O$11,E179='PC Receitas'!$O$12,E179='PC Receitas'!$O$13,E179='PC Receitas'!$O$14)),-K179,0))</f>
        <v>#REF!</v>
      </c>
      <c r="S179" s="112" t="str">
        <f t="shared" si="8"/>
        <v>Despesa</v>
      </c>
      <c r="T179" s="109" t="str">
        <f t="shared" si="9"/>
        <v/>
      </c>
      <c r="U179" s="109" t="str">
        <f t="shared" si="10"/>
        <v/>
      </c>
      <c r="V179" s="109" t="str">
        <f t="shared" si="11"/>
        <v>Despesa</v>
      </c>
      <c r="W179" s="113" t="str">
        <f>VLOOKUP(E179,'PC Receitas'!$O$4:$P$14,2,FALSE)</f>
        <v>Despesas_Operacionais</v>
      </c>
    </row>
    <row r="180" spans="1:23" ht="19.5" customHeight="1" thickTop="1" thickBot="1" x14ac:dyDescent="0.3">
      <c r="A180" s="164"/>
      <c r="C180" s="43">
        <v>21</v>
      </c>
      <c r="D180" s="43" t="str">
        <f>IF(C180&lt;&gt;"",TEXT(C180,"00")&amp;"/08/"&amp;'Configurações Básicas'!$E$5,"")</f>
        <v>21/08/2017</v>
      </c>
      <c r="E180" s="43" t="s">
        <v>1338</v>
      </c>
      <c r="F180" s="143">
        <v>15182</v>
      </c>
      <c r="G180" s="43" t="s">
        <v>1442</v>
      </c>
      <c r="H180" s="43" t="s">
        <v>1397</v>
      </c>
      <c r="I180" s="43"/>
      <c r="J180" s="219">
        <v>0</v>
      </c>
      <c r="K180" s="219">
        <v>2.1</v>
      </c>
      <c r="L180" s="44" t="s">
        <v>1356</v>
      </c>
      <c r="M180" s="43"/>
      <c r="N180" s="41" t="e">
        <f>N179+IF(AND(L180="Pago",OR(E180='PC Receitas'!$O$4,E180='PC Receitas'!$O$5,E180='PC Receitas'!$O$6)),K180,IF(AND(L180="Pago",OR(E180='PC Receitas'!$O$7,E180='PC Receitas'!$O$8,E180='PC Receitas'!$O$9,E180='PC Receitas'!$O$10,E180='PC Receitas'!$O$11,E180='PC Receitas'!$O$12,E180='PC Receitas'!$O$13,E180='PC Receitas'!$O$14)),-K180,0))</f>
        <v>#REF!</v>
      </c>
      <c r="S180" s="112" t="str">
        <f t="shared" si="8"/>
        <v>Despesa</v>
      </c>
      <c r="T180" s="109" t="str">
        <f t="shared" si="9"/>
        <v/>
      </c>
      <c r="U180" s="109" t="str">
        <f t="shared" si="10"/>
        <v/>
      </c>
      <c r="V180" s="109" t="str">
        <f t="shared" si="11"/>
        <v>Despesa</v>
      </c>
      <c r="W180" s="113" t="str">
        <f>VLOOKUP(E180,'PC Receitas'!$O$4:$P$14,2,FALSE)</f>
        <v>Despesas_Operacionais</v>
      </c>
    </row>
    <row r="181" spans="1:23" ht="19.5" customHeight="1" thickTop="1" thickBot="1" x14ac:dyDescent="0.3">
      <c r="A181" s="164"/>
      <c r="C181" s="43">
        <v>21</v>
      </c>
      <c r="D181" s="43" t="str">
        <f>IF(C181&lt;&gt;"",TEXT(C181,"00")&amp;"/08/"&amp;'Configurações Básicas'!$E$5,"")</f>
        <v>21/08/2017</v>
      </c>
      <c r="E181" s="43" t="s">
        <v>1338</v>
      </c>
      <c r="F181" s="143">
        <v>15183</v>
      </c>
      <c r="G181" s="43" t="s">
        <v>1442</v>
      </c>
      <c r="H181" s="43" t="s">
        <v>1397</v>
      </c>
      <c r="I181" s="43"/>
      <c r="J181" s="219">
        <v>0</v>
      </c>
      <c r="K181" s="219">
        <v>2.1</v>
      </c>
      <c r="L181" s="44" t="s">
        <v>1356</v>
      </c>
      <c r="M181" s="43"/>
      <c r="N181" s="41" t="e">
        <f>N180+IF(AND(L181="Pago",OR(E181='PC Receitas'!$O$4,E181='PC Receitas'!$O$5,E181='PC Receitas'!$O$6)),K181,IF(AND(L181="Pago",OR(E181='PC Receitas'!$O$7,E181='PC Receitas'!$O$8,E181='PC Receitas'!$O$9,E181='PC Receitas'!$O$10,E181='PC Receitas'!$O$11,E181='PC Receitas'!$O$12,E181='PC Receitas'!$O$13,E181='PC Receitas'!$O$14)),-K181,0))</f>
        <v>#REF!</v>
      </c>
      <c r="S181" s="112" t="str">
        <f t="shared" si="8"/>
        <v>Despesa</v>
      </c>
      <c r="T181" s="109" t="str">
        <f t="shared" si="9"/>
        <v/>
      </c>
      <c r="U181" s="109" t="str">
        <f t="shared" si="10"/>
        <v/>
      </c>
      <c r="V181" s="109" t="str">
        <f t="shared" si="11"/>
        <v>Despesa</v>
      </c>
      <c r="W181" s="113" t="str">
        <f>VLOOKUP(E181,'PC Receitas'!$O$4:$P$14,2,FALSE)</f>
        <v>Despesas_Operacionais</v>
      </c>
    </row>
    <row r="182" spans="1:23" ht="19.5" customHeight="1" thickTop="1" thickBot="1" x14ac:dyDescent="0.3">
      <c r="A182" s="164"/>
      <c r="C182" s="43">
        <v>24</v>
      </c>
      <c r="D182" s="43" t="str">
        <f>IF(C182&lt;&gt;"",TEXT(C182,"00")&amp;"/08/"&amp;'Configurações Básicas'!$E$5,"")</f>
        <v>24/08/2017</v>
      </c>
      <c r="E182" s="43" t="s">
        <v>1338</v>
      </c>
      <c r="F182" s="143">
        <v>15197</v>
      </c>
      <c r="G182" s="43" t="s">
        <v>1442</v>
      </c>
      <c r="H182" s="43" t="s">
        <v>1397</v>
      </c>
      <c r="I182" s="43"/>
      <c r="J182" s="219">
        <v>0</v>
      </c>
      <c r="K182" s="219">
        <v>2.1</v>
      </c>
      <c r="L182" s="44" t="s">
        <v>1356</v>
      </c>
      <c r="M182" s="43"/>
      <c r="N182" s="41" t="e">
        <f>N181+IF(AND(L182="Pago",OR(E182='PC Receitas'!$O$4,E182='PC Receitas'!$O$5,E182='PC Receitas'!$O$6)),K182,IF(AND(L182="Pago",OR(E182='PC Receitas'!$O$7,E182='PC Receitas'!$O$8,E182='PC Receitas'!$O$9,E182='PC Receitas'!$O$10,E182='PC Receitas'!$O$11,E182='PC Receitas'!$O$12,E182='PC Receitas'!$O$13,E182='PC Receitas'!$O$14)),-K182,0))</f>
        <v>#REF!</v>
      </c>
      <c r="S182" s="112" t="str">
        <f t="shared" si="8"/>
        <v>Despesa</v>
      </c>
      <c r="T182" s="109" t="str">
        <f t="shared" si="9"/>
        <v/>
      </c>
      <c r="U182" s="109" t="str">
        <f t="shared" si="10"/>
        <v/>
      </c>
      <c r="V182" s="109" t="str">
        <f t="shared" si="11"/>
        <v>Despesa</v>
      </c>
      <c r="W182" s="113" t="str">
        <f>VLOOKUP(E182,'PC Receitas'!$O$4:$P$14,2,FALSE)</f>
        <v>Despesas_Operacionais</v>
      </c>
    </row>
    <row r="183" spans="1:23" ht="19.5" customHeight="1" thickTop="1" thickBot="1" x14ac:dyDescent="0.3">
      <c r="A183" s="164"/>
      <c r="C183" s="43">
        <v>24</v>
      </c>
      <c r="D183" s="43" t="str">
        <f>IF(C183&lt;&gt;"",TEXT(C183,"00")&amp;"/08/"&amp;'Configurações Básicas'!$E$5,"")</f>
        <v>24/08/2017</v>
      </c>
      <c r="E183" s="43" t="s">
        <v>1338</v>
      </c>
      <c r="F183" s="143">
        <v>15198</v>
      </c>
      <c r="G183" s="43" t="s">
        <v>1442</v>
      </c>
      <c r="H183" s="43" t="s">
        <v>1397</v>
      </c>
      <c r="I183" s="43"/>
      <c r="J183" s="219">
        <v>0</v>
      </c>
      <c r="K183" s="219">
        <v>2.1</v>
      </c>
      <c r="L183" s="44" t="s">
        <v>1356</v>
      </c>
      <c r="M183" s="43"/>
      <c r="N183" s="41" t="e">
        <f>N182+IF(AND(L183="Pago",OR(E183='PC Receitas'!$O$4,E183='PC Receitas'!$O$5,E183='PC Receitas'!$O$6)),K183,IF(AND(L183="Pago",OR(E183='PC Receitas'!$O$7,E183='PC Receitas'!$O$8,E183='PC Receitas'!$O$9,E183='PC Receitas'!$O$10,E183='PC Receitas'!$O$11,E183='PC Receitas'!$O$12,E183='PC Receitas'!$O$13,E183='PC Receitas'!$O$14)),-K183,0))</f>
        <v>#REF!</v>
      </c>
      <c r="S183" s="112" t="str">
        <f t="shared" si="8"/>
        <v>Despesa</v>
      </c>
      <c r="T183" s="109" t="str">
        <f t="shared" si="9"/>
        <v/>
      </c>
      <c r="U183" s="109" t="str">
        <f t="shared" si="10"/>
        <v/>
      </c>
      <c r="V183" s="109" t="str">
        <f t="shared" si="11"/>
        <v>Despesa</v>
      </c>
      <c r="W183" s="113" t="str">
        <f>VLOOKUP(E183,'PC Receitas'!$O$4:$P$14,2,FALSE)</f>
        <v>Despesas_Operacionais</v>
      </c>
    </row>
    <row r="184" spans="1:23" ht="19.5" customHeight="1" thickTop="1" thickBot="1" x14ac:dyDescent="0.3">
      <c r="A184" s="164"/>
      <c r="C184" s="43">
        <v>22</v>
      </c>
      <c r="D184" s="43" t="str">
        <f>IF(C184&lt;&gt;"",TEXT(C184,"00")&amp;"/08/"&amp;'Configurações Básicas'!$E$5,"")</f>
        <v>22/08/2017</v>
      </c>
      <c r="E184" s="43" t="s">
        <v>1338</v>
      </c>
      <c r="F184" s="143" t="s">
        <v>1694</v>
      </c>
      <c r="G184" s="43" t="s">
        <v>1442</v>
      </c>
      <c r="H184" s="43" t="s">
        <v>1397</v>
      </c>
      <c r="I184" s="43"/>
      <c r="J184" s="219">
        <v>0</v>
      </c>
      <c r="K184" s="219">
        <v>2.1</v>
      </c>
      <c r="L184" s="44" t="s">
        <v>1356</v>
      </c>
      <c r="M184" s="43"/>
      <c r="N184" s="41" t="e">
        <f>N183+IF(AND(L184="Pago",OR(E184='PC Receitas'!$O$4,E184='PC Receitas'!$O$5,E184='PC Receitas'!$O$6)),K184,IF(AND(L184="Pago",OR(E184='PC Receitas'!$O$7,E184='PC Receitas'!$O$8,E184='PC Receitas'!$O$9,E184='PC Receitas'!$O$10,E184='PC Receitas'!$O$11,E184='PC Receitas'!$O$12,E184='PC Receitas'!$O$13,E184='PC Receitas'!$O$14)),-K184,0))</f>
        <v>#REF!</v>
      </c>
      <c r="S184" s="112" t="str">
        <f t="shared" si="8"/>
        <v>Despesa</v>
      </c>
      <c r="T184" s="109" t="str">
        <f t="shared" si="9"/>
        <v/>
      </c>
      <c r="U184" s="109" t="str">
        <f t="shared" si="10"/>
        <v/>
      </c>
      <c r="V184" s="109" t="str">
        <f t="shared" si="11"/>
        <v>Despesa</v>
      </c>
      <c r="W184" s="113" t="str">
        <f>VLOOKUP(E184,'PC Receitas'!$O$4:$P$14,2,FALSE)</f>
        <v>Despesas_Operacionais</v>
      </c>
    </row>
    <row r="185" spans="1:23" ht="19.5" customHeight="1" thickTop="1" thickBot="1" x14ac:dyDescent="0.3">
      <c r="A185" s="164"/>
      <c r="C185" s="43">
        <v>26</v>
      </c>
      <c r="D185" s="43" t="str">
        <f>IF(C185&lt;&gt;"",TEXT(C185,"00")&amp;"/08/"&amp;'Configurações Básicas'!$E$5,"")</f>
        <v>26/08/2017</v>
      </c>
      <c r="E185" s="43" t="s">
        <v>1338</v>
      </c>
      <c r="F185" s="143">
        <v>15215</v>
      </c>
      <c r="G185" s="43" t="s">
        <v>1442</v>
      </c>
      <c r="H185" s="43" t="s">
        <v>1397</v>
      </c>
      <c r="I185" s="43"/>
      <c r="J185" s="219">
        <v>0</v>
      </c>
      <c r="K185" s="219">
        <v>2.1</v>
      </c>
      <c r="L185" s="44" t="s">
        <v>1356</v>
      </c>
      <c r="M185" s="43"/>
      <c r="N185" s="41" t="e">
        <f>N184+IF(AND(L185="Pago",OR(E185='PC Receitas'!$O$4,E185='PC Receitas'!$O$5,E185='PC Receitas'!$O$6)),K185,IF(AND(L185="Pago",OR(E185='PC Receitas'!$O$7,E185='PC Receitas'!$O$8,E185='PC Receitas'!$O$9,E185='PC Receitas'!$O$10,E185='PC Receitas'!$O$11,E185='PC Receitas'!$O$12,E185='PC Receitas'!$O$13,E185='PC Receitas'!$O$14)),-K185,0))</f>
        <v>#REF!</v>
      </c>
      <c r="S185" s="112" t="str">
        <f t="shared" si="8"/>
        <v>Despesa</v>
      </c>
      <c r="T185" s="109" t="str">
        <f t="shared" si="9"/>
        <v/>
      </c>
      <c r="U185" s="109" t="str">
        <f t="shared" si="10"/>
        <v/>
      </c>
      <c r="V185" s="109" t="str">
        <f t="shared" si="11"/>
        <v>Despesa</v>
      </c>
      <c r="W185" s="113" t="str">
        <f>VLOOKUP(E185,'PC Receitas'!$O$4:$P$14,2,FALSE)</f>
        <v>Despesas_Operacionais</v>
      </c>
    </row>
    <row r="186" spans="1:23" ht="19.5" customHeight="1" thickTop="1" thickBot="1" x14ac:dyDescent="0.3">
      <c r="A186" s="164"/>
      <c r="C186" s="43">
        <v>24</v>
      </c>
      <c r="D186" s="43" t="str">
        <f>IF(C186&lt;&gt;"",TEXT(C186,"00")&amp;"/08/"&amp;'Configurações Básicas'!$E$5,"")</f>
        <v>24/08/2017</v>
      </c>
      <c r="E186" s="43" t="s">
        <v>1338</v>
      </c>
      <c r="F186" s="143">
        <v>15258</v>
      </c>
      <c r="G186" s="43" t="s">
        <v>1442</v>
      </c>
      <c r="H186" s="43" t="s">
        <v>1397</v>
      </c>
      <c r="I186" s="43"/>
      <c r="J186" s="219">
        <v>0</v>
      </c>
      <c r="K186" s="219">
        <v>2.1</v>
      </c>
      <c r="L186" s="44" t="s">
        <v>1356</v>
      </c>
      <c r="M186" s="43"/>
      <c r="N186" s="41" t="e">
        <f>N185+IF(AND(L186="Pago",OR(E186='PC Receitas'!$O$4,E186='PC Receitas'!$O$5,E186='PC Receitas'!$O$6)),K186,IF(AND(L186="Pago",OR(E186='PC Receitas'!$O$7,E186='PC Receitas'!$O$8,E186='PC Receitas'!$O$9,E186='PC Receitas'!$O$10,E186='PC Receitas'!$O$11,E186='PC Receitas'!$O$12,E186='PC Receitas'!$O$13,E186='PC Receitas'!$O$14)),-K186,0))</f>
        <v>#REF!</v>
      </c>
      <c r="S186" s="112" t="str">
        <f t="shared" si="8"/>
        <v>Despesa</v>
      </c>
      <c r="T186" s="109" t="str">
        <f t="shared" si="9"/>
        <v/>
      </c>
      <c r="U186" s="109" t="str">
        <f t="shared" si="10"/>
        <v/>
      </c>
      <c r="V186" s="109" t="str">
        <f t="shared" si="11"/>
        <v>Despesa</v>
      </c>
      <c r="W186" s="113" t="str">
        <f>VLOOKUP(E186,'PC Receitas'!$O$4:$P$14,2,FALSE)</f>
        <v>Despesas_Operacionais</v>
      </c>
    </row>
    <row r="187" spans="1:23" ht="19.5" customHeight="1" thickTop="1" thickBot="1" x14ac:dyDescent="0.3">
      <c r="A187" s="164"/>
      <c r="C187" s="43">
        <v>25</v>
      </c>
      <c r="D187" s="43" t="str">
        <f>IF(C187&lt;&gt;"",TEXT(C187,"00")&amp;"/08/"&amp;'Configurações Básicas'!$E$5,"")</f>
        <v>25/08/2017</v>
      </c>
      <c r="E187" s="43" t="s">
        <v>1337</v>
      </c>
      <c r="F187" s="143">
        <v>21167</v>
      </c>
      <c r="G187" s="43" t="s">
        <v>1445</v>
      </c>
      <c r="H187" s="43" t="s">
        <v>1397</v>
      </c>
      <c r="I187" s="43"/>
      <c r="J187" s="219">
        <v>0</v>
      </c>
      <c r="K187" s="219">
        <v>7491.45</v>
      </c>
      <c r="L187" s="44" t="s">
        <v>1356</v>
      </c>
      <c r="M187" s="43"/>
      <c r="N187" s="41" t="e">
        <f>N186+IF(AND(L187="Pago",OR(E187='PC Receitas'!$O$4,E187='PC Receitas'!$O$5,E187='PC Receitas'!$O$6)),K187,IF(AND(L187="Pago",OR(E187='PC Receitas'!$O$7,E187='PC Receitas'!$O$8,E187='PC Receitas'!$O$9,E187='PC Receitas'!$O$10,E187='PC Receitas'!$O$11,E187='PC Receitas'!$O$12,E187='PC Receitas'!$O$13,E187='PC Receitas'!$O$14)),-K187,0))</f>
        <v>#REF!</v>
      </c>
      <c r="S187" s="112" t="str">
        <f t="shared" si="8"/>
        <v/>
      </c>
      <c r="T187" s="109" t="str">
        <f t="shared" si="9"/>
        <v>Despesa</v>
      </c>
      <c r="U187" s="109" t="str">
        <f t="shared" si="10"/>
        <v/>
      </c>
      <c r="V187" s="109" t="str">
        <f t="shared" si="11"/>
        <v>Despesa</v>
      </c>
      <c r="W187" s="113" t="str">
        <f>VLOOKUP(E187,'PC Receitas'!$O$4:$P$14,2,FALSE)</f>
        <v>Despesas_com_Produtos</v>
      </c>
    </row>
    <row r="188" spans="1:23" ht="19.5" customHeight="1" thickTop="1" thickBot="1" x14ac:dyDescent="0.3">
      <c r="A188" s="164"/>
      <c r="C188" s="43">
        <v>1</v>
      </c>
      <c r="D188" s="43" t="str">
        <f>IF(C188&lt;&gt;"",TEXT(C188,"00")&amp;"/08/"&amp;'Configurações Básicas'!$E$5,"")</f>
        <v>01/08/2017</v>
      </c>
      <c r="E188" s="43" t="s">
        <v>1337</v>
      </c>
      <c r="F188" s="143">
        <v>788</v>
      </c>
      <c r="G188" s="43" t="s">
        <v>1447</v>
      </c>
      <c r="H188" s="43" t="s">
        <v>1398</v>
      </c>
      <c r="I188" s="43"/>
      <c r="J188" s="219">
        <v>0</v>
      </c>
      <c r="K188" s="219">
        <v>87.7</v>
      </c>
      <c r="L188" s="44" t="s">
        <v>1356</v>
      </c>
      <c r="M188" s="43"/>
      <c r="N188" s="41" t="e">
        <f>N187+IF(AND(L188="Pago",OR(E188='PC Receitas'!$O$4,E188='PC Receitas'!$O$5,E188='PC Receitas'!$O$6)),K188,IF(AND(L188="Pago",OR(E188='PC Receitas'!$O$7,E188='PC Receitas'!$O$8,E188='PC Receitas'!$O$9,E188='PC Receitas'!$O$10,E188='PC Receitas'!$O$11,E188='PC Receitas'!$O$12,E188='PC Receitas'!$O$13,E188='PC Receitas'!$O$14)),-K188,0))</f>
        <v>#REF!</v>
      </c>
      <c r="S188" s="112" t="str">
        <f t="shared" si="8"/>
        <v/>
      </c>
      <c r="T188" s="109" t="str">
        <f t="shared" si="9"/>
        <v>Despesa</v>
      </c>
      <c r="U188" s="109" t="str">
        <f t="shared" si="10"/>
        <v/>
      </c>
      <c r="V188" s="109" t="str">
        <f t="shared" si="11"/>
        <v>Despesa</v>
      </c>
      <c r="W188" s="113" t="str">
        <f>VLOOKUP(E188,'PC Receitas'!$O$4:$P$14,2,FALSE)</f>
        <v>Despesas_com_Produtos</v>
      </c>
    </row>
    <row r="189" spans="1:23" ht="19.5" customHeight="1" thickTop="1" thickBot="1" x14ac:dyDescent="0.3">
      <c r="A189" s="164"/>
      <c r="C189" s="43">
        <v>26</v>
      </c>
      <c r="D189" s="43" t="str">
        <f>IF(C189&lt;&gt;"",TEXT(C189,"00")&amp;"/08/"&amp;'Configurações Básicas'!$E$5,"")</f>
        <v>26/08/2017</v>
      </c>
      <c r="E189" s="43" t="s">
        <v>1338</v>
      </c>
      <c r="F189" s="143">
        <v>15216</v>
      </c>
      <c r="G189" s="43" t="s">
        <v>1442</v>
      </c>
      <c r="H189" s="43" t="s">
        <v>1397</v>
      </c>
      <c r="I189" s="43"/>
      <c r="J189" s="219">
        <v>0</v>
      </c>
      <c r="K189" s="219">
        <v>2.1</v>
      </c>
      <c r="L189" s="44" t="s">
        <v>1356</v>
      </c>
      <c r="M189" s="43"/>
      <c r="N189" s="41" t="e">
        <f>N188+IF(AND(L189="Pago",OR(E189='PC Receitas'!$O$4,E189='PC Receitas'!$O$5,E189='PC Receitas'!$O$6)),K189,IF(AND(L189="Pago",OR(E189='PC Receitas'!$O$7,E189='PC Receitas'!$O$8,E189='PC Receitas'!$O$9,E189='PC Receitas'!$O$10,E189='PC Receitas'!$O$11,E189='PC Receitas'!$O$12,E189='PC Receitas'!$O$13,E189='PC Receitas'!$O$14)),-K189,0))</f>
        <v>#REF!</v>
      </c>
      <c r="S189" s="112" t="str">
        <f t="shared" ref="S189:S252" si="12">IF(W189="Despesas_com_RH","Despesa",IF(W189="Despesas_Operacionais","Despesa",IF(W189="Despesas_com_Marketing","Despesa",IF(W189="Impostos","Despesa",IF(W189="Investimentos","Despesa","")))))</f>
        <v>Despesa</v>
      </c>
      <c r="T189" s="109" t="str">
        <f t="shared" ref="T189:T252" si="13">IF(W189="Despesas_com_Produtos","Despesa",IF(W189="Despesas_com_Serviços","Despesa",IF(W189="Despesas_Não_Operacionais","Despesa","")))</f>
        <v/>
      </c>
      <c r="U189" s="109" t="str">
        <f t="shared" ref="U189:U252" si="14">IF(W189="Receitas_com_Produtos","Receita",IF(W189="Receitas_com_Serviços","Receita",IF(W189="Receitas_Não_Operacionais","Receita","")))</f>
        <v/>
      </c>
      <c r="V189" s="109" t="str">
        <f t="shared" ref="V189:V252" si="15">IF(S189&lt;&gt;"",S189,IF(T189&lt;&gt;"",T189,IF(U189&lt;&gt;"",U189,"")))</f>
        <v>Despesa</v>
      </c>
      <c r="W189" s="113" t="str">
        <f>VLOOKUP(E189,'PC Receitas'!$O$4:$P$14,2,FALSE)</f>
        <v>Despesas_Operacionais</v>
      </c>
    </row>
    <row r="190" spans="1:23" ht="19.5" customHeight="1" thickTop="1" thickBot="1" x14ac:dyDescent="0.3">
      <c r="A190" s="164"/>
      <c r="C190" s="43">
        <v>25</v>
      </c>
      <c r="D190" s="43" t="str">
        <f>IF(C190&lt;&gt;"",TEXT(C190,"00")&amp;"/08/"&amp;'Configurações Básicas'!$E$5,"")</f>
        <v>25/08/2017</v>
      </c>
      <c r="E190" s="43" t="s">
        <v>1338</v>
      </c>
      <c r="F190" s="143">
        <v>15200</v>
      </c>
      <c r="G190" s="43" t="s">
        <v>1442</v>
      </c>
      <c r="H190" s="43" t="s">
        <v>1397</v>
      </c>
      <c r="I190" s="43"/>
      <c r="J190" s="219">
        <v>0</v>
      </c>
      <c r="K190" s="219">
        <v>2.1</v>
      </c>
      <c r="L190" s="44" t="s">
        <v>1356</v>
      </c>
      <c r="M190" s="43"/>
      <c r="N190" s="41" t="e">
        <f>N189+IF(AND(L190="Pago",OR(E190='PC Receitas'!$O$4,E190='PC Receitas'!$O$5,E190='PC Receitas'!$O$6)),K190,IF(AND(L190="Pago",OR(E190='PC Receitas'!$O$7,E190='PC Receitas'!$O$8,E190='PC Receitas'!$O$9,E190='PC Receitas'!$O$10,E190='PC Receitas'!$O$11,E190='PC Receitas'!$O$12,E190='PC Receitas'!$O$13,E190='PC Receitas'!$O$14)),-K190,0))</f>
        <v>#REF!</v>
      </c>
      <c r="S190" s="112" t="str">
        <f t="shared" si="12"/>
        <v>Despesa</v>
      </c>
      <c r="T190" s="109" t="str">
        <f t="shared" si="13"/>
        <v/>
      </c>
      <c r="U190" s="109" t="str">
        <f t="shared" si="14"/>
        <v/>
      </c>
      <c r="V190" s="109" t="str">
        <f t="shared" si="15"/>
        <v>Despesa</v>
      </c>
      <c r="W190" s="113" t="str">
        <f>VLOOKUP(E190,'PC Receitas'!$O$4:$P$14,2,FALSE)</f>
        <v>Despesas_Operacionais</v>
      </c>
    </row>
    <row r="191" spans="1:23" ht="19.5" customHeight="1" thickTop="1" thickBot="1" x14ac:dyDescent="0.3">
      <c r="A191" s="164"/>
      <c r="C191" s="43">
        <v>25</v>
      </c>
      <c r="D191" s="43" t="str">
        <f>IF(C191&lt;&gt;"",TEXT(C191,"00")&amp;"/08/"&amp;'Configurações Básicas'!$E$5,"")</f>
        <v>25/08/2017</v>
      </c>
      <c r="E191" s="43" t="s">
        <v>1338</v>
      </c>
      <c r="F191" s="143">
        <v>15188193190</v>
      </c>
      <c r="G191" s="43" t="s">
        <v>1442</v>
      </c>
      <c r="H191" s="43" t="s">
        <v>1397</v>
      </c>
      <c r="I191" s="43"/>
      <c r="J191" s="219">
        <v>0</v>
      </c>
      <c r="K191" s="219">
        <v>6.3</v>
      </c>
      <c r="L191" s="44" t="s">
        <v>1356</v>
      </c>
      <c r="M191" s="43"/>
      <c r="N191" s="41" t="e">
        <f>N190+IF(AND(L191="Pago",OR(E191='PC Receitas'!$O$4,E191='PC Receitas'!$O$5,E191='PC Receitas'!$O$6)),K191,IF(AND(L191="Pago",OR(E191='PC Receitas'!$O$7,E191='PC Receitas'!$O$8,E191='PC Receitas'!$O$9,E191='PC Receitas'!$O$10,E191='PC Receitas'!$O$11,E191='PC Receitas'!$O$12,E191='PC Receitas'!$O$13,E191='PC Receitas'!$O$14)),-K191,0))</f>
        <v>#REF!</v>
      </c>
      <c r="S191" s="112" t="str">
        <f t="shared" si="12"/>
        <v>Despesa</v>
      </c>
      <c r="T191" s="109" t="str">
        <f t="shared" si="13"/>
        <v/>
      </c>
      <c r="U191" s="109" t="str">
        <f t="shared" si="14"/>
        <v/>
      </c>
      <c r="V191" s="109" t="str">
        <f t="shared" si="15"/>
        <v>Despesa</v>
      </c>
      <c r="W191" s="113" t="str">
        <f>VLOOKUP(E191,'PC Receitas'!$O$4:$P$14,2,FALSE)</f>
        <v>Despesas_Operacionais</v>
      </c>
    </row>
    <row r="192" spans="1:23" ht="19.5" customHeight="1" thickTop="1" thickBot="1" x14ac:dyDescent="0.3">
      <c r="A192" s="164"/>
      <c r="C192" s="43">
        <v>25</v>
      </c>
      <c r="D192" s="43" t="str">
        <f>IF(C192&lt;&gt;"",TEXT(C192,"00")&amp;"/08/"&amp;'Configurações Básicas'!$E$5,"")</f>
        <v>25/08/2017</v>
      </c>
      <c r="E192" s="43" t="s">
        <v>1338</v>
      </c>
      <c r="F192" s="143">
        <v>15172</v>
      </c>
      <c r="G192" s="43" t="s">
        <v>1442</v>
      </c>
      <c r="H192" s="43" t="s">
        <v>1397</v>
      </c>
      <c r="I192" s="43"/>
      <c r="J192" s="219">
        <v>0</v>
      </c>
      <c r="K192" s="219">
        <v>2.1</v>
      </c>
      <c r="L192" s="44" t="s">
        <v>1356</v>
      </c>
      <c r="M192" s="43"/>
      <c r="N192" s="41" t="e">
        <f>N191+IF(AND(L192="Pago",OR(E192='PC Receitas'!$O$4,E192='PC Receitas'!$O$5,E192='PC Receitas'!$O$6)),K192,IF(AND(L192="Pago",OR(E192='PC Receitas'!$O$7,E192='PC Receitas'!$O$8,E192='PC Receitas'!$O$9,E192='PC Receitas'!$O$10,E192='PC Receitas'!$O$11,E192='PC Receitas'!$O$12,E192='PC Receitas'!$O$13,E192='PC Receitas'!$O$14)),-K192,0))</f>
        <v>#REF!</v>
      </c>
      <c r="S192" s="112" t="str">
        <f t="shared" si="12"/>
        <v>Despesa</v>
      </c>
      <c r="T192" s="109" t="str">
        <f t="shared" si="13"/>
        <v/>
      </c>
      <c r="U192" s="109" t="str">
        <f t="shared" si="14"/>
        <v/>
      </c>
      <c r="V192" s="109" t="str">
        <f t="shared" si="15"/>
        <v>Despesa</v>
      </c>
      <c r="W192" s="113" t="str">
        <f>VLOOKUP(E192,'PC Receitas'!$O$4:$P$14,2,FALSE)</f>
        <v>Despesas_Operacionais</v>
      </c>
    </row>
    <row r="193" spans="1:23" ht="19.5" customHeight="1" thickTop="1" thickBot="1" x14ac:dyDescent="0.3">
      <c r="A193" s="164"/>
      <c r="C193" s="43">
        <v>27</v>
      </c>
      <c r="D193" s="43" t="str">
        <f>IF(C193&lt;&gt;"",TEXT(C193,"00")&amp;"/08/"&amp;'Configurações Básicas'!$E$5,"")</f>
        <v>27/08/2017</v>
      </c>
      <c r="E193" s="43" t="s">
        <v>1338</v>
      </c>
      <c r="F193" s="143">
        <v>15272</v>
      </c>
      <c r="G193" s="43" t="s">
        <v>1442</v>
      </c>
      <c r="H193" s="43" t="s">
        <v>1397</v>
      </c>
      <c r="I193" s="43"/>
      <c r="J193" s="219">
        <v>0</v>
      </c>
      <c r="K193" s="219">
        <v>2.1</v>
      </c>
      <c r="L193" s="44" t="s">
        <v>1356</v>
      </c>
      <c r="M193" s="43"/>
      <c r="N193" s="41" t="e">
        <f>N192+IF(AND(L193="Pago",OR(E193='PC Receitas'!$O$4,E193='PC Receitas'!$O$5,E193='PC Receitas'!$O$6)),K193,IF(AND(L193="Pago",OR(E193='PC Receitas'!$O$7,E193='PC Receitas'!$O$8,E193='PC Receitas'!$O$9,E193='PC Receitas'!$O$10,E193='PC Receitas'!$O$11,E193='PC Receitas'!$O$12,E193='PC Receitas'!$O$13,E193='PC Receitas'!$O$14)),-K193,0))</f>
        <v>#REF!</v>
      </c>
      <c r="S193" s="112" t="str">
        <f t="shared" si="12"/>
        <v>Despesa</v>
      </c>
      <c r="T193" s="109" t="str">
        <f t="shared" si="13"/>
        <v/>
      </c>
      <c r="U193" s="109" t="str">
        <f t="shared" si="14"/>
        <v/>
      </c>
      <c r="V193" s="109" t="str">
        <f t="shared" si="15"/>
        <v>Despesa</v>
      </c>
      <c r="W193" s="113" t="str">
        <f>VLOOKUP(E193,'PC Receitas'!$O$4:$P$14,2,FALSE)</f>
        <v>Despesas_Operacionais</v>
      </c>
    </row>
    <row r="194" spans="1:23" ht="19.5" customHeight="1" thickTop="1" thickBot="1" x14ac:dyDescent="0.3">
      <c r="A194" s="164"/>
      <c r="C194" s="43">
        <v>17</v>
      </c>
      <c r="D194" s="43" t="str">
        <f>IF(C194&lt;&gt;"",TEXT(C194,"00")&amp;"/08/"&amp;'Configurações Básicas'!$E$5,"")</f>
        <v>17/08/2017</v>
      </c>
      <c r="E194" s="43" t="s">
        <v>1338</v>
      </c>
      <c r="F194" s="143">
        <v>15142</v>
      </c>
      <c r="G194" s="43" t="s">
        <v>1442</v>
      </c>
      <c r="H194" s="43" t="s">
        <v>1397</v>
      </c>
      <c r="I194" s="43"/>
      <c r="J194" s="219">
        <v>0</v>
      </c>
      <c r="K194" s="219">
        <v>2.1</v>
      </c>
      <c r="L194" s="44" t="s">
        <v>1356</v>
      </c>
      <c r="M194" s="43"/>
      <c r="N194" s="41" t="e">
        <f>N193+IF(AND(L194="Pago",OR(E194='PC Receitas'!$O$4,E194='PC Receitas'!$O$5,E194='PC Receitas'!$O$6)),K194,IF(AND(L194="Pago",OR(E194='PC Receitas'!$O$7,E194='PC Receitas'!$O$8,E194='PC Receitas'!$O$9,E194='PC Receitas'!$O$10,E194='PC Receitas'!$O$11,E194='PC Receitas'!$O$12,E194='PC Receitas'!$O$13,E194='PC Receitas'!$O$14)),-K194,0))</f>
        <v>#REF!</v>
      </c>
      <c r="S194" s="112" t="str">
        <f t="shared" si="12"/>
        <v>Despesa</v>
      </c>
      <c r="T194" s="109" t="str">
        <f t="shared" si="13"/>
        <v/>
      </c>
      <c r="U194" s="109" t="str">
        <f t="shared" si="14"/>
        <v/>
      </c>
      <c r="V194" s="109" t="str">
        <f t="shared" si="15"/>
        <v>Despesa</v>
      </c>
      <c r="W194" s="113" t="str">
        <f>VLOOKUP(E194,'PC Receitas'!$O$4:$P$14,2,FALSE)</f>
        <v>Despesas_Operacionais</v>
      </c>
    </row>
    <row r="195" spans="1:23" ht="19.5" customHeight="1" thickTop="1" thickBot="1" x14ac:dyDescent="0.3">
      <c r="A195" s="164"/>
      <c r="C195" s="43">
        <v>11</v>
      </c>
      <c r="D195" s="43" t="str">
        <f>IF(C195&lt;&gt;"",TEXT(C195,"00")&amp;"/08/"&amp;'Configurações Básicas'!$E$5,"")</f>
        <v>11/08/2017</v>
      </c>
      <c r="E195" s="43" t="s">
        <v>1338</v>
      </c>
      <c r="F195" s="143">
        <v>55094</v>
      </c>
      <c r="G195" s="43" t="s">
        <v>1450</v>
      </c>
      <c r="H195" s="43" t="s">
        <v>1398</v>
      </c>
      <c r="I195" s="43"/>
      <c r="J195" s="219">
        <v>0</v>
      </c>
      <c r="K195" s="219">
        <v>105.03</v>
      </c>
      <c r="L195" s="44" t="s">
        <v>1356</v>
      </c>
      <c r="M195" s="43"/>
      <c r="N195" s="41" t="e">
        <f>N194+IF(AND(L195="Pago",OR(E195='PC Receitas'!$O$4,E195='PC Receitas'!$O$5,E195='PC Receitas'!$O$6)),K195,IF(AND(L195="Pago",OR(E195='PC Receitas'!$O$7,E195='PC Receitas'!$O$8,E195='PC Receitas'!$O$9,E195='PC Receitas'!$O$10,E195='PC Receitas'!$O$11,E195='PC Receitas'!$O$12,E195='PC Receitas'!$O$13,E195='PC Receitas'!$O$14)),-K195,0))</f>
        <v>#REF!</v>
      </c>
      <c r="S195" s="112" t="str">
        <f t="shared" si="12"/>
        <v>Despesa</v>
      </c>
      <c r="T195" s="109" t="str">
        <f t="shared" si="13"/>
        <v/>
      </c>
      <c r="U195" s="109" t="str">
        <f t="shared" si="14"/>
        <v/>
      </c>
      <c r="V195" s="109" t="str">
        <f t="shared" si="15"/>
        <v>Despesa</v>
      </c>
      <c r="W195" s="113" t="str">
        <f>VLOOKUP(E195,'PC Receitas'!$O$4:$P$14,2,FALSE)</f>
        <v>Despesas_Operacionais</v>
      </c>
    </row>
    <row r="196" spans="1:23" ht="19.5" customHeight="1" thickTop="1" thickBot="1" x14ac:dyDescent="0.3">
      <c r="A196" s="164"/>
      <c r="C196" s="43">
        <v>26</v>
      </c>
      <c r="D196" s="43" t="str">
        <f>IF(C196&lt;&gt;"",TEXT(C196,"00")&amp;"/08/"&amp;'Configurações Básicas'!$E$5,"")</f>
        <v>26/08/2017</v>
      </c>
      <c r="E196" s="43" t="s">
        <v>150</v>
      </c>
      <c r="F196" s="143" t="s">
        <v>1695</v>
      </c>
      <c r="G196" s="43" t="s">
        <v>1443</v>
      </c>
      <c r="H196" s="43" t="s">
        <v>1398</v>
      </c>
      <c r="I196" s="43"/>
      <c r="J196" s="219">
        <v>0</v>
      </c>
      <c r="K196" s="219">
        <v>31</v>
      </c>
      <c r="L196" s="44" t="s">
        <v>1356</v>
      </c>
      <c r="M196" s="43"/>
      <c r="N196" s="41" t="e">
        <f>N195+IF(AND(L196="Pago",OR(E196='PC Receitas'!$O$4,E196='PC Receitas'!$O$5,E196='PC Receitas'!$O$6)),K196,IF(AND(L196="Pago",OR(E196='PC Receitas'!$O$7,E196='PC Receitas'!$O$8,E196='PC Receitas'!$O$9,E196='PC Receitas'!$O$10,E196='PC Receitas'!$O$11,E196='PC Receitas'!$O$12,E196='PC Receitas'!$O$13,E196='PC Receitas'!$O$14)),-K196,0))</f>
        <v>#REF!</v>
      </c>
      <c r="S196" s="112" t="str">
        <f t="shared" si="12"/>
        <v>Despesa</v>
      </c>
      <c r="T196" s="109" t="str">
        <f t="shared" si="13"/>
        <v/>
      </c>
      <c r="U196" s="109" t="str">
        <f t="shared" si="14"/>
        <v/>
      </c>
      <c r="V196" s="109" t="str">
        <f t="shared" si="15"/>
        <v>Despesa</v>
      </c>
      <c r="W196" s="113" t="str">
        <f>VLOOKUP(E196,'PC Receitas'!$O$4:$P$14,2,FALSE)</f>
        <v>Despesas_com_RH</v>
      </c>
    </row>
    <row r="197" spans="1:23" ht="19.5" customHeight="1" thickTop="1" thickBot="1" x14ac:dyDescent="0.3">
      <c r="A197" s="164"/>
      <c r="C197" s="43">
        <v>26</v>
      </c>
      <c r="D197" s="43" t="str">
        <f>IF(C197&lt;&gt;"",TEXT(C197,"00")&amp;"/08/"&amp;'Configurações Básicas'!$E$5,"")</f>
        <v>26/08/2017</v>
      </c>
      <c r="E197" s="43" t="s">
        <v>1338</v>
      </c>
      <c r="F197" s="143">
        <v>837956</v>
      </c>
      <c r="G197" s="43" t="s">
        <v>1450</v>
      </c>
      <c r="H197" s="43" t="s">
        <v>1399</v>
      </c>
      <c r="I197" s="43"/>
      <c r="J197" s="219">
        <v>0</v>
      </c>
      <c r="K197" s="219">
        <v>334.88</v>
      </c>
      <c r="L197" s="44" t="s">
        <v>1356</v>
      </c>
      <c r="M197" s="43"/>
      <c r="N197" s="41" t="e">
        <f>N196+IF(AND(L197="Pago",OR(E197='PC Receitas'!$O$4,E197='PC Receitas'!$O$5,E197='PC Receitas'!$O$6)),K197,IF(AND(L197="Pago",OR(E197='PC Receitas'!$O$7,E197='PC Receitas'!$O$8,E197='PC Receitas'!$O$9,E197='PC Receitas'!$O$10,E197='PC Receitas'!$O$11,E197='PC Receitas'!$O$12,E197='PC Receitas'!$O$13,E197='PC Receitas'!$O$14)),-K197,0))</f>
        <v>#REF!</v>
      </c>
      <c r="S197" s="112" t="str">
        <f t="shared" si="12"/>
        <v>Despesa</v>
      </c>
      <c r="T197" s="109" t="str">
        <f t="shared" si="13"/>
        <v/>
      </c>
      <c r="U197" s="109" t="str">
        <f t="shared" si="14"/>
        <v/>
      </c>
      <c r="V197" s="109" t="str">
        <f t="shared" si="15"/>
        <v>Despesa</v>
      </c>
      <c r="W197" s="113" t="str">
        <f>VLOOKUP(E197,'PC Receitas'!$O$4:$P$14,2,FALSE)</f>
        <v>Despesas_Operacionais</v>
      </c>
    </row>
    <row r="198" spans="1:23" ht="19.5" customHeight="1" thickTop="1" thickBot="1" x14ac:dyDescent="0.3">
      <c r="A198" s="164"/>
      <c r="C198" s="43">
        <v>26</v>
      </c>
      <c r="D198" s="43" t="str">
        <f>IF(C198&lt;&gt;"",TEXT(C198,"00")&amp;"/08/"&amp;'Configurações Básicas'!$E$5,"")</f>
        <v>26/08/2017</v>
      </c>
      <c r="E198" s="43" t="s">
        <v>1338</v>
      </c>
      <c r="F198" s="143">
        <v>15218</v>
      </c>
      <c r="G198" s="43" t="s">
        <v>1442</v>
      </c>
      <c r="H198" s="43" t="s">
        <v>1397</v>
      </c>
      <c r="I198" s="43"/>
      <c r="J198" s="219">
        <v>0</v>
      </c>
      <c r="K198" s="219">
        <v>2.1</v>
      </c>
      <c r="L198" s="44" t="s">
        <v>1356</v>
      </c>
      <c r="M198" s="43"/>
      <c r="N198" s="41" t="e">
        <f>N197+IF(AND(L198="Pago",OR(E198='PC Receitas'!$O$4,E198='PC Receitas'!$O$5,E198='PC Receitas'!$O$6)),K198,IF(AND(L198="Pago",OR(E198='PC Receitas'!$O$7,E198='PC Receitas'!$O$8,E198='PC Receitas'!$O$9,E198='PC Receitas'!$O$10,E198='PC Receitas'!$O$11,E198='PC Receitas'!$O$12,E198='PC Receitas'!$O$13,E198='PC Receitas'!$O$14)),-K198,0))</f>
        <v>#REF!</v>
      </c>
      <c r="S198" s="112" t="str">
        <f t="shared" si="12"/>
        <v>Despesa</v>
      </c>
      <c r="T198" s="109" t="str">
        <f t="shared" si="13"/>
        <v/>
      </c>
      <c r="U198" s="109" t="str">
        <f t="shared" si="14"/>
        <v/>
      </c>
      <c r="V198" s="109" t="str">
        <f t="shared" si="15"/>
        <v>Despesa</v>
      </c>
      <c r="W198" s="113" t="str">
        <f>VLOOKUP(E198,'PC Receitas'!$O$4:$P$14,2,FALSE)</f>
        <v>Despesas_Operacionais</v>
      </c>
    </row>
    <row r="199" spans="1:23" ht="19.5" customHeight="1" thickTop="1" thickBot="1" x14ac:dyDescent="0.3">
      <c r="A199" s="164"/>
      <c r="C199" s="43">
        <v>26</v>
      </c>
      <c r="D199" s="43" t="str">
        <f>IF(C199&lt;&gt;"",TEXT(C199,"00")&amp;"/08/"&amp;'Configurações Básicas'!$E$5,"")</f>
        <v>26/08/2017</v>
      </c>
      <c r="E199" s="43" t="s">
        <v>1338</v>
      </c>
      <c r="F199" s="143">
        <v>15158</v>
      </c>
      <c r="G199" s="43" t="s">
        <v>1442</v>
      </c>
      <c r="H199" s="43" t="s">
        <v>1397</v>
      </c>
      <c r="I199" s="43"/>
      <c r="J199" s="219">
        <v>0</v>
      </c>
      <c r="K199" s="219">
        <v>2.1</v>
      </c>
      <c r="L199" s="44" t="s">
        <v>1356</v>
      </c>
      <c r="M199" s="43"/>
      <c r="N199" s="41" t="e">
        <f>N198+IF(AND(L199="Pago",OR(E199='PC Receitas'!$O$4,E199='PC Receitas'!$O$5,E199='PC Receitas'!$O$6)),K199,IF(AND(L199="Pago",OR(E199='PC Receitas'!$O$7,E199='PC Receitas'!$O$8,E199='PC Receitas'!$O$9,E199='PC Receitas'!$O$10,E199='PC Receitas'!$O$11,E199='PC Receitas'!$O$12,E199='PC Receitas'!$O$13,E199='PC Receitas'!$O$14)),-K199,0))</f>
        <v>#REF!</v>
      </c>
      <c r="S199" s="112" t="str">
        <f t="shared" si="12"/>
        <v>Despesa</v>
      </c>
      <c r="T199" s="109" t="str">
        <f t="shared" si="13"/>
        <v/>
      </c>
      <c r="U199" s="109" t="str">
        <f t="shared" si="14"/>
        <v/>
      </c>
      <c r="V199" s="109" t="str">
        <f t="shared" si="15"/>
        <v>Despesa</v>
      </c>
      <c r="W199" s="113" t="str">
        <f>VLOOKUP(E199,'PC Receitas'!$O$4:$P$14,2,FALSE)</f>
        <v>Despesas_Operacionais</v>
      </c>
    </row>
    <row r="200" spans="1:23" ht="19.5" customHeight="1" thickTop="1" thickBot="1" x14ac:dyDescent="0.3">
      <c r="A200" s="164"/>
      <c r="C200" s="43">
        <v>26</v>
      </c>
      <c r="D200" s="43" t="str">
        <f>IF(C200&lt;&gt;"",TEXT(C200,"00")&amp;"/08/"&amp;'Configurações Básicas'!$E$5,"")</f>
        <v>26/08/2017</v>
      </c>
      <c r="E200" s="43" t="s">
        <v>1338</v>
      </c>
      <c r="F200" s="143">
        <v>15192</v>
      </c>
      <c r="G200" s="43" t="s">
        <v>1442</v>
      </c>
      <c r="H200" s="43" t="s">
        <v>1397</v>
      </c>
      <c r="I200" s="43"/>
      <c r="J200" s="219">
        <v>0</v>
      </c>
      <c r="K200" s="219">
        <v>2.1</v>
      </c>
      <c r="L200" s="44" t="s">
        <v>1356</v>
      </c>
      <c r="M200" s="43"/>
      <c r="N200" s="41" t="e">
        <f>N199+IF(AND(L200="Pago",OR(E200='PC Receitas'!$O$4,E200='PC Receitas'!$O$5,E200='PC Receitas'!$O$6)),K200,IF(AND(L200="Pago",OR(E200='PC Receitas'!$O$7,E200='PC Receitas'!$O$8,E200='PC Receitas'!$O$9,E200='PC Receitas'!$O$10,E200='PC Receitas'!$O$11,E200='PC Receitas'!$O$12,E200='PC Receitas'!$O$13,E200='PC Receitas'!$O$14)),-K200,0))</f>
        <v>#REF!</v>
      </c>
      <c r="S200" s="112" t="str">
        <f t="shared" si="12"/>
        <v>Despesa</v>
      </c>
      <c r="T200" s="109" t="str">
        <f t="shared" si="13"/>
        <v/>
      </c>
      <c r="U200" s="109" t="str">
        <f t="shared" si="14"/>
        <v/>
      </c>
      <c r="V200" s="109" t="str">
        <f t="shared" si="15"/>
        <v>Despesa</v>
      </c>
      <c r="W200" s="113" t="str">
        <f>VLOOKUP(E200,'PC Receitas'!$O$4:$P$14,2,FALSE)</f>
        <v>Despesas_Operacionais</v>
      </c>
    </row>
    <row r="201" spans="1:23" ht="19.5" customHeight="1" thickTop="1" thickBot="1" x14ac:dyDescent="0.3">
      <c r="A201" s="164"/>
      <c r="C201" s="43">
        <v>26</v>
      </c>
      <c r="D201" s="43" t="str">
        <f>IF(C201&lt;&gt;"",TEXT(C201,"00")&amp;"/08/"&amp;'Configurações Básicas'!$E$5,"")</f>
        <v>26/08/2017</v>
      </c>
      <c r="E201" s="43" t="s">
        <v>1338</v>
      </c>
      <c r="F201" s="143">
        <v>15212</v>
      </c>
      <c r="G201" s="43" t="s">
        <v>1442</v>
      </c>
      <c r="H201" s="43" t="s">
        <v>1397</v>
      </c>
      <c r="I201" s="43"/>
      <c r="J201" s="219">
        <v>0</v>
      </c>
      <c r="K201" s="219">
        <v>2.1</v>
      </c>
      <c r="L201" s="44" t="s">
        <v>1356</v>
      </c>
      <c r="M201" s="43"/>
      <c r="N201" s="41" t="e">
        <f>N200+IF(AND(L201="Pago",OR(E201='PC Receitas'!$O$4,E201='PC Receitas'!$O$5,E201='PC Receitas'!$O$6)),K201,IF(AND(L201="Pago",OR(E201='PC Receitas'!$O$7,E201='PC Receitas'!$O$8,E201='PC Receitas'!$O$9,E201='PC Receitas'!$O$10,E201='PC Receitas'!$O$11,E201='PC Receitas'!$O$12,E201='PC Receitas'!$O$13,E201='PC Receitas'!$O$14)),-K201,0))</f>
        <v>#REF!</v>
      </c>
      <c r="S201" s="112" t="str">
        <f t="shared" si="12"/>
        <v>Despesa</v>
      </c>
      <c r="T201" s="109" t="str">
        <f t="shared" si="13"/>
        <v/>
      </c>
      <c r="U201" s="109" t="str">
        <f t="shared" si="14"/>
        <v/>
      </c>
      <c r="V201" s="109" t="str">
        <f t="shared" si="15"/>
        <v>Despesa</v>
      </c>
      <c r="W201" s="113" t="str">
        <f>VLOOKUP(E201,'PC Receitas'!$O$4:$P$14,2,FALSE)</f>
        <v>Despesas_Operacionais</v>
      </c>
    </row>
    <row r="202" spans="1:23" ht="19.5" customHeight="1" thickTop="1" thickBot="1" x14ac:dyDescent="0.3">
      <c r="A202" s="164"/>
      <c r="C202" s="43">
        <v>26</v>
      </c>
      <c r="D202" s="43" t="str">
        <f>IF(C202&lt;&gt;"",TEXT(C202,"00")&amp;"/08/"&amp;'Configurações Básicas'!$E$5,"")</f>
        <v>26/08/2017</v>
      </c>
      <c r="E202" s="43" t="s">
        <v>1338</v>
      </c>
      <c r="F202" s="143">
        <v>15217</v>
      </c>
      <c r="G202" s="43" t="s">
        <v>1442</v>
      </c>
      <c r="H202" s="43" t="s">
        <v>1397</v>
      </c>
      <c r="I202" s="43"/>
      <c r="J202" s="219">
        <v>0</v>
      </c>
      <c r="K202" s="219">
        <v>2.1</v>
      </c>
      <c r="L202" s="44" t="s">
        <v>1356</v>
      </c>
      <c r="M202" s="43"/>
      <c r="N202" s="41" t="e">
        <f>N201+IF(AND(L202="Pago",OR(E202='PC Receitas'!$O$4,E202='PC Receitas'!$O$5,E202='PC Receitas'!$O$6)),K202,IF(AND(L202="Pago",OR(E202='PC Receitas'!$O$7,E202='PC Receitas'!$O$8,E202='PC Receitas'!$O$9,E202='PC Receitas'!$O$10,E202='PC Receitas'!$O$11,E202='PC Receitas'!$O$12,E202='PC Receitas'!$O$13,E202='PC Receitas'!$O$14)),-K202,0))</f>
        <v>#REF!</v>
      </c>
      <c r="S202" s="112" t="str">
        <f t="shared" si="12"/>
        <v>Despesa</v>
      </c>
      <c r="T202" s="109" t="str">
        <f t="shared" si="13"/>
        <v/>
      </c>
      <c r="U202" s="109" t="str">
        <f t="shared" si="14"/>
        <v/>
      </c>
      <c r="V202" s="109" t="str">
        <f t="shared" si="15"/>
        <v>Despesa</v>
      </c>
      <c r="W202" s="113" t="str">
        <f>VLOOKUP(E202,'PC Receitas'!$O$4:$P$14,2,FALSE)</f>
        <v>Despesas_Operacionais</v>
      </c>
    </row>
    <row r="203" spans="1:23" ht="19.5" customHeight="1" thickTop="1" thickBot="1" x14ac:dyDescent="0.3">
      <c r="A203" s="164"/>
      <c r="C203" s="43">
        <v>27</v>
      </c>
      <c r="D203" s="43" t="str">
        <f>IF(C203&lt;&gt;"",TEXT(C203,"00")&amp;"/08/"&amp;'Configurações Básicas'!$E$5,"")</f>
        <v>27/08/2017</v>
      </c>
      <c r="E203" s="43" t="s">
        <v>1338</v>
      </c>
      <c r="F203" s="143">
        <v>838667</v>
      </c>
      <c r="G203" s="43" t="s">
        <v>1450</v>
      </c>
      <c r="H203" s="43" t="s">
        <v>1399</v>
      </c>
      <c r="I203" s="43"/>
      <c r="J203" s="219">
        <v>0</v>
      </c>
      <c r="K203" s="219">
        <v>101.82</v>
      </c>
      <c r="L203" s="44" t="s">
        <v>1356</v>
      </c>
      <c r="M203" s="43"/>
      <c r="N203" s="41" t="e">
        <f>N202+IF(AND(L203="Pago",OR(E203='PC Receitas'!$O$4,E203='PC Receitas'!$O$5,E203='PC Receitas'!$O$6)),K203,IF(AND(L203="Pago",OR(E203='PC Receitas'!$O$7,E203='PC Receitas'!$O$8,E203='PC Receitas'!$O$9,E203='PC Receitas'!$O$10,E203='PC Receitas'!$O$11,E203='PC Receitas'!$O$12,E203='PC Receitas'!$O$13,E203='PC Receitas'!$O$14)),-K203,0))</f>
        <v>#REF!</v>
      </c>
      <c r="S203" s="112" t="str">
        <f t="shared" si="12"/>
        <v>Despesa</v>
      </c>
      <c r="T203" s="109" t="str">
        <f t="shared" si="13"/>
        <v/>
      </c>
      <c r="U203" s="109" t="str">
        <f t="shared" si="14"/>
        <v/>
      </c>
      <c r="V203" s="109" t="str">
        <f t="shared" si="15"/>
        <v>Despesa</v>
      </c>
      <c r="W203" s="113" t="str">
        <f>VLOOKUP(E203,'PC Receitas'!$O$4:$P$14,2,FALSE)</f>
        <v>Despesas_Operacionais</v>
      </c>
    </row>
    <row r="204" spans="1:23" ht="19.5" customHeight="1" thickTop="1" thickBot="1" x14ac:dyDescent="0.3">
      <c r="A204" s="164"/>
      <c r="C204" s="43">
        <v>2</v>
      </c>
      <c r="D204" s="43" t="str">
        <f>IF(C204&lt;&gt;"",TEXT(C204,"00")&amp;"/08/"&amp;'Configurações Básicas'!$E$5,"")</f>
        <v>02/08/2017</v>
      </c>
      <c r="E204" s="43" t="s">
        <v>1337</v>
      </c>
      <c r="F204" s="143" t="s">
        <v>1696</v>
      </c>
      <c r="G204" s="43" t="s">
        <v>1447</v>
      </c>
      <c r="H204" s="43" t="s">
        <v>1398</v>
      </c>
      <c r="I204" s="43"/>
      <c r="J204" s="219">
        <v>0</v>
      </c>
      <c r="K204" s="219">
        <v>5000</v>
      </c>
      <c r="L204" s="44" t="s">
        <v>1356</v>
      </c>
      <c r="M204" s="43"/>
      <c r="N204" s="41" t="e">
        <f>N203+IF(AND(L204="Pago",OR(E204='PC Receitas'!$O$4,E204='PC Receitas'!$O$5,E204='PC Receitas'!$O$6)),K204,IF(AND(L204="Pago",OR(E204='PC Receitas'!$O$7,E204='PC Receitas'!$O$8,E204='PC Receitas'!$O$9,E204='PC Receitas'!$O$10,E204='PC Receitas'!$O$11,E204='PC Receitas'!$O$12,E204='PC Receitas'!$O$13,E204='PC Receitas'!$O$14)),-K204,0))</f>
        <v>#REF!</v>
      </c>
      <c r="S204" s="112" t="str">
        <f t="shared" si="12"/>
        <v/>
      </c>
      <c r="T204" s="109" t="str">
        <f t="shared" si="13"/>
        <v>Despesa</v>
      </c>
      <c r="U204" s="109" t="str">
        <f t="shared" si="14"/>
        <v/>
      </c>
      <c r="V204" s="109" t="str">
        <f t="shared" si="15"/>
        <v>Despesa</v>
      </c>
      <c r="W204" s="113" t="str">
        <f>VLOOKUP(E204,'PC Receitas'!$O$4:$P$14,2,FALSE)</f>
        <v>Despesas_com_Produtos</v>
      </c>
    </row>
    <row r="205" spans="1:23" ht="19.5" customHeight="1" thickTop="1" thickBot="1" x14ac:dyDescent="0.3">
      <c r="A205" s="164"/>
      <c r="C205" s="43">
        <v>27</v>
      </c>
      <c r="D205" s="43" t="str">
        <f>IF(C205&lt;&gt;"",TEXT(C205,"00")&amp;"/08/"&amp;'Configurações Básicas'!$E$5,"")</f>
        <v>27/08/2017</v>
      </c>
      <c r="E205" s="43" t="s">
        <v>1338</v>
      </c>
      <c r="F205" s="143">
        <v>15259</v>
      </c>
      <c r="G205" s="43" t="s">
        <v>1442</v>
      </c>
      <c r="H205" s="43" t="s">
        <v>1397</v>
      </c>
      <c r="I205" s="43"/>
      <c r="J205" s="219">
        <v>0</v>
      </c>
      <c r="K205" s="219">
        <v>2.1</v>
      </c>
      <c r="L205" s="44" t="s">
        <v>1356</v>
      </c>
      <c r="M205" s="43"/>
      <c r="N205" s="41" t="e">
        <f>N204+IF(AND(L205="Pago",OR(E205='PC Receitas'!$O$4,E205='PC Receitas'!$O$5,E205='PC Receitas'!$O$6)),K205,IF(AND(L205="Pago",OR(E205='PC Receitas'!$O$7,E205='PC Receitas'!$O$8,E205='PC Receitas'!$O$9,E205='PC Receitas'!$O$10,E205='PC Receitas'!$O$11,E205='PC Receitas'!$O$12,E205='PC Receitas'!$O$13,E205='PC Receitas'!$O$14)),-K205,0))</f>
        <v>#REF!</v>
      </c>
      <c r="S205" s="112" t="str">
        <f t="shared" si="12"/>
        <v>Despesa</v>
      </c>
      <c r="T205" s="109" t="str">
        <f t="shared" si="13"/>
        <v/>
      </c>
      <c r="U205" s="109" t="str">
        <f t="shared" si="14"/>
        <v/>
      </c>
      <c r="V205" s="109" t="str">
        <f t="shared" si="15"/>
        <v>Despesa</v>
      </c>
      <c r="W205" s="113" t="str">
        <f>VLOOKUP(E205,'PC Receitas'!$O$4:$P$14,2,FALSE)</f>
        <v>Despesas_Operacionais</v>
      </c>
    </row>
    <row r="206" spans="1:23" ht="19.5" customHeight="1" thickTop="1" thickBot="1" x14ac:dyDescent="0.3">
      <c r="A206" s="164"/>
      <c r="C206" s="43">
        <v>27</v>
      </c>
      <c r="D206" s="43" t="str">
        <f>IF(C206&lt;&gt;"",TEXT(C206,"00")&amp;"/08/"&amp;'Configurações Básicas'!$E$5,"")</f>
        <v>27/08/2017</v>
      </c>
      <c r="E206" s="43" t="s">
        <v>1338</v>
      </c>
      <c r="F206" s="143">
        <v>15220</v>
      </c>
      <c r="G206" s="43" t="s">
        <v>1442</v>
      </c>
      <c r="H206" s="43" t="s">
        <v>1397</v>
      </c>
      <c r="I206" s="43"/>
      <c r="J206" s="219">
        <v>0</v>
      </c>
      <c r="K206" s="219">
        <v>2.1</v>
      </c>
      <c r="L206" s="44" t="s">
        <v>1356</v>
      </c>
      <c r="M206" s="43"/>
      <c r="N206" s="41" t="e">
        <f>N205+IF(AND(L206="Pago",OR(E206='PC Receitas'!$O$4,E206='PC Receitas'!$O$5,E206='PC Receitas'!$O$6)),K206,IF(AND(L206="Pago",OR(E206='PC Receitas'!$O$7,E206='PC Receitas'!$O$8,E206='PC Receitas'!$O$9,E206='PC Receitas'!$O$10,E206='PC Receitas'!$O$11,E206='PC Receitas'!$O$12,E206='PC Receitas'!$O$13,E206='PC Receitas'!$O$14)),-K206,0))</f>
        <v>#REF!</v>
      </c>
      <c r="S206" s="112" t="str">
        <f t="shared" si="12"/>
        <v>Despesa</v>
      </c>
      <c r="T206" s="109" t="str">
        <f t="shared" si="13"/>
        <v/>
      </c>
      <c r="U206" s="109" t="str">
        <f t="shared" si="14"/>
        <v/>
      </c>
      <c r="V206" s="109" t="str">
        <f t="shared" si="15"/>
        <v>Despesa</v>
      </c>
      <c r="W206" s="113" t="str">
        <f>VLOOKUP(E206,'PC Receitas'!$O$4:$P$14,2,FALSE)</f>
        <v>Despesas_Operacionais</v>
      </c>
    </row>
    <row r="207" spans="1:23" ht="19.5" customHeight="1" thickTop="1" thickBot="1" x14ac:dyDescent="0.3">
      <c r="A207" s="164"/>
      <c r="C207" s="43">
        <v>27</v>
      </c>
      <c r="D207" s="43" t="str">
        <f>IF(C207&lt;&gt;"",TEXT(C207,"00")&amp;"/08/"&amp;'Configurações Básicas'!$E$5,"")</f>
        <v>27/08/2017</v>
      </c>
      <c r="E207" s="43" t="s">
        <v>1338</v>
      </c>
      <c r="F207" s="143">
        <v>15221</v>
      </c>
      <c r="G207" s="43" t="s">
        <v>1442</v>
      </c>
      <c r="H207" s="43" t="s">
        <v>1397</v>
      </c>
      <c r="I207" s="43"/>
      <c r="J207" s="219">
        <v>0</v>
      </c>
      <c r="K207" s="219">
        <v>2.1</v>
      </c>
      <c r="L207" s="44" t="s">
        <v>1356</v>
      </c>
      <c r="M207" s="43"/>
      <c r="N207" s="41" t="e">
        <f>N206+IF(AND(L207="Pago",OR(E207='PC Receitas'!$O$4,E207='PC Receitas'!$O$5,E207='PC Receitas'!$O$6)),K207,IF(AND(L207="Pago",OR(E207='PC Receitas'!$O$7,E207='PC Receitas'!$O$8,E207='PC Receitas'!$O$9,E207='PC Receitas'!$O$10,E207='PC Receitas'!$O$11,E207='PC Receitas'!$O$12,E207='PC Receitas'!$O$13,E207='PC Receitas'!$O$14)),-K207,0))</f>
        <v>#REF!</v>
      </c>
      <c r="S207" s="112" t="str">
        <f t="shared" si="12"/>
        <v>Despesa</v>
      </c>
      <c r="T207" s="109" t="str">
        <f t="shared" si="13"/>
        <v/>
      </c>
      <c r="U207" s="109" t="str">
        <f t="shared" si="14"/>
        <v/>
      </c>
      <c r="V207" s="109" t="str">
        <f t="shared" si="15"/>
        <v>Despesa</v>
      </c>
      <c r="W207" s="113" t="str">
        <f>VLOOKUP(E207,'PC Receitas'!$O$4:$P$14,2,FALSE)</f>
        <v>Despesas_Operacionais</v>
      </c>
    </row>
    <row r="208" spans="1:23" ht="19.5" customHeight="1" thickTop="1" thickBot="1" x14ac:dyDescent="0.3">
      <c r="A208" s="164"/>
      <c r="C208" s="43">
        <v>26</v>
      </c>
      <c r="D208" s="43" t="str">
        <f>IF(C208&lt;&gt;"",TEXT(C208,"00")&amp;"/08/"&amp;'Configurações Básicas'!$E$5,"")</f>
        <v>26/08/2017</v>
      </c>
      <c r="E208" s="43" t="s">
        <v>1338</v>
      </c>
      <c r="F208" s="143" t="s">
        <v>1697</v>
      </c>
      <c r="G208" s="43" t="s">
        <v>1442</v>
      </c>
      <c r="H208" s="43" t="s">
        <v>1397</v>
      </c>
      <c r="I208" s="43"/>
      <c r="J208" s="219">
        <v>0</v>
      </c>
      <c r="K208" s="219">
        <v>2.1</v>
      </c>
      <c r="L208" s="44" t="s">
        <v>1356</v>
      </c>
      <c r="M208" s="43"/>
      <c r="N208" s="41" t="e">
        <f>N207+IF(AND(L208="Pago",OR(E208='PC Receitas'!$O$4,E208='PC Receitas'!$O$5,E208='PC Receitas'!$O$6)),K208,IF(AND(L208="Pago",OR(E208='PC Receitas'!$O$7,E208='PC Receitas'!$O$8,E208='PC Receitas'!$O$9,E208='PC Receitas'!$O$10,E208='PC Receitas'!$O$11,E208='PC Receitas'!$O$12,E208='PC Receitas'!$O$13,E208='PC Receitas'!$O$14)),-K208,0))</f>
        <v>#REF!</v>
      </c>
      <c r="S208" s="112" t="str">
        <f t="shared" si="12"/>
        <v>Despesa</v>
      </c>
      <c r="T208" s="109" t="str">
        <f t="shared" si="13"/>
        <v/>
      </c>
      <c r="U208" s="109" t="str">
        <f t="shared" si="14"/>
        <v/>
      </c>
      <c r="V208" s="109" t="str">
        <f t="shared" si="15"/>
        <v>Despesa</v>
      </c>
      <c r="W208" s="113" t="str">
        <f>VLOOKUP(E208,'PC Receitas'!$O$4:$P$14,2,FALSE)</f>
        <v>Despesas_Operacionais</v>
      </c>
    </row>
    <row r="209" spans="1:23" ht="19.5" customHeight="1" thickTop="1" thickBot="1" x14ac:dyDescent="0.3">
      <c r="A209" s="164"/>
      <c r="C209" s="43">
        <v>8</v>
      </c>
      <c r="D209" s="43" t="str">
        <f>IF(C209&lt;&gt;"",TEXT(C209,"00")&amp;"/08/"&amp;'Configurações Básicas'!$E$5,"")</f>
        <v>08/08/2017</v>
      </c>
      <c r="E209" s="43" t="s">
        <v>1338</v>
      </c>
      <c r="F209" s="143">
        <v>15329</v>
      </c>
      <c r="G209" s="43" t="s">
        <v>1442</v>
      </c>
      <c r="H209" s="43" t="s">
        <v>1397</v>
      </c>
      <c r="I209" s="43"/>
      <c r="J209" s="219">
        <v>0</v>
      </c>
      <c r="K209" s="219">
        <v>2.1</v>
      </c>
      <c r="L209" s="44" t="s">
        <v>1356</v>
      </c>
      <c r="M209" s="43"/>
      <c r="N209" s="41" t="e">
        <f>N208+IF(AND(L209="Pago",OR(E209='PC Receitas'!$O$4,E209='PC Receitas'!$O$5,E209='PC Receitas'!$O$6)),K209,IF(AND(L209="Pago",OR(E209='PC Receitas'!$O$7,E209='PC Receitas'!$O$8,E209='PC Receitas'!$O$9,E209='PC Receitas'!$O$10,E209='PC Receitas'!$O$11,E209='PC Receitas'!$O$12,E209='PC Receitas'!$O$13,E209='PC Receitas'!$O$14)),-K209,0))</f>
        <v>#REF!</v>
      </c>
      <c r="S209" s="112" t="str">
        <f t="shared" si="12"/>
        <v>Despesa</v>
      </c>
      <c r="T209" s="109" t="str">
        <f t="shared" si="13"/>
        <v/>
      </c>
      <c r="U209" s="109" t="str">
        <f t="shared" si="14"/>
        <v/>
      </c>
      <c r="V209" s="109" t="str">
        <f t="shared" si="15"/>
        <v>Despesa</v>
      </c>
      <c r="W209" s="113" t="str">
        <f>VLOOKUP(E209,'PC Receitas'!$O$4:$P$14,2,FALSE)</f>
        <v>Despesas_Operacionais</v>
      </c>
    </row>
    <row r="210" spans="1:23" ht="19.5" customHeight="1" thickTop="1" thickBot="1" x14ac:dyDescent="0.3">
      <c r="A210" s="164"/>
      <c r="C210" s="43">
        <v>27</v>
      </c>
      <c r="D210" s="43" t="str">
        <f>IF(C210&lt;&gt;"",TEXT(C210,"00")&amp;"/08/"&amp;'Configurações Básicas'!$E$5,"")</f>
        <v>27/08/2017</v>
      </c>
      <c r="E210" s="43" t="s">
        <v>1338</v>
      </c>
      <c r="F210" s="143" t="s">
        <v>1698</v>
      </c>
      <c r="G210" s="43" t="s">
        <v>1442</v>
      </c>
      <c r="H210" s="43" t="s">
        <v>1397</v>
      </c>
      <c r="I210" s="43"/>
      <c r="J210" s="219">
        <v>0</v>
      </c>
      <c r="K210" s="219">
        <v>2.1</v>
      </c>
      <c r="L210" s="44" t="s">
        <v>1356</v>
      </c>
      <c r="M210" s="43"/>
      <c r="N210" s="41" t="e">
        <f>N209+IF(AND(L210="Pago",OR(E210='PC Receitas'!$O$4,E210='PC Receitas'!$O$5,E210='PC Receitas'!$O$6)),K210,IF(AND(L210="Pago",OR(E210='PC Receitas'!$O$7,E210='PC Receitas'!$O$8,E210='PC Receitas'!$O$9,E210='PC Receitas'!$O$10,E210='PC Receitas'!$O$11,E210='PC Receitas'!$O$12,E210='PC Receitas'!$O$13,E210='PC Receitas'!$O$14)),-K210,0))</f>
        <v>#REF!</v>
      </c>
      <c r="S210" s="112" t="str">
        <f t="shared" si="12"/>
        <v>Despesa</v>
      </c>
      <c r="T210" s="109" t="str">
        <f t="shared" si="13"/>
        <v/>
      </c>
      <c r="U210" s="109" t="str">
        <f t="shared" si="14"/>
        <v/>
      </c>
      <c r="V210" s="109" t="str">
        <f t="shared" si="15"/>
        <v>Despesa</v>
      </c>
      <c r="W210" s="113" t="str">
        <f>VLOOKUP(E210,'PC Receitas'!$O$4:$P$14,2,FALSE)</f>
        <v>Despesas_Operacionais</v>
      </c>
    </row>
    <row r="211" spans="1:23" ht="19.5" customHeight="1" thickTop="1" thickBot="1" x14ac:dyDescent="0.3">
      <c r="A211" s="164"/>
      <c r="C211" s="43">
        <v>28</v>
      </c>
      <c r="D211" s="43" t="str">
        <f>IF(C211&lt;&gt;"",TEXT(C211,"00")&amp;"/08/"&amp;'Configurações Básicas'!$E$5,"")</f>
        <v>28/08/2017</v>
      </c>
      <c r="E211" s="43" t="s">
        <v>1338</v>
      </c>
      <c r="F211" s="143">
        <v>15223</v>
      </c>
      <c r="G211" s="43" t="s">
        <v>1442</v>
      </c>
      <c r="H211" s="43" t="s">
        <v>1397</v>
      </c>
      <c r="I211" s="43"/>
      <c r="J211" s="219">
        <v>0</v>
      </c>
      <c r="K211" s="219">
        <v>2.1</v>
      </c>
      <c r="L211" s="44" t="s">
        <v>1356</v>
      </c>
      <c r="M211" s="43"/>
      <c r="N211" s="41" t="e">
        <f>N210+IF(AND(L211="Pago",OR(E211='PC Receitas'!$O$4,E211='PC Receitas'!$O$5,E211='PC Receitas'!$O$6)),K211,IF(AND(L211="Pago",OR(E211='PC Receitas'!$O$7,E211='PC Receitas'!$O$8,E211='PC Receitas'!$O$9,E211='PC Receitas'!$O$10,E211='PC Receitas'!$O$11,E211='PC Receitas'!$O$12,E211='PC Receitas'!$O$13,E211='PC Receitas'!$O$14)),-K211,0))</f>
        <v>#REF!</v>
      </c>
      <c r="S211" s="112" t="str">
        <f t="shared" si="12"/>
        <v>Despesa</v>
      </c>
      <c r="T211" s="109" t="str">
        <f t="shared" si="13"/>
        <v/>
      </c>
      <c r="U211" s="109" t="str">
        <f t="shared" si="14"/>
        <v/>
      </c>
      <c r="V211" s="109" t="str">
        <f t="shared" si="15"/>
        <v>Despesa</v>
      </c>
      <c r="W211" s="113" t="str">
        <f>VLOOKUP(E211,'PC Receitas'!$O$4:$P$14,2,FALSE)</f>
        <v>Despesas_Operacionais</v>
      </c>
    </row>
    <row r="212" spans="1:23" ht="19.5" customHeight="1" thickTop="1" thickBot="1" x14ac:dyDescent="0.3">
      <c r="A212" s="164"/>
      <c r="C212" s="43">
        <v>28</v>
      </c>
      <c r="D212" s="43" t="str">
        <f>IF(C212&lt;&gt;"",TEXT(C212,"00")&amp;"/08/"&amp;'Configurações Básicas'!$E$5,"")</f>
        <v>28/08/2017</v>
      </c>
      <c r="E212" s="43" t="s">
        <v>1338</v>
      </c>
      <c r="F212" s="143">
        <v>15273</v>
      </c>
      <c r="G212" s="43" t="s">
        <v>1442</v>
      </c>
      <c r="H212" s="43" t="s">
        <v>1397</v>
      </c>
      <c r="I212" s="43"/>
      <c r="J212" s="219">
        <v>0</v>
      </c>
      <c r="K212" s="219">
        <v>2.1</v>
      </c>
      <c r="L212" s="44" t="s">
        <v>1356</v>
      </c>
      <c r="M212" s="43"/>
      <c r="N212" s="41" t="e">
        <f>N211+IF(AND(L212="Pago",OR(E212='PC Receitas'!$O$4,E212='PC Receitas'!$O$5,E212='PC Receitas'!$O$6)),K212,IF(AND(L212="Pago",OR(E212='PC Receitas'!$O$7,E212='PC Receitas'!$O$8,E212='PC Receitas'!$O$9,E212='PC Receitas'!$O$10,E212='PC Receitas'!$O$11,E212='PC Receitas'!$O$12,E212='PC Receitas'!$O$13,E212='PC Receitas'!$O$14)),-K212,0))</f>
        <v>#REF!</v>
      </c>
      <c r="S212" s="112" t="str">
        <f t="shared" si="12"/>
        <v>Despesa</v>
      </c>
      <c r="T212" s="109" t="str">
        <f t="shared" si="13"/>
        <v/>
      </c>
      <c r="U212" s="109" t="str">
        <f t="shared" si="14"/>
        <v/>
      </c>
      <c r="V212" s="109" t="str">
        <f t="shared" si="15"/>
        <v>Despesa</v>
      </c>
      <c r="W212" s="113" t="str">
        <f>VLOOKUP(E212,'PC Receitas'!$O$4:$P$14,2,FALSE)</f>
        <v>Despesas_Operacionais</v>
      </c>
    </row>
    <row r="213" spans="1:23" ht="19.5" customHeight="1" thickTop="1" thickBot="1" x14ac:dyDescent="0.3">
      <c r="A213" s="164"/>
      <c r="C213" s="43">
        <v>30</v>
      </c>
      <c r="D213" s="43" t="str">
        <f>IF(C213&lt;&gt;"",TEXT(C213,"00")&amp;"/08/"&amp;'Configurações Básicas'!$E$5,"")</f>
        <v>30/08/2017</v>
      </c>
      <c r="E213" s="43" t="s">
        <v>1338</v>
      </c>
      <c r="F213" s="143" t="s">
        <v>1699</v>
      </c>
      <c r="G213" s="43" t="s">
        <v>1442</v>
      </c>
      <c r="H213" s="43" t="s">
        <v>1397</v>
      </c>
      <c r="I213" s="43"/>
      <c r="J213" s="219">
        <v>0</v>
      </c>
      <c r="K213" s="219">
        <v>2.1</v>
      </c>
      <c r="L213" s="44" t="s">
        <v>1356</v>
      </c>
      <c r="M213" s="43"/>
      <c r="N213" s="41" t="e">
        <f>N212+IF(AND(L213="Pago",OR(E213='PC Receitas'!$O$4,E213='PC Receitas'!$O$5,E213='PC Receitas'!$O$6)),K213,IF(AND(L213="Pago",OR(E213='PC Receitas'!$O$7,E213='PC Receitas'!$O$8,E213='PC Receitas'!$O$9,E213='PC Receitas'!$O$10,E213='PC Receitas'!$O$11,E213='PC Receitas'!$O$12,E213='PC Receitas'!$O$13,E213='PC Receitas'!$O$14)),-K213,0))</f>
        <v>#REF!</v>
      </c>
      <c r="S213" s="112" t="str">
        <f t="shared" si="12"/>
        <v>Despesa</v>
      </c>
      <c r="T213" s="109" t="str">
        <f t="shared" si="13"/>
        <v/>
      </c>
      <c r="U213" s="109" t="str">
        <f t="shared" si="14"/>
        <v/>
      </c>
      <c r="V213" s="109" t="str">
        <f t="shared" si="15"/>
        <v>Despesa</v>
      </c>
      <c r="W213" s="113" t="str">
        <f>VLOOKUP(E213,'PC Receitas'!$O$4:$P$14,2,FALSE)</f>
        <v>Despesas_Operacionais</v>
      </c>
    </row>
    <row r="214" spans="1:23" ht="19.5" customHeight="1" thickTop="1" thickBot="1" x14ac:dyDescent="0.3">
      <c r="A214" s="164"/>
      <c r="C214" s="43">
        <v>28</v>
      </c>
      <c r="D214" s="43" t="str">
        <f>IF(C214&lt;&gt;"",TEXT(C214,"00")&amp;"/08/"&amp;'Configurações Básicas'!$E$5,"")</f>
        <v>28/08/2017</v>
      </c>
      <c r="E214" s="43" t="s">
        <v>1338</v>
      </c>
      <c r="F214" s="143">
        <v>15209</v>
      </c>
      <c r="G214" s="43" t="s">
        <v>1442</v>
      </c>
      <c r="H214" s="43" t="s">
        <v>1397</v>
      </c>
      <c r="I214" s="43"/>
      <c r="J214" s="219">
        <v>0</v>
      </c>
      <c r="K214" s="219">
        <v>2.1</v>
      </c>
      <c r="L214" s="44" t="s">
        <v>1356</v>
      </c>
      <c r="M214" s="43"/>
      <c r="N214" s="41" t="e">
        <f>N213+IF(AND(L214="Pago",OR(E214='PC Receitas'!$O$4,E214='PC Receitas'!$O$5,E214='PC Receitas'!$O$6)),K214,IF(AND(L214="Pago",OR(E214='PC Receitas'!$O$7,E214='PC Receitas'!$O$8,E214='PC Receitas'!$O$9,E214='PC Receitas'!$O$10,E214='PC Receitas'!$O$11,E214='PC Receitas'!$O$12,E214='PC Receitas'!$O$13,E214='PC Receitas'!$O$14)),-K214,0))</f>
        <v>#REF!</v>
      </c>
      <c r="S214" s="112" t="str">
        <f t="shared" si="12"/>
        <v>Despesa</v>
      </c>
      <c r="T214" s="109" t="str">
        <f t="shared" si="13"/>
        <v/>
      </c>
      <c r="U214" s="109" t="str">
        <f t="shared" si="14"/>
        <v/>
      </c>
      <c r="V214" s="109" t="str">
        <f t="shared" si="15"/>
        <v>Despesa</v>
      </c>
      <c r="W214" s="113" t="str">
        <f>VLOOKUP(E214,'PC Receitas'!$O$4:$P$14,2,FALSE)</f>
        <v>Despesas_Operacionais</v>
      </c>
    </row>
    <row r="215" spans="1:23" ht="19.5" customHeight="1" thickTop="1" thickBot="1" x14ac:dyDescent="0.3">
      <c r="A215" s="164"/>
      <c r="C215" s="43">
        <v>28</v>
      </c>
      <c r="D215" s="43" t="str">
        <f>IF(C215&lt;&gt;"",TEXT(C215,"00")&amp;"/08/"&amp;'Configurações Básicas'!$E$5,"")</f>
        <v>28/08/2017</v>
      </c>
      <c r="E215" s="43" t="s">
        <v>1338</v>
      </c>
      <c r="F215" s="143" t="s">
        <v>1700</v>
      </c>
      <c r="G215" s="43" t="s">
        <v>1442</v>
      </c>
      <c r="H215" s="43" t="s">
        <v>1397</v>
      </c>
      <c r="I215" s="43"/>
      <c r="J215" s="219">
        <v>0</v>
      </c>
      <c r="K215" s="219">
        <v>2.1</v>
      </c>
      <c r="L215" s="44" t="s">
        <v>1356</v>
      </c>
      <c r="M215" s="43"/>
      <c r="N215" s="41" t="e">
        <f>N214+IF(AND(L215="Pago",OR(E215='PC Receitas'!$O$4,E215='PC Receitas'!$O$5,E215='PC Receitas'!$O$6)),K215,IF(AND(L215="Pago",OR(E215='PC Receitas'!$O$7,E215='PC Receitas'!$O$8,E215='PC Receitas'!$O$9,E215='PC Receitas'!$O$10,E215='PC Receitas'!$O$11,E215='PC Receitas'!$O$12,E215='PC Receitas'!$O$13,E215='PC Receitas'!$O$14)),-K215,0))</f>
        <v>#REF!</v>
      </c>
      <c r="S215" s="112" t="str">
        <f t="shared" si="12"/>
        <v>Despesa</v>
      </c>
      <c r="T215" s="109" t="str">
        <f t="shared" si="13"/>
        <v/>
      </c>
      <c r="U215" s="109" t="str">
        <f t="shared" si="14"/>
        <v/>
      </c>
      <c r="V215" s="109" t="str">
        <f t="shared" si="15"/>
        <v>Despesa</v>
      </c>
      <c r="W215" s="113" t="str">
        <f>VLOOKUP(E215,'PC Receitas'!$O$4:$P$14,2,FALSE)</f>
        <v>Despesas_Operacionais</v>
      </c>
    </row>
    <row r="216" spans="1:23" ht="19.5" customHeight="1" thickTop="1" thickBot="1" x14ac:dyDescent="0.3">
      <c r="A216" s="164"/>
      <c r="C216" s="43">
        <v>28</v>
      </c>
      <c r="D216" s="43" t="str">
        <f>IF(C216&lt;&gt;"",TEXT(C216,"00")&amp;"/08/"&amp;'Configurações Básicas'!$E$5,"")</f>
        <v>28/08/2017</v>
      </c>
      <c r="E216" s="43" t="s">
        <v>1338</v>
      </c>
      <c r="F216" s="143" t="s">
        <v>1701</v>
      </c>
      <c r="G216" s="43" t="s">
        <v>1442</v>
      </c>
      <c r="H216" s="43" t="s">
        <v>1397</v>
      </c>
      <c r="I216" s="43"/>
      <c r="J216" s="219">
        <v>0</v>
      </c>
      <c r="K216" s="219">
        <v>2.1</v>
      </c>
      <c r="L216" s="44" t="s">
        <v>1356</v>
      </c>
      <c r="M216" s="43"/>
      <c r="N216" s="41" t="e">
        <f>N215+IF(AND(L216="Pago",OR(E216='PC Receitas'!$O$4,E216='PC Receitas'!$O$5,E216='PC Receitas'!$O$6)),K216,IF(AND(L216="Pago",OR(E216='PC Receitas'!$O$7,E216='PC Receitas'!$O$8,E216='PC Receitas'!$O$9,E216='PC Receitas'!$O$10,E216='PC Receitas'!$O$11,E216='PC Receitas'!$O$12,E216='PC Receitas'!$O$13,E216='PC Receitas'!$O$14)),-K216,0))</f>
        <v>#REF!</v>
      </c>
      <c r="S216" s="112" t="str">
        <f t="shared" si="12"/>
        <v>Despesa</v>
      </c>
      <c r="T216" s="109" t="str">
        <f t="shared" si="13"/>
        <v/>
      </c>
      <c r="U216" s="109" t="str">
        <f t="shared" si="14"/>
        <v/>
      </c>
      <c r="V216" s="109" t="str">
        <f t="shared" si="15"/>
        <v>Despesa</v>
      </c>
      <c r="W216" s="113" t="str">
        <f>VLOOKUP(E216,'PC Receitas'!$O$4:$P$14,2,FALSE)</f>
        <v>Despesas_Operacionais</v>
      </c>
    </row>
    <row r="217" spans="1:23" ht="19.5" customHeight="1" thickTop="1" thickBot="1" x14ac:dyDescent="0.3">
      <c r="A217" s="164"/>
      <c r="C217" s="43"/>
      <c r="D217" s="43" t="str">
        <f>IF(C217&lt;&gt;"",TEXT(C217,"00")&amp;"/08/"&amp;'Configurações Básicas'!$E$5,"")</f>
        <v/>
      </c>
      <c r="E217" s="43"/>
      <c r="F217" s="143"/>
      <c r="G217" s="43"/>
      <c r="H217" s="43"/>
      <c r="I217" s="43"/>
      <c r="J217" s="219">
        <v>0</v>
      </c>
      <c r="K217" s="219">
        <v>0</v>
      </c>
      <c r="L217" s="44"/>
      <c r="M217" s="43"/>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IF(C218&lt;&gt;"",TEXT(C218,"00")&amp;"/08/"&amp;'Configurações Básicas'!$E$5,"")</f>
        <v/>
      </c>
      <c r="E218" s="43"/>
      <c r="F218" s="143"/>
      <c r="G218" s="43"/>
      <c r="H218" s="43"/>
      <c r="I218" s="43"/>
      <c r="J218" s="219">
        <v>0</v>
      </c>
      <c r="K218" s="219">
        <v>0</v>
      </c>
      <c r="L218" s="44"/>
      <c r="M218" s="43"/>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IF(C219&lt;&gt;"",TEXT(C219,"00")&amp;"/08/"&amp;'Configurações Básicas'!$E$5,"")</f>
        <v/>
      </c>
      <c r="E219" s="43"/>
      <c r="F219" s="143"/>
      <c r="G219" s="43"/>
      <c r="H219" s="43"/>
      <c r="I219" s="43"/>
      <c r="J219" s="219">
        <v>0</v>
      </c>
      <c r="K219" s="219">
        <v>0</v>
      </c>
      <c r="L219" s="44"/>
      <c r="M219" s="43"/>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IF(C220&lt;&gt;"",TEXT(C220,"00")&amp;"/08/"&amp;'Configurações Básicas'!$E$5,"")</f>
        <v/>
      </c>
      <c r="E220" s="43"/>
      <c r="F220" s="143"/>
      <c r="G220" s="43"/>
      <c r="H220" s="43"/>
      <c r="I220" s="43"/>
      <c r="J220" s="219">
        <v>0</v>
      </c>
      <c r="K220" s="219">
        <v>0</v>
      </c>
      <c r="L220" s="44"/>
      <c r="M220" s="43"/>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IF(C221&lt;&gt;"",TEXT(C221,"00")&amp;"/08/"&amp;'Configurações Básicas'!$E$5,"")</f>
        <v/>
      </c>
      <c r="E221" s="43"/>
      <c r="F221" s="143"/>
      <c r="G221" s="43"/>
      <c r="H221" s="43"/>
      <c r="I221" s="43"/>
      <c r="J221" s="219">
        <v>0</v>
      </c>
      <c r="K221" s="219">
        <v>0</v>
      </c>
      <c r="L221" s="44"/>
      <c r="M221" s="43"/>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IF(C222&lt;&gt;"",TEXT(C222,"00")&amp;"/08/"&amp;'Configurações Básicas'!$E$5,"")</f>
        <v/>
      </c>
      <c r="E222" s="43"/>
      <c r="F222" s="143"/>
      <c r="G222" s="43"/>
      <c r="H222" s="43"/>
      <c r="I222" s="43"/>
      <c r="J222" s="219">
        <v>0</v>
      </c>
      <c r="K222" s="219">
        <v>0</v>
      </c>
      <c r="L222" s="44"/>
      <c r="M222" s="43"/>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IF(C223&lt;&gt;"",TEXT(C223,"00")&amp;"/08/"&amp;'Configurações Básicas'!$E$5,"")</f>
        <v/>
      </c>
      <c r="E223" s="43"/>
      <c r="F223" s="143"/>
      <c r="G223" s="43"/>
      <c r="H223" s="43"/>
      <c r="I223" s="43"/>
      <c r="J223" s="219">
        <v>0</v>
      </c>
      <c r="K223" s="219">
        <v>0</v>
      </c>
      <c r="L223" s="44"/>
      <c r="M223" s="43"/>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IF(C224&lt;&gt;"",TEXT(C224,"00")&amp;"/08/"&amp;'Configurações Básicas'!$E$5,"")</f>
        <v/>
      </c>
      <c r="E224" s="43"/>
      <c r="F224" s="143"/>
      <c r="G224" s="43"/>
      <c r="H224" s="43"/>
      <c r="I224" s="43"/>
      <c r="J224" s="219">
        <v>0</v>
      </c>
      <c r="K224" s="219">
        <v>0</v>
      </c>
      <c r="L224" s="44"/>
      <c r="M224" s="43"/>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IF(C225&lt;&gt;"",TEXT(C225,"00")&amp;"/08/"&amp;'Configurações Básicas'!$E$5,"")</f>
        <v/>
      </c>
      <c r="E225" s="43"/>
      <c r="F225" s="143"/>
      <c r="G225" s="43"/>
      <c r="H225" s="43"/>
      <c r="I225" s="43"/>
      <c r="J225" s="219">
        <v>0</v>
      </c>
      <c r="K225" s="219">
        <v>0</v>
      </c>
      <c r="L225" s="44"/>
      <c r="M225" s="43"/>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IF(C226&lt;&gt;"",TEXT(C226,"00")&amp;"/08/"&amp;'Configurações Básicas'!$E$5,"")</f>
        <v/>
      </c>
      <c r="E226" s="43"/>
      <c r="F226" s="143"/>
      <c r="G226" s="43"/>
      <c r="H226" s="43"/>
      <c r="I226" s="43"/>
      <c r="J226" s="219">
        <v>0</v>
      </c>
      <c r="K226" s="219">
        <v>0</v>
      </c>
      <c r="L226" s="44"/>
      <c r="M226" s="43"/>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IF(C227&lt;&gt;"",TEXT(C227,"00")&amp;"/08/"&amp;'Configurações Básicas'!$E$5,"")</f>
        <v/>
      </c>
      <c r="E227" s="43"/>
      <c r="F227" s="143"/>
      <c r="G227" s="43"/>
      <c r="H227" s="43"/>
      <c r="I227" s="43"/>
      <c r="J227" s="219">
        <v>0</v>
      </c>
      <c r="K227" s="219">
        <v>0</v>
      </c>
      <c r="L227" s="44"/>
      <c r="M227" s="43"/>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IF(C228&lt;&gt;"",TEXT(C228,"00")&amp;"/08/"&amp;'Configurações Básicas'!$E$5,"")</f>
        <v/>
      </c>
      <c r="E228" s="43"/>
      <c r="F228" s="143"/>
      <c r="G228" s="43"/>
      <c r="H228" s="43"/>
      <c r="I228" s="43"/>
      <c r="J228" s="219">
        <v>0</v>
      </c>
      <c r="K228" s="219">
        <v>0</v>
      </c>
      <c r="L228" s="44"/>
      <c r="M228" s="43"/>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IF(C229&lt;&gt;"",TEXT(C229,"00")&amp;"/08/"&amp;'Configurações Básicas'!$E$5,"")</f>
        <v/>
      </c>
      <c r="E229" s="43"/>
      <c r="F229" s="143"/>
      <c r="G229" s="43"/>
      <c r="H229" s="43"/>
      <c r="I229" s="43"/>
      <c r="J229" s="219">
        <v>0</v>
      </c>
      <c r="K229" s="219">
        <v>0</v>
      </c>
      <c r="L229" s="44"/>
      <c r="M229" s="43"/>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IF(C230&lt;&gt;"",TEXT(C230,"00")&amp;"/08/"&amp;'Configurações Básicas'!$E$5,"")</f>
        <v/>
      </c>
      <c r="E230" s="43"/>
      <c r="F230" s="143"/>
      <c r="G230" s="43"/>
      <c r="H230" s="43"/>
      <c r="I230" s="43"/>
      <c r="J230" s="219">
        <v>0</v>
      </c>
      <c r="K230" s="219">
        <v>0</v>
      </c>
      <c r="L230" s="44"/>
      <c r="M230" s="43"/>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IF(C231&lt;&gt;"",TEXT(C231,"00")&amp;"/08/"&amp;'Configurações Básicas'!$E$5,"")</f>
        <v/>
      </c>
      <c r="E231" s="43"/>
      <c r="F231" s="143"/>
      <c r="G231" s="43"/>
      <c r="H231" s="43"/>
      <c r="I231" s="43"/>
      <c r="J231" s="219">
        <v>0</v>
      </c>
      <c r="K231" s="219">
        <v>0</v>
      </c>
      <c r="L231" s="44"/>
      <c r="M231" s="43"/>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IF(C232&lt;&gt;"",TEXT(C232,"00")&amp;"/08/"&amp;'Configurações Básicas'!$E$5,"")</f>
        <v/>
      </c>
      <c r="E232" s="43"/>
      <c r="F232" s="143"/>
      <c r="G232" s="43"/>
      <c r="H232" s="43"/>
      <c r="I232" s="43"/>
      <c r="J232" s="219">
        <v>0</v>
      </c>
      <c r="K232" s="219">
        <v>0</v>
      </c>
      <c r="L232" s="44"/>
      <c r="M232" s="43"/>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IF(C233&lt;&gt;"",TEXT(C233,"00")&amp;"/08/"&amp;'Configurações Básicas'!$E$5,"")</f>
        <v/>
      </c>
      <c r="E233" s="43"/>
      <c r="F233" s="143"/>
      <c r="G233" s="43"/>
      <c r="H233" s="43"/>
      <c r="I233" s="43"/>
      <c r="J233" s="219">
        <v>0</v>
      </c>
      <c r="K233" s="219">
        <v>0</v>
      </c>
      <c r="L233" s="44"/>
      <c r="M233" s="43"/>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IF(C234&lt;&gt;"",TEXT(C234,"00")&amp;"/08/"&amp;'Configurações Básicas'!$E$5,"")</f>
        <v/>
      </c>
      <c r="E234" s="43"/>
      <c r="F234" s="143"/>
      <c r="G234" s="43"/>
      <c r="H234" s="43"/>
      <c r="I234" s="43"/>
      <c r="J234" s="219">
        <v>0</v>
      </c>
      <c r="K234" s="219">
        <v>0</v>
      </c>
      <c r="L234" s="44"/>
      <c r="M234" s="43"/>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IF(C235&lt;&gt;"",TEXT(C235,"00")&amp;"/08/"&amp;'Configurações Básicas'!$E$5,"")</f>
        <v/>
      </c>
      <c r="E235" s="43"/>
      <c r="F235" s="143"/>
      <c r="G235" s="43"/>
      <c r="H235" s="43"/>
      <c r="I235" s="43"/>
      <c r="J235" s="219">
        <v>0</v>
      </c>
      <c r="K235" s="219">
        <v>0</v>
      </c>
      <c r="L235" s="44"/>
      <c r="M235" s="43"/>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IF(C236&lt;&gt;"",TEXT(C236,"00")&amp;"/08/"&amp;'Configurações Básicas'!$E$5,"")</f>
        <v/>
      </c>
      <c r="E236" s="43"/>
      <c r="F236" s="143"/>
      <c r="G236" s="43"/>
      <c r="H236" s="43"/>
      <c r="I236" s="43"/>
      <c r="J236" s="219">
        <v>0</v>
      </c>
      <c r="K236" s="219">
        <v>0</v>
      </c>
      <c r="L236" s="44"/>
      <c r="M236" s="43"/>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IF(C237&lt;&gt;"",TEXT(C237,"00")&amp;"/08/"&amp;'Configurações Básicas'!$E$5,"")</f>
        <v/>
      </c>
      <c r="E237" s="43"/>
      <c r="F237" s="143"/>
      <c r="G237" s="43"/>
      <c r="H237" s="43"/>
      <c r="I237" s="43"/>
      <c r="J237" s="219">
        <v>0</v>
      </c>
      <c r="K237" s="219">
        <v>0</v>
      </c>
      <c r="L237" s="44"/>
      <c r="M237" s="43"/>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IF(C238&lt;&gt;"",TEXT(C238,"00")&amp;"/08/"&amp;'Configurações Básicas'!$E$5,"")</f>
        <v/>
      </c>
      <c r="E238" s="43"/>
      <c r="F238" s="143"/>
      <c r="G238" s="43"/>
      <c r="H238" s="43"/>
      <c r="I238" s="43"/>
      <c r="J238" s="219">
        <v>0</v>
      </c>
      <c r="K238" s="219">
        <v>0</v>
      </c>
      <c r="L238" s="44"/>
      <c r="M238" s="43"/>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IF(C239&lt;&gt;"",TEXT(C239,"00")&amp;"/08/"&amp;'Configurações Básicas'!$E$5,"")</f>
        <v/>
      </c>
      <c r="E239" s="43"/>
      <c r="F239" s="143"/>
      <c r="G239" s="43"/>
      <c r="H239" s="43"/>
      <c r="I239" s="43"/>
      <c r="J239" s="219">
        <v>0</v>
      </c>
      <c r="K239" s="219">
        <v>0</v>
      </c>
      <c r="L239" s="44"/>
      <c r="M239" s="43"/>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IF(C240&lt;&gt;"",TEXT(C240,"00")&amp;"/08/"&amp;'Configurações Básicas'!$E$5,"")</f>
        <v/>
      </c>
      <c r="E240" s="43"/>
      <c r="F240" s="143"/>
      <c r="G240" s="43"/>
      <c r="H240" s="43"/>
      <c r="I240" s="43"/>
      <c r="J240" s="219">
        <v>0</v>
      </c>
      <c r="K240" s="219">
        <v>0</v>
      </c>
      <c r="L240" s="44"/>
      <c r="M240" s="43"/>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IF(C241&lt;&gt;"",TEXT(C241,"00")&amp;"/08/"&amp;'Configurações Básicas'!$E$5,"")</f>
        <v/>
      </c>
      <c r="E241" s="43"/>
      <c r="F241" s="143"/>
      <c r="G241" s="43"/>
      <c r="H241" s="43"/>
      <c r="I241" s="43"/>
      <c r="J241" s="219">
        <v>0</v>
      </c>
      <c r="K241" s="219">
        <v>0</v>
      </c>
      <c r="L241" s="44"/>
      <c r="M241" s="43"/>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IF(C242&lt;&gt;"",TEXT(C242,"00")&amp;"/08/"&amp;'Configurações Básicas'!$E$5,"")</f>
        <v/>
      </c>
      <c r="E242" s="43"/>
      <c r="F242" s="143"/>
      <c r="G242" s="43"/>
      <c r="H242" s="43"/>
      <c r="I242" s="43"/>
      <c r="J242" s="219">
        <v>0</v>
      </c>
      <c r="K242" s="219">
        <v>0</v>
      </c>
      <c r="L242" s="44"/>
      <c r="M242" s="43"/>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IF(C243&lt;&gt;"",TEXT(C243,"00")&amp;"/08/"&amp;'Configurações Básicas'!$E$5,"")</f>
        <v/>
      </c>
      <c r="E243" s="43"/>
      <c r="F243" s="143"/>
      <c r="G243" s="43"/>
      <c r="H243" s="43"/>
      <c r="I243" s="43"/>
      <c r="J243" s="219">
        <v>0</v>
      </c>
      <c r="K243" s="219">
        <v>0</v>
      </c>
      <c r="L243" s="44"/>
      <c r="M243" s="43"/>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IF(C244&lt;&gt;"",TEXT(C244,"00")&amp;"/08/"&amp;'Configurações Básicas'!$E$5,"")</f>
        <v/>
      </c>
      <c r="E244" s="43"/>
      <c r="F244" s="143"/>
      <c r="G244" s="43"/>
      <c r="H244" s="43"/>
      <c r="I244" s="43"/>
      <c r="J244" s="219">
        <v>0</v>
      </c>
      <c r="K244" s="219">
        <v>0</v>
      </c>
      <c r="L244" s="44"/>
      <c r="M244" s="43"/>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IF(C245&lt;&gt;"",TEXT(C245,"00")&amp;"/08/"&amp;'Configurações Básicas'!$E$5,"")</f>
        <v/>
      </c>
      <c r="E245" s="43"/>
      <c r="F245" s="143"/>
      <c r="G245" s="43"/>
      <c r="H245" s="43"/>
      <c r="I245" s="43"/>
      <c r="J245" s="219">
        <v>0</v>
      </c>
      <c r="K245" s="219">
        <v>0</v>
      </c>
      <c r="L245" s="44"/>
      <c r="M245" s="43"/>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IF(C246&lt;&gt;"",TEXT(C246,"00")&amp;"/08/"&amp;'Configurações Básicas'!$E$5,"")</f>
        <v/>
      </c>
      <c r="E246" s="43"/>
      <c r="F246" s="143"/>
      <c r="G246" s="43"/>
      <c r="H246" s="43"/>
      <c r="I246" s="43"/>
      <c r="J246" s="219">
        <v>0</v>
      </c>
      <c r="K246" s="219">
        <v>0</v>
      </c>
      <c r="L246" s="44"/>
      <c r="M246" s="43"/>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IF(C247&lt;&gt;"",TEXT(C247,"00")&amp;"/08/"&amp;'Configurações Básicas'!$E$5,"")</f>
        <v/>
      </c>
      <c r="E247" s="43"/>
      <c r="F247" s="143"/>
      <c r="G247" s="43"/>
      <c r="H247" s="43"/>
      <c r="I247" s="43"/>
      <c r="J247" s="219">
        <v>0</v>
      </c>
      <c r="K247" s="219">
        <v>0</v>
      </c>
      <c r="L247" s="44"/>
      <c r="M247" s="43"/>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IF(C248&lt;&gt;"",TEXT(C248,"00")&amp;"/08/"&amp;'Configurações Básicas'!$E$5,"")</f>
        <v/>
      </c>
      <c r="E248" s="43"/>
      <c r="F248" s="143"/>
      <c r="G248" s="43"/>
      <c r="H248" s="43"/>
      <c r="I248" s="43"/>
      <c r="J248" s="219">
        <v>0</v>
      </c>
      <c r="K248" s="219">
        <v>0</v>
      </c>
      <c r="L248" s="44"/>
      <c r="M248" s="43"/>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IF(C249&lt;&gt;"",TEXT(C249,"00")&amp;"/08/"&amp;'Configurações Básicas'!$E$5,"")</f>
        <v/>
      </c>
      <c r="E249" s="43"/>
      <c r="F249" s="143"/>
      <c r="G249" s="43"/>
      <c r="H249" s="43"/>
      <c r="I249" s="43"/>
      <c r="J249" s="219">
        <v>0</v>
      </c>
      <c r="K249" s="219">
        <v>0</v>
      </c>
      <c r="L249" s="44"/>
      <c r="M249" s="43"/>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IF(C250&lt;&gt;"",TEXT(C250,"00")&amp;"/08/"&amp;'Configurações Básicas'!$E$5,"")</f>
        <v/>
      </c>
      <c r="E250" s="43"/>
      <c r="F250" s="143"/>
      <c r="G250" s="43"/>
      <c r="H250" s="43"/>
      <c r="I250" s="43"/>
      <c r="J250" s="219">
        <v>0</v>
      </c>
      <c r="K250" s="219">
        <v>0</v>
      </c>
      <c r="L250" s="44"/>
      <c r="M250" s="43"/>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IF(C251&lt;&gt;"",TEXT(C251,"00")&amp;"/08/"&amp;'Configurações Básicas'!$E$5,"")</f>
        <v/>
      </c>
      <c r="E251" s="43"/>
      <c r="F251" s="143"/>
      <c r="G251" s="43"/>
      <c r="H251" s="43"/>
      <c r="I251" s="43"/>
      <c r="J251" s="219">
        <v>0</v>
      </c>
      <c r="K251" s="219">
        <v>0</v>
      </c>
      <c r="L251" s="44"/>
      <c r="M251" s="43"/>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IF(C252&lt;&gt;"",TEXT(C252,"00")&amp;"/08/"&amp;'Configurações Básicas'!$E$5,"")</f>
        <v/>
      </c>
      <c r="E252" s="43"/>
      <c r="F252" s="143"/>
      <c r="G252" s="43"/>
      <c r="H252" s="43"/>
      <c r="I252" s="43"/>
      <c r="J252" s="219">
        <v>0</v>
      </c>
      <c r="K252" s="219">
        <v>0</v>
      </c>
      <c r="L252" s="44"/>
      <c r="M252" s="43"/>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IF(C253&lt;&gt;"",TEXT(C253,"00")&amp;"/08/"&amp;'Configurações Básicas'!$E$5,"")</f>
        <v/>
      </c>
      <c r="E253" s="43"/>
      <c r="F253" s="143"/>
      <c r="G253" s="43"/>
      <c r="H253" s="43"/>
      <c r="I253" s="43"/>
      <c r="J253" s="219">
        <v>0</v>
      </c>
      <c r="K253" s="219">
        <v>0</v>
      </c>
      <c r="L253" s="44"/>
      <c r="M253" s="43"/>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Receitas'!$O$4:$P$14,2,FALSE)</f>
        <v>#N/A</v>
      </c>
    </row>
    <row r="254" spans="1:23" ht="19.5" customHeight="1" thickTop="1" thickBot="1" x14ac:dyDescent="0.3">
      <c r="A254" s="164"/>
      <c r="C254" s="43"/>
      <c r="D254" s="43" t="str">
        <f>IF(C254&lt;&gt;"",TEXT(C254,"00")&amp;"/08/"&amp;'Configurações Básicas'!$E$5,"")</f>
        <v/>
      </c>
      <c r="E254" s="43"/>
      <c r="F254" s="143"/>
      <c r="G254" s="43"/>
      <c r="H254" s="43"/>
      <c r="I254" s="43"/>
      <c r="J254" s="219">
        <v>0</v>
      </c>
      <c r="K254" s="219">
        <v>0</v>
      </c>
      <c r="L254" s="44"/>
      <c r="M254" s="43"/>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6"/>
        <v>#N/A</v>
      </c>
      <c r="T254" s="109" t="e">
        <f t="shared" si="17"/>
        <v>#N/A</v>
      </c>
      <c r="U254" s="109" t="e">
        <f t="shared" si="18"/>
        <v>#N/A</v>
      </c>
      <c r="V254" s="109" t="e">
        <f t="shared" si="19"/>
        <v>#N/A</v>
      </c>
      <c r="W254" s="113" t="e">
        <f>VLOOKUP(E254,'PC Receitas'!$O$4:$P$14,2,FALSE)</f>
        <v>#N/A</v>
      </c>
    </row>
    <row r="255" spans="1:23" ht="19.5" customHeight="1" thickTop="1" thickBot="1" x14ac:dyDescent="0.3">
      <c r="A255" s="164"/>
      <c r="C255" s="43"/>
      <c r="D255" s="43" t="str">
        <f>IF(C255&lt;&gt;"",TEXT(C255,"00")&amp;"/08/"&amp;'Configurações Básicas'!$E$5,"")</f>
        <v/>
      </c>
      <c r="E255" s="43"/>
      <c r="F255" s="143"/>
      <c r="G255" s="43"/>
      <c r="H255" s="43"/>
      <c r="I255" s="43"/>
      <c r="J255" s="219">
        <v>0</v>
      </c>
      <c r="K255" s="219">
        <v>0</v>
      </c>
      <c r="L255" s="44"/>
      <c r="M255" s="43"/>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6"/>
        <v>#N/A</v>
      </c>
      <c r="T255" s="109" t="e">
        <f t="shared" si="17"/>
        <v>#N/A</v>
      </c>
      <c r="U255" s="109" t="e">
        <f t="shared" si="18"/>
        <v>#N/A</v>
      </c>
      <c r="V255" s="109" t="e">
        <f t="shared" si="19"/>
        <v>#N/A</v>
      </c>
      <c r="W255" s="113" t="e">
        <f>VLOOKUP(E255,'PC Receitas'!$O$4:$P$14,2,FALSE)</f>
        <v>#N/A</v>
      </c>
    </row>
    <row r="256" spans="1:23" ht="19.5" customHeight="1" thickTop="1" thickBot="1" x14ac:dyDescent="0.3">
      <c r="A256" s="164"/>
      <c r="C256" s="43"/>
      <c r="D256" s="43" t="str">
        <f>IF(C256&lt;&gt;"",TEXT(C256,"00")&amp;"/08/"&amp;'Configurações Básicas'!$E$5,"")</f>
        <v/>
      </c>
      <c r="E256" s="43"/>
      <c r="F256" s="143"/>
      <c r="G256" s="43"/>
      <c r="H256" s="43"/>
      <c r="I256" s="43"/>
      <c r="J256" s="219">
        <v>0</v>
      </c>
      <c r="K256" s="219">
        <v>0</v>
      </c>
      <c r="L256" s="44"/>
      <c r="M256" s="43"/>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6"/>
        <v>#N/A</v>
      </c>
      <c r="T256" s="109" t="e">
        <f t="shared" si="17"/>
        <v>#N/A</v>
      </c>
      <c r="U256" s="109" t="e">
        <f t="shared" si="18"/>
        <v>#N/A</v>
      </c>
      <c r="V256" s="109" t="e">
        <f t="shared" si="19"/>
        <v>#N/A</v>
      </c>
      <c r="W256" s="113" t="e">
        <f>VLOOKUP(E256,'PC Receitas'!$O$4:$P$14,2,FALSE)</f>
        <v>#N/A</v>
      </c>
    </row>
    <row r="257" spans="1:23" ht="19.5" customHeight="1" thickTop="1" thickBot="1" x14ac:dyDescent="0.3">
      <c r="A257" s="164"/>
      <c r="C257" s="43"/>
      <c r="D257" s="43" t="str">
        <f>IF(C257&lt;&gt;"",TEXT(C257,"00")&amp;"/08/"&amp;'Configurações Básicas'!$E$5,"")</f>
        <v/>
      </c>
      <c r="E257" s="43"/>
      <c r="F257" s="143"/>
      <c r="G257" s="43"/>
      <c r="H257" s="43"/>
      <c r="I257" s="43"/>
      <c r="J257" s="219">
        <v>0</v>
      </c>
      <c r="K257" s="219">
        <v>0</v>
      </c>
      <c r="L257" s="44"/>
      <c r="M257" s="43"/>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6"/>
        <v>#N/A</v>
      </c>
      <c r="T257" s="109" t="e">
        <f t="shared" si="17"/>
        <v>#N/A</v>
      </c>
      <c r="U257" s="109" t="e">
        <f t="shared" si="18"/>
        <v>#N/A</v>
      </c>
      <c r="V257" s="109" t="e">
        <f t="shared" si="19"/>
        <v>#N/A</v>
      </c>
      <c r="W257" s="113" t="e">
        <f>VLOOKUP(E257,'PC Receitas'!$O$4:$P$14,2,FALSE)</f>
        <v>#N/A</v>
      </c>
    </row>
    <row r="258" spans="1:23" ht="19.5" customHeight="1" thickTop="1" thickBot="1" x14ac:dyDescent="0.3">
      <c r="A258" s="164"/>
      <c r="C258" s="43"/>
      <c r="D258" s="43" t="str">
        <f>IF(C258&lt;&gt;"",TEXT(C258,"00")&amp;"/08/"&amp;'Configurações Básicas'!$E$5,"")</f>
        <v/>
      </c>
      <c r="E258" s="43"/>
      <c r="F258" s="143"/>
      <c r="G258" s="43"/>
      <c r="H258" s="43"/>
      <c r="I258" s="43"/>
      <c r="J258" s="219">
        <v>0</v>
      </c>
      <c r="K258" s="219">
        <v>0</v>
      </c>
      <c r="L258" s="44"/>
      <c r="M258" s="43"/>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6"/>
        <v>#N/A</v>
      </c>
      <c r="T258" s="109" t="e">
        <f t="shared" si="17"/>
        <v>#N/A</v>
      </c>
      <c r="U258" s="109" t="e">
        <f t="shared" si="18"/>
        <v>#N/A</v>
      </c>
      <c r="V258" s="109" t="e">
        <f t="shared" si="19"/>
        <v>#N/A</v>
      </c>
      <c r="W258" s="113" t="e">
        <f>VLOOKUP(E258,'PC Receitas'!$O$4:$P$14,2,FALSE)</f>
        <v>#N/A</v>
      </c>
    </row>
    <row r="259" spans="1:23" ht="19.5" customHeight="1" thickTop="1" thickBot="1" x14ac:dyDescent="0.3">
      <c r="A259" s="164"/>
      <c r="C259" s="43"/>
      <c r="D259" s="43" t="str">
        <f>IF(C259&lt;&gt;"",TEXT(C259,"00")&amp;"/08/"&amp;'Configurações Básicas'!$E$5,"")</f>
        <v/>
      </c>
      <c r="E259" s="43"/>
      <c r="F259" s="143"/>
      <c r="G259" s="43"/>
      <c r="H259" s="43"/>
      <c r="I259" s="43"/>
      <c r="J259" s="219">
        <v>0</v>
      </c>
      <c r="K259" s="219">
        <v>0</v>
      </c>
      <c r="L259" s="44"/>
      <c r="M259" s="43"/>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6"/>
        <v>#N/A</v>
      </c>
      <c r="T259" s="109" t="e">
        <f t="shared" si="17"/>
        <v>#N/A</v>
      </c>
      <c r="U259" s="109" t="e">
        <f t="shared" si="18"/>
        <v>#N/A</v>
      </c>
      <c r="V259" s="109" t="e">
        <f t="shared" si="19"/>
        <v>#N/A</v>
      </c>
      <c r="W259" s="113" t="e">
        <f>VLOOKUP(E259,'PC Receitas'!$O$4:$P$14,2,FALSE)</f>
        <v>#N/A</v>
      </c>
    </row>
    <row r="260" spans="1:23" ht="19.5" customHeight="1" thickTop="1" thickBot="1" x14ac:dyDescent="0.3">
      <c r="A260" s="164"/>
      <c r="C260" s="43"/>
      <c r="D260" s="43" t="str">
        <f>IF(C260&lt;&gt;"",TEXT(C260,"00")&amp;"/08/"&amp;'Configurações Básicas'!$E$5,"")</f>
        <v/>
      </c>
      <c r="E260" s="43"/>
      <c r="F260" s="143"/>
      <c r="G260" s="43"/>
      <c r="H260" s="43"/>
      <c r="I260" s="43"/>
      <c r="J260" s="219">
        <v>0</v>
      </c>
      <c r="K260" s="219">
        <v>0</v>
      </c>
      <c r="L260" s="44"/>
      <c r="M260" s="43"/>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6"/>
        <v>#N/A</v>
      </c>
      <c r="T260" s="109" t="e">
        <f t="shared" si="17"/>
        <v>#N/A</v>
      </c>
      <c r="U260" s="109" t="e">
        <f t="shared" si="18"/>
        <v>#N/A</v>
      </c>
      <c r="V260" s="109" t="e">
        <f t="shared" si="19"/>
        <v>#N/A</v>
      </c>
      <c r="W260" s="113" t="e">
        <f>VLOOKUP(E260,'PC Receitas'!$O$4:$P$14,2,FALSE)</f>
        <v>#N/A</v>
      </c>
    </row>
    <row r="261" spans="1:23" ht="19.5" customHeight="1" thickTop="1" thickBot="1" x14ac:dyDescent="0.3">
      <c r="A261" s="164"/>
      <c r="C261" s="43"/>
      <c r="D261" s="43" t="str">
        <f>IF(C261&lt;&gt;"",TEXT(C261,"00")&amp;"/08/"&amp;'Configurações Básicas'!$E$5,"")</f>
        <v/>
      </c>
      <c r="E261" s="43"/>
      <c r="F261" s="143"/>
      <c r="G261" s="43"/>
      <c r="H261" s="43"/>
      <c r="I261" s="43"/>
      <c r="J261" s="219">
        <v>0</v>
      </c>
      <c r="K261" s="219">
        <v>0</v>
      </c>
      <c r="L261" s="44"/>
      <c r="M261" s="43"/>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6"/>
        <v>#N/A</v>
      </c>
      <c r="T261" s="109" t="e">
        <f t="shared" si="17"/>
        <v>#N/A</v>
      </c>
      <c r="U261" s="109" t="e">
        <f t="shared" si="18"/>
        <v>#N/A</v>
      </c>
      <c r="V261" s="109" t="e">
        <f t="shared" si="19"/>
        <v>#N/A</v>
      </c>
      <c r="W261" s="113" t="e">
        <f>VLOOKUP(E261,'PC Receitas'!$O$4:$P$14,2,FALSE)</f>
        <v>#N/A</v>
      </c>
    </row>
    <row r="262" spans="1:23" ht="19.5" customHeight="1" thickTop="1" thickBot="1" x14ac:dyDescent="0.3">
      <c r="A262" s="164"/>
      <c r="C262" s="43"/>
      <c r="D262" s="43" t="str">
        <f>IF(C262&lt;&gt;"",TEXT(C262,"00")&amp;"/08/"&amp;'Configurações Básicas'!$E$5,"")</f>
        <v/>
      </c>
      <c r="E262" s="43"/>
      <c r="F262" s="143"/>
      <c r="G262" s="43"/>
      <c r="H262" s="43"/>
      <c r="I262" s="43"/>
      <c r="J262" s="219">
        <v>0</v>
      </c>
      <c r="K262" s="219">
        <v>0</v>
      </c>
      <c r="L262" s="44"/>
      <c r="M262" s="43"/>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si="16"/>
        <v>#N/A</v>
      </c>
      <c r="T262" s="109" t="e">
        <f t="shared" si="17"/>
        <v>#N/A</v>
      </c>
      <c r="U262" s="109" t="e">
        <f t="shared" si="18"/>
        <v>#N/A</v>
      </c>
      <c r="V262" s="109" t="e">
        <f t="shared" si="19"/>
        <v>#N/A</v>
      </c>
      <c r="W262" s="113" t="e">
        <f>VLOOKUP(E262,'PC Receitas'!$O$4:$P$14,2,FALSE)</f>
        <v>#N/A</v>
      </c>
    </row>
    <row r="263" spans="1:23" ht="19.5" customHeight="1" thickTop="1" thickBot="1" x14ac:dyDescent="0.3">
      <c r="A263" s="164"/>
      <c r="C263" s="43"/>
      <c r="D263" s="43" t="str">
        <f>IF(C263&lt;&gt;"",TEXT(C263,"00")&amp;"/08/"&amp;'Configurações Básicas'!$E$5,"")</f>
        <v/>
      </c>
      <c r="E263" s="43"/>
      <c r="F263" s="143"/>
      <c r="G263" s="43"/>
      <c r="H263" s="43"/>
      <c r="I263" s="43"/>
      <c r="J263" s="219">
        <v>0</v>
      </c>
      <c r="K263" s="219">
        <v>0</v>
      </c>
      <c r="L263" s="44"/>
      <c r="M263" s="43"/>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IF(C264&lt;&gt;"",TEXT(C264,"00")&amp;"/08/"&amp;'Configurações Básicas'!$E$5,"")</f>
        <v/>
      </c>
      <c r="E264" s="43"/>
      <c r="F264" s="143"/>
      <c r="G264" s="43"/>
      <c r="H264" s="43"/>
      <c r="I264" s="43"/>
      <c r="J264" s="219">
        <v>0</v>
      </c>
      <c r="K264" s="219">
        <v>0</v>
      </c>
      <c r="L264" s="44"/>
      <c r="M264" s="43"/>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IF(C265&lt;&gt;"",TEXT(C265,"00")&amp;"/08/"&amp;'Configurações Básicas'!$E$5,"")</f>
        <v/>
      </c>
      <c r="E265" s="43"/>
      <c r="F265" s="143"/>
      <c r="G265" s="43"/>
      <c r="H265" s="43"/>
      <c r="I265" s="43"/>
      <c r="J265" s="219">
        <v>0</v>
      </c>
      <c r="K265" s="219">
        <v>0</v>
      </c>
      <c r="L265" s="44"/>
      <c r="M265" s="43"/>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IF(C266&lt;&gt;"",TEXT(C266,"00")&amp;"/08/"&amp;'Configurações Básicas'!$E$5,"")</f>
        <v/>
      </c>
      <c r="E266" s="43"/>
      <c r="F266" s="143"/>
      <c r="G266" s="43"/>
      <c r="H266" s="43"/>
      <c r="I266" s="43"/>
      <c r="J266" s="219">
        <v>0</v>
      </c>
      <c r="K266" s="219">
        <v>0</v>
      </c>
      <c r="L266" s="44"/>
      <c r="M266" s="43"/>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IF(C267&lt;&gt;"",TEXT(C267,"00")&amp;"/08/"&amp;'Configurações Básicas'!$E$5,"")</f>
        <v/>
      </c>
      <c r="E267" s="43"/>
      <c r="F267" s="143"/>
      <c r="G267" s="43"/>
      <c r="H267" s="43"/>
      <c r="I267" s="43"/>
      <c r="J267" s="219">
        <v>0</v>
      </c>
      <c r="K267" s="219">
        <v>0</v>
      </c>
      <c r="L267" s="44"/>
      <c r="M267" s="43"/>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IF(C268&lt;&gt;"",TEXT(C268,"00")&amp;"/08/"&amp;'Configurações Básicas'!$E$5,"")</f>
        <v/>
      </c>
      <c r="E268" s="43"/>
      <c r="F268" s="143"/>
      <c r="G268" s="43"/>
      <c r="H268" s="43"/>
      <c r="I268" s="43"/>
      <c r="J268" s="219">
        <v>0</v>
      </c>
      <c r="K268" s="219">
        <v>0</v>
      </c>
      <c r="L268" s="44"/>
      <c r="M268" s="43"/>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IF(C269&lt;&gt;"",TEXT(C269,"00")&amp;"/08/"&amp;'Configurações Básicas'!$E$5,"")</f>
        <v/>
      </c>
      <c r="E269" s="43"/>
      <c r="F269" s="143"/>
      <c r="G269" s="43"/>
      <c r="H269" s="43"/>
      <c r="I269" s="43"/>
      <c r="J269" s="219">
        <v>0</v>
      </c>
      <c r="K269" s="219">
        <v>0</v>
      </c>
      <c r="L269" s="44"/>
      <c r="M269" s="43"/>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IF(C270&lt;&gt;"",TEXT(C270,"00")&amp;"/08/"&amp;'Configurações Básicas'!$E$5,"")</f>
        <v/>
      </c>
      <c r="E270" s="43"/>
      <c r="F270" s="143"/>
      <c r="G270" s="43"/>
      <c r="H270" s="43"/>
      <c r="I270" s="43"/>
      <c r="J270" s="219">
        <v>0</v>
      </c>
      <c r="K270" s="219">
        <v>0</v>
      </c>
      <c r="L270" s="44"/>
      <c r="M270" s="43"/>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IF(C271&lt;&gt;"",TEXT(C271,"00")&amp;"/08/"&amp;'Configurações Básicas'!$E$5,"")</f>
        <v/>
      </c>
      <c r="E271" s="43"/>
      <c r="F271" s="143"/>
      <c r="G271" s="43"/>
      <c r="H271" s="43"/>
      <c r="I271" s="43"/>
      <c r="J271" s="219">
        <v>0</v>
      </c>
      <c r="K271" s="219">
        <v>0</v>
      </c>
      <c r="L271" s="44"/>
      <c r="M271" s="43"/>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IF(C272&lt;&gt;"",TEXT(C272,"00")&amp;"/08/"&amp;'Configurações Básicas'!$E$5,"")</f>
        <v/>
      </c>
      <c r="E272" s="43"/>
      <c r="F272" s="143"/>
      <c r="G272" s="43"/>
      <c r="H272" s="43"/>
      <c r="I272" s="43"/>
      <c r="J272" s="219">
        <v>0</v>
      </c>
      <c r="K272" s="219">
        <v>0</v>
      </c>
      <c r="L272" s="44"/>
      <c r="M272" s="43"/>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IF(C273&lt;&gt;"",TEXT(C273,"00")&amp;"/08/"&amp;'Configurações Básicas'!$E$5,"")</f>
        <v/>
      </c>
      <c r="E273" s="43"/>
      <c r="F273" s="143"/>
      <c r="G273" s="43"/>
      <c r="H273" s="43"/>
      <c r="I273" s="43"/>
      <c r="J273" s="219">
        <v>0</v>
      </c>
      <c r="K273" s="219">
        <v>0</v>
      </c>
      <c r="L273" s="44"/>
      <c r="M273" s="43"/>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IF(C274&lt;&gt;"",TEXT(C274,"00")&amp;"/08/"&amp;'Configurações Básicas'!$E$5,"")</f>
        <v/>
      </c>
      <c r="E274" s="43"/>
      <c r="F274" s="143"/>
      <c r="G274" s="43"/>
      <c r="H274" s="43"/>
      <c r="I274" s="43"/>
      <c r="J274" s="219">
        <v>0</v>
      </c>
      <c r="K274" s="219">
        <v>0</v>
      </c>
      <c r="L274" s="44"/>
      <c r="M274" s="43"/>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IF(C275&lt;&gt;"",TEXT(C275,"00")&amp;"/08/"&amp;'Configurações Básicas'!$E$5,"")</f>
        <v/>
      </c>
      <c r="E275" s="43"/>
      <c r="F275" s="143"/>
      <c r="G275" s="43"/>
      <c r="H275" s="43"/>
      <c r="I275" s="43"/>
      <c r="J275" s="219">
        <v>0</v>
      </c>
      <c r="K275" s="219">
        <v>0</v>
      </c>
      <c r="L275" s="44"/>
      <c r="M275" s="43"/>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IF(C276&lt;&gt;"",TEXT(C276,"00")&amp;"/08/"&amp;'Configurações Básicas'!$E$5,"")</f>
        <v/>
      </c>
      <c r="E276" s="43"/>
      <c r="F276" s="143"/>
      <c r="G276" s="43"/>
      <c r="H276" s="43"/>
      <c r="I276" s="43"/>
      <c r="J276" s="219">
        <v>0</v>
      </c>
      <c r="K276" s="219">
        <v>0</v>
      </c>
      <c r="L276" s="44"/>
      <c r="M276" s="43"/>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IF(C277&lt;&gt;"",TEXT(C277,"00")&amp;"/08/"&amp;'Configurações Básicas'!$E$5,"")</f>
        <v/>
      </c>
      <c r="E277" s="43"/>
      <c r="F277" s="143"/>
      <c r="G277" s="43"/>
      <c r="H277" s="43"/>
      <c r="I277" s="43"/>
      <c r="J277" s="219">
        <v>0</v>
      </c>
      <c r="K277" s="219">
        <v>0</v>
      </c>
      <c r="L277" s="44"/>
      <c r="M277" s="43"/>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IF(C278&lt;&gt;"",TEXT(C278,"00")&amp;"/08/"&amp;'Configurações Básicas'!$E$5,"")</f>
        <v/>
      </c>
      <c r="E278" s="43"/>
      <c r="F278" s="143"/>
      <c r="G278" s="43"/>
      <c r="H278" s="43"/>
      <c r="I278" s="43"/>
      <c r="J278" s="219">
        <v>0</v>
      </c>
      <c r="K278" s="219">
        <v>0</v>
      </c>
      <c r="L278" s="44"/>
      <c r="M278" s="43"/>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IF(C279&lt;&gt;"",TEXT(C279,"00")&amp;"/08/"&amp;'Configurações Básicas'!$E$5,"")</f>
        <v/>
      </c>
      <c r="E279" s="43"/>
      <c r="F279" s="143"/>
      <c r="G279" s="43"/>
      <c r="H279" s="43"/>
      <c r="I279" s="43"/>
      <c r="J279" s="219">
        <v>0</v>
      </c>
      <c r="K279" s="219">
        <v>0</v>
      </c>
      <c r="L279" s="44"/>
      <c r="M279" s="43"/>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IF(C280&lt;&gt;"",TEXT(C280,"00")&amp;"/08/"&amp;'Configurações Básicas'!$E$5,"")</f>
        <v/>
      </c>
      <c r="E280" s="43"/>
      <c r="F280" s="143"/>
      <c r="G280" s="43"/>
      <c r="H280" s="43"/>
      <c r="I280" s="43"/>
      <c r="J280" s="219">
        <v>0</v>
      </c>
      <c r="K280" s="219">
        <v>0</v>
      </c>
      <c r="L280" s="44"/>
      <c r="M280" s="43"/>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IF(C281&lt;&gt;"",TEXT(C281,"00")&amp;"/08/"&amp;'Configurações Básicas'!$E$5,"")</f>
        <v/>
      </c>
      <c r="E281" s="43"/>
      <c r="F281" s="143"/>
      <c r="G281" s="43"/>
      <c r="H281" s="43"/>
      <c r="I281" s="43"/>
      <c r="J281" s="219">
        <v>0</v>
      </c>
      <c r="K281" s="219">
        <v>0</v>
      </c>
      <c r="L281" s="44"/>
      <c r="M281" s="43"/>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IF(C282&lt;&gt;"",TEXT(C282,"00")&amp;"/08/"&amp;'Configurações Básicas'!$E$5,"")</f>
        <v/>
      </c>
      <c r="E282" s="43"/>
      <c r="F282" s="143"/>
      <c r="G282" s="43"/>
      <c r="H282" s="43"/>
      <c r="I282" s="43"/>
      <c r="J282" s="219">
        <v>0</v>
      </c>
      <c r="K282" s="219">
        <v>0</v>
      </c>
      <c r="L282" s="44"/>
      <c r="M282" s="43"/>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IF(C283&lt;&gt;"",TEXT(C283,"00")&amp;"/08/"&amp;'Configurações Básicas'!$E$5,"")</f>
        <v/>
      </c>
      <c r="E283" s="43"/>
      <c r="F283" s="143"/>
      <c r="G283" s="43"/>
      <c r="H283" s="43"/>
      <c r="I283" s="43"/>
      <c r="J283" s="219">
        <v>0</v>
      </c>
      <c r="K283" s="219">
        <v>0</v>
      </c>
      <c r="L283" s="44"/>
      <c r="M283" s="43"/>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IF(C284&lt;&gt;"",TEXT(C284,"00")&amp;"/08/"&amp;'Configurações Básicas'!$E$5,"")</f>
        <v/>
      </c>
      <c r="E284" s="43"/>
      <c r="F284" s="143"/>
      <c r="G284" s="43"/>
      <c r="H284" s="43"/>
      <c r="I284" s="43"/>
      <c r="J284" s="219">
        <v>0</v>
      </c>
      <c r="K284" s="219">
        <v>0</v>
      </c>
      <c r="L284" s="44"/>
      <c r="M284" s="43"/>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IF(C285&lt;&gt;"",TEXT(C285,"00")&amp;"/08/"&amp;'Configurações Básicas'!$E$5,"")</f>
        <v/>
      </c>
      <c r="E285" s="43"/>
      <c r="F285" s="143"/>
      <c r="G285" s="43"/>
      <c r="H285" s="43"/>
      <c r="I285" s="43"/>
      <c r="J285" s="219">
        <v>0</v>
      </c>
      <c r="K285" s="219">
        <v>0</v>
      </c>
      <c r="L285" s="44"/>
      <c r="M285" s="43"/>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IF(C286&lt;&gt;"",TEXT(C286,"00")&amp;"/08/"&amp;'Configurações Básicas'!$E$5,"")</f>
        <v/>
      </c>
      <c r="E286" s="43"/>
      <c r="F286" s="143"/>
      <c r="G286" s="43"/>
      <c r="H286" s="43"/>
      <c r="I286" s="43"/>
      <c r="J286" s="219">
        <v>0</v>
      </c>
      <c r="K286" s="219">
        <v>0</v>
      </c>
      <c r="L286" s="44"/>
      <c r="M286" s="43"/>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IF(C287&lt;&gt;"",TEXT(C287,"00")&amp;"/08/"&amp;'Configurações Básicas'!$E$5,"")</f>
        <v/>
      </c>
      <c r="E287" s="43"/>
      <c r="F287" s="143"/>
      <c r="G287" s="43"/>
      <c r="H287" s="43"/>
      <c r="I287" s="43"/>
      <c r="J287" s="219">
        <v>0</v>
      </c>
      <c r="K287" s="219">
        <v>0</v>
      </c>
      <c r="L287" s="44"/>
      <c r="M287" s="43"/>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IF(C288&lt;&gt;"",TEXT(C288,"00")&amp;"/08/"&amp;'Configurações Básicas'!$E$5,"")</f>
        <v/>
      </c>
      <c r="E288" s="43"/>
      <c r="F288" s="143"/>
      <c r="G288" s="43"/>
      <c r="H288" s="43"/>
      <c r="I288" s="43"/>
      <c r="J288" s="219">
        <v>0</v>
      </c>
      <c r="K288" s="219">
        <v>0</v>
      </c>
      <c r="L288" s="44"/>
      <c r="M288" s="43"/>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IF(C289&lt;&gt;"",TEXT(C289,"00")&amp;"/08/"&amp;'Configurações Básicas'!$E$5,"")</f>
        <v/>
      </c>
      <c r="E289" s="43"/>
      <c r="F289" s="143"/>
      <c r="G289" s="43"/>
      <c r="H289" s="43"/>
      <c r="I289" s="43"/>
      <c r="J289" s="219">
        <v>0</v>
      </c>
      <c r="K289" s="219">
        <v>0</v>
      </c>
      <c r="L289" s="44"/>
      <c r="M289" s="43"/>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IF(C290&lt;&gt;"",TEXT(C290,"00")&amp;"/08/"&amp;'Configurações Básicas'!$E$5,"")</f>
        <v/>
      </c>
      <c r="E290" s="43"/>
      <c r="F290" s="143"/>
      <c r="G290" s="43"/>
      <c r="H290" s="43"/>
      <c r="I290" s="43"/>
      <c r="J290" s="219">
        <v>0</v>
      </c>
      <c r="K290" s="219">
        <v>0</v>
      </c>
      <c r="L290" s="44"/>
      <c r="M290" s="43"/>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IF(C291&lt;&gt;"",TEXT(C291,"00")&amp;"/08/"&amp;'Configurações Básicas'!$E$5,"")</f>
        <v/>
      </c>
      <c r="E291" s="43"/>
      <c r="F291" s="143"/>
      <c r="G291" s="43"/>
      <c r="H291" s="43"/>
      <c r="I291" s="43"/>
      <c r="J291" s="219">
        <v>0</v>
      </c>
      <c r="K291" s="219">
        <v>0</v>
      </c>
      <c r="L291" s="44"/>
      <c r="M291" s="43"/>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IF(C292&lt;&gt;"",TEXT(C292,"00")&amp;"/08/"&amp;'Configurações Básicas'!$E$5,"")</f>
        <v/>
      </c>
      <c r="E292" s="43"/>
      <c r="F292" s="143"/>
      <c r="G292" s="43"/>
      <c r="H292" s="43"/>
      <c r="I292" s="43"/>
      <c r="J292" s="219">
        <v>0</v>
      </c>
      <c r="K292" s="219">
        <v>0</v>
      </c>
      <c r="L292" s="44"/>
      <c r="M292" s="43"/>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IF(C293&lt;&gt;"",TEXT(C293,"00")&amp;"/08/"&amp;'Configurações Básicas'!$E$5,"")</f>
        <v/>
      </c>
      <c r="E293" s="43"/>
      <c r="F293" s="143"/>
      <c r="G293" s="43"/>
      <c r="H293" s="43"/>
      <c r="I293" s="43"/>
      <c r="J293" s="219">
        <v>0</v>
      </c>
      <c r="K293" s="219">
        <v>0</v>
      </c>
      <c r="L293" s="44"/>
      <c r="M293" s="43"/>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IF(C294&lt;&gt;"",TEXT(C294,"00")&amp;"/08/"&amp;'Configurações Básicas'!$E$5,"")</f>
        <v/>
      </c>
      <c r="E294" s="43"/>
      <c r="F294" s="143"/>
      <c r="G294" s="43"/>
      <c r="H294" s="43"/>
      <c r="I294" s="43"/>
      <c r="J294" s="219">
        <v>0</v>
      </c>
      <c r="K294" s="219">
        <v>0</v>
      </c>
      <c r="L294" s="44"/>
      <c r="M294" s="43"/>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IF(C295&lt;&gt;"",TEXT(C295,"00")&amp;"/08/"&amp;'Configurações Básicas'!$E$5,"")</f>
        <v/>
      </c>
      <c r="E295" s="43"/>
      <c r="F295" s="143"/>
      <c r="G295" s="43"/>
      <c r="H295" s="43"/>
      <c r="I295" s="43"/>
      <c r="J295" s="219">
        <v>0</v>
      </c>
      <c r="K295" s="219">
        <v>0</v>
      </c>
      <c r="L295" s="44"/>
      <c r="M295" s="43"/>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IF(C296&lt;&gt;"",TEXT(C296,"00")&amp;"/08/"&amp;'Configurações Básicas'!$E$5,"")</f>
        <v/>
      </c>
      <c r="E296" s="43"/>
      <c r="F296" s="143"/>
      <c r="G296" s="43"/>
      <c r="H296" s="43"/>
      <c r="I296" s="43"/>
      <c r="J296" s="219">
        <v>0</v>
      </c>
      <c r="K296" s="219">
        <v>0</v>
      </c>
      <c r="L296" s="44"/>
      <c r="M296" s="43"/>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IF(C297&lt;&gt;"",TEXT(C297,"00")&amp;"/08/"&amp;'Configurações Básicas'!$E$5,"")</f>
        <v/>
      </c>
      <c r="E297" s="43"/>
      <c r="F297" s="143"/>
      <c r="G297" s="43"/>
      <c r="H297" s="43"/>
      <c r="I297" s="43"/>
      <c r="J297" s="219">
        <v>0</v>
      </c>
      <c r="K297" s="219">
        <v>0</v>
      </c>
      <c r="L297" s="44"/>
      <c r="M297" s="43"/>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IF(C298&lt;&gt;"",TEXT(C298,"00")&amp;"/08/"&amp;'Configurações Básicas'!$E$5,"")</f>
        <v/>
      </c>
      <c r="E298" s="43"/>
      <c r="F298" s="143"/>
      <c r="G298" s="43"/>
      <c r="H298" s="43"/>
      <c r="I298" s="43"/>
      <c r="J298" s="219">
        <v>0</v>
      </c>
      <c r="K298" s="219">
        <v>0</v>
      </c>
      <c r="L298" s="44"/>
      <c r="M298" s="43"/>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IF(C299&lt;&gt;"",TEXT(C299,"00")&amp;"/08/"&amp;'Configurações Básicas'!$E$5,"")</f>
        <v/>
      </c>
      <c r="E299" s="43"/>
      <c r="F299" s="143"/>
      <c r="G299" s="43"/>
      <c r="H299" s="43"/>
      <c r="I299" s="43"/>
      <c r="J299" s="219">
        <v>0</v>
      </c>
      <c r="K299" s="219">
        <v>0</v>
      </c>
      <c r="L299" s="44"/>
      <c r="M299" s="43"/>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IF(C300&lt;&gt;"",TEXT(C300,"00")&amp;"/08/"&amp;'Configurações Básicas'!$E$5,"")</f>
        <v/>
      </c>
      <c r="E300" s="43"/>
      <c r="F300" s="143"/>
      <c r="G300" s="43"/>
      <c r="H300" s="43"/>
      <c r="I300" s="43"/>
      <c r="J300" s="219">
        <v>0</v>
      </c>
      <c r="K300" s="219">
        <v>0</v>
      </c>
      <c r="L300" s="44"/>
      <c r="M300" s="43"/>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IF(C301&lt;&gt;"",TEXT(C301,"00")&amp;"/08/"&amp;'Configurações Básicas'!$E$5,"")</f>
        <v/>
      </c>
      <c r="E301" s="43"/>
      <c r="F301" s="143"/>
      <c r="G301" s="43"/>
      <c r="H301" s="43"/>
      <c r="I301" s="43"/>
      <c r="J301" s="219">
        <v>0</v>
      </c>
      <c r="K301" s="219">
        <v>0</v>
      </c>
      <c r="L301" s="44"/>
      <c r="M301" s="43"/>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IF(C302&lt;&gt;"",TEXT(C302,"00")&amp;"/08/"&amp;'Configurações Básicas'!$E$5,"")</f>
        <v/>
      </c>
      <c r="E302" s="43"/>
      <c r="F302" s="143"/>
      <c r="G302" s="43"/>
      <c r="H302" s="43"/>
      <c r="I302" s="43"/>
      <c r="J302" s="219">
        <v>0</v>
      </c>
      <c r="K302" s="219">
        <v>0</v>
      </c>
      <c r="L302" s="44"/>
      <c r="M302" s="43"/>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IF(C303&lt;&gt;"",TEXT(C303,"00")&amp;"/08/"&amp;'Configurações Básicas'!$E$5,"")</f>
        <v/>
      </c>
      <c r="E303" s="43"/>
      <c r="F303" s="143"/>
      <c r="G303" s="43"/>
      <c r="H303" s="43"/>
      <c r="I303" s="43"/>
      <c r="J303" s="219">
        <v>0</v>
      </c>
      <c r="K303" s="219">
        <v>0</v>
      </c>
      <c r="L303" s="44"/>
      <c r="M303" s="43"/>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IF(C304&lt;&gt;"",TEXT(C304,"00")&amp;"/08/"&amp;'Configurações Básicas'!$E$5,"")</f>
        <v/>
      </c>
      <c r="E304" s="43"/>
      <c r="F304" s="143"/>
      <c r="G304" s="43"/>
      <c r="H304" s="43"/>
      <c r="I304" s="43"/>
      <c r="J304" s="219">
        <v>0</v>
      </c>
      <c r="K304" s="219">
        <v>0</v>
      </c>
      <c r="L304" s="44"/>
      <c r="M304" s="43"/>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IF(C305&lt;&gt;"",TEXT(C305,"00")&amp;"/08/"&amp;'Configurações Básicas'!$E$5,"")</f>
        <v/>
      </c>
      <c r="E305" s="43"/>
      <c r="F305" s="143"/>
      <c r="G305" s="43"/>
      <c r="H305" s="43"/>
      <c r="I305" s="43"/>
      <c r="J305" s="219">
        <v>0</v>
      </c>
      <c r="K305" s="219">
        <v>0</v>
      </c>
      <c r="L305" s="44"/>
      <c r="M305" s="43"/>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IF(C306&lt;&gt;"",TEXT(C306,"00")&amp;"/08/"&amp;'Configurações Básicas'!$E$5,"")</f>
        <v/>
      </c>
      <c r="E306" s="43"/>
      <c r="F306" s="143"/>
      <c r="G306" s="43"/>
      <c r="H306" s="43"/>
      <c r="I306" s="43"/>
      <c r="J306" s="219">
        <v>0</v>
      </c>
      <c r="K306" s="219">
        <v>0</v>
      </c>
      <c r="L306" s="44"/>
      <c r="M306" s="43"/>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IF(C307&lt;&gt;"",TEXT(C307,"00")&amp;"/08/"&amp;'Configurações Básicas'!$E$5,"")</f>
        <v/>
      </c>
      <c r="E307" s="43"/>
      <c r="F307" s="143"/>
      <c r="G307" s="43"/>
      <c r="H307" s="43"/>
      <c r="I307" s="43"/>
      <c r="J307" s="219">
        <v>0</v>
      </c>
      <c r="K307" s="219">
        <v>0</v>
      </c>
      <c r="L307" s="44"/>
      <c r="M307" s="43"/>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IF(C308&lt;&gt;"",TEXT(C308,"00")&amp;"/08/"&amp;'Configurações Básicas'!$E$5,"")</f>
        <v/>
      </c>
      <c r="E308" s="43"/>
      <c r="F308" s="143"/>
      <c r="G308" s="43"/>
      <c r="H308" s="43"/>
      <c r="I308" s="43"/>
      <c r="J308" s="219">
        <v>0</v>
      </c>
      <c r="K308" s="219">
        <v>0</v>
      </c>
      <c r="L308" s="44"/>
      <c r="M308" s="43"/>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IF(C309&lt;&gt;"",TEXT(C309,"00")&amp;"/08/"&amp;'Configurações Básicas'!$E$5,"")</f>
        <v/>
      </c>
      <c r="E309" s="43"/>
      <c r="F309" s="143"/>
      <c r="G309" s="43"/>
      <c r="H309" s="43"/>
      <c r="I309" s="43"/>
      <c r="J309" s="219">
        <v>0</v>
      </c>
      <c r="K309" s="219">
        <v>0</v>
      </c>
      <c r="L309" s="44"/>
      <c r="M309" s="43"/>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IF(C310&lt;&gt;"",TEXT(C310,"00")&amp;"/08/"&amp;'Configurações Básicas'!$E$5,"")</f>
        <v/>
      </c>
      <c r="E310" s="43"/>
      <c r="F310" s="143"/>
      <c r="G310" s="43"/>
      <c r="H310" s="43"/>
      <c r="I310" s="43"/>
      <c r="J310" s="219">
        <v>0</v>
      </c>
      <c r="K310" s="219">
        <v>0</v>
      </c>
      <c r="L310" s="44"/>
      <c r="M310" s="43"/>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IF(C311&lt;&gt;"",TEXT(C311,"00")&amp;"/08/"&amp;'Configurações Básicas'!$E$5,"")</f>
        <v/>
      </c>
      <c r="E311" s="43"/>
      <c r="F311" s="143"/>
      <c r="G311" s="43"/>
      <c r="H311" s="43"/>
      <c r="I311" s="43"/>
      <c r="J311" s="219">
        <v>0</v>
      </c>
      <c r="K311" s="219">
        <v>0</v>
      </c>
      <c r="L311" s="44"/>
      <c r="M311" s="43"/>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IF(C312&lt;&gt;"",TEXT(C312,"00")&amp;"/08/"&amp;'Configurações Básicas'!$E$5,"")</f>
        <v/>
      </c>
      <c r="E312" s="43"/>
      <c r="F312" s="143"/>
      <c r="G312" s="43"/>
      <c r="H312" s="43"/>
      <c r="I312" s="43"/>
      <c r="J312" s="219">
        <v>0</v>
      </c>
      <c r="K312" s="219">
        <v>0</v>
      </c>
      <c r="L312" s="44"/>
      <c r="M312" s="43"/>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IF(C313&lt;&gt;"",TEXT(C313,"00")&amp;"/08/"&amp;'Configurações Básicas'!$E$5,"")</f>
        <v/>
      </c>
      <c r="E313" s="43"/>
      <c r="F313" s="143"/>
      <c r="G313" s="43"/>
      <c r="H313" s="43"/>
      <c r="I313" s="43"/>
      <c r="J313" s="219">
        <v>0</v>
      </c>
      <c r="K313" s="219">
        <v>0</v>
      </c>
      <c r="L313" s="44"/>
      <c r="M313" s="43"/>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IF(C314&lt;&gt;"",TEXT(C314,"00")&amp;"/08/"&amp;'Configurações Básicas'!$E$5,"")</f>
        <v/>
      </c>
      <c r="E314" s="43"/>
      <c r="F314" s="143"/>
      <c r="G314" s="43"/>
      <c r="H314" s="43"/>
      <c r="I314" s="43"/>
      <c r="J314" s="219">
        <v>0</v>
      </c>
      <c r="K314" s="219">
        <v>0</v>
      </c>
      <c r="L314" s="44"/>
      <c r="M314" s="43"/>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IF(C315&lt;&gt;"",TEXT(C315,"00")&amp;"/08/"&amp;'Configurações Básicas'!$E$5,"")</f>
        <v/>
      </c>
      <c r="E315" s="43"/>
      <c r="F315" s="143"/>
      <c r="G315" s="43"/>
      <c r="H315" s="43"/>
      <c r="I315" s="43"/>
      <c r="J315" s="219">
        <v>0</v>
      </c>
      <c r="K315" s="219">
        <v>0</v>
      </c>
      <c r="L315" s="44"/>
      <c r="M315" s="43"/>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IF(C316&lt;&gt;"",TEXT(C316,"00")&amp;"/08/"&amp;'Configurações Básicas'!$E$5,"")</f>
        <v/>
      </c>
      <c r="E316" s="43"/>
      <c r="F316" s="143"/>
      <c r="G316" s="43"/>
      <c r="H316" s="43"/>
      <c r="I316" s="43"/>
      <c r="J316" s="219">
        <v>0</v>
      </c>
      <c r="K316" s="219">
        <v>0</v>
      </c>
      <c r="L316" s="44"/>
      <c r="M316" s="43"/>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IF(C317&lt;&gt;"",TEXT(C317,"00")&amp;"/08/"&amp;'Configurações Básicas'!$E$5,"")</f>
        <v/>
      </c>
      <c r="E317" s="43"/>
      <c r="F317" s="143"/>
      <c r="G317" s="43"/>
      <c r="H317" s="43"/>
      <c r="I317" s="43"/>
      <c r="J317" s="219">
        <v>0</v>
      </c>
      <c r="K317" s="219">
        <v>0</v>
      </c>
      <c r="L317" s="44"/>
      <c r="M317" s="43"/>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Receitas'!$O$4:$P$14,2,FALSE)</f>
        <v>#N/A</v>
      </c>
    </row>
    <row r="318" spans="1:23" ht="19.5" customHeight="1" thickTop="1" thickBot="1" x14ac:dyDescent="0.3">
      <c r="A318" s="164"/>
      <c r="C318" s="43"/>
      <c r="D318" s="43" t="str">
        <f>IF(C318&lt;&gt;"",TEXT(C318,"00")&amp;"/08/"&amp;'Configurações Básicas'!$E$5,"")</f>
        <v/>
      </c>
      <c r="E318" s="43"/>
      <c r="F318" s="143"/>
      <c r="G318" s="43"/>
      <c r="H318" s="43"/>
      <c r="I318" s="43"/>
      <c r="J318" s="219">
        <v>0</v>
      </c>
      <c r="K318" s="219">
        <v>0</v>
      </c>
      <c r="L318" s="44"/>
      <c r="M318" s="43"/>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20"/>
        <v>#N/A</v>
      </c>
      <c r="T318" s="109" t="e">
        <f t="shared" si="21"/>
        <v>#N/A</v>
      </c>
      <c r="U318" s="109" t="e">
        <f t="shared" si="22"/>
        <v>#N/A</v>
      </c>
      <c r="V318" s="109" t="e">
        <f t="shared" si="23"/>
        <v>#N/A</v>
      </c>
      <c r="W318" s="113" t="e">
        <f>VLOOKUP(E318,'PC Receitas'!$O$4:$P$14,2,FALSE)</f>
        <v>#N/A</v>
      </c>
    </row>
    <row r="319" spans="1:23" ht="19.5" customHeight="1" thickTop="1" thickBot="1" x14ac:dyDescent="0.3">
      <c r="A319" s="164"/>
      <c r="C319" s="43"/>
      <c r="D319" s="43" t="str">
        <f>IF(C319&lt;&gt;"",TEXT(C319,"00")&amp;"/08/"&amp;'Configurações Básicas'!$E$5,"")</f>
        <v/>
      </c>
      <c r="E319" s="43"/>
      <c r="F319" s="143"/>
      <c r="G319" s="43"/>
      <c r="H319" s="43"/>
      <c r="I319" s="43"/>
      <c r="J319" s="219">
        <v>0</v>
      </c>
      <c r="K319" s="219">
        <v>0</v>
      </c>
      <c r="L319" s="44"/>
      <c r="M319" s="43"/>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20"/>
        <v>#N/A</v>
      </c>
      <c r="T319" s="109" t="e">
        <f t="shared" si="21"/>
        <v>#N/A</v>
      </c>
      <c r="U319" s="109" t="e">
        <f t="shared" si="22"/>
        <v>#N/A</v>
      </c>
      <c r="V319" s="109" t="e">
        <f t="shared" si="23"/>
        <v>#N/A</v>
      </c>
      <c r="W319" s="113" t="e">
        <f>VLOOKUP(E319,'PC Receitas'!$O$4:$P$14,2,FALSE)</f>
        <v>#N/A</v>
      </c>
    </row>
    <row r="320" spans="1:23" ht="19.5" customHeight="1" thickTop="1" thickBot="1" x14ac:dyDescent="0.3">
      <c r="A320" s="164"/>
      <c r="C320" s="43"/>
      <c r="D320" s="43" t="str">
        <f>IF(C320&lt;&gt;"",TEXT(C320,"00")&amp;"/08/"&amp;'Configurações Básicas'!$E$5,"")</f>
        <v/>
      </c>
      <c r="E320" s="43"/>
      <c r="F320" s="143"/>
      <c r="G320" s="43"/>
      <c r="H320" s="43"/>
      <c r="I320" s="43"/>
      <c r="J320" s="219">
        <v>0</v>
      </c>
      <c r="K320" s="219">
        <v>0</v>
      </c>
      <c r="L320" s="44"/>
      <c r="M320" s="43"/>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20"/>
        <v>#N/A</v>
      </c>
      <c r="T320" s="109" t="e">
        <f t="shared" si="21"/>
        <v>#N/A</v>
      </c>
      <c r="U320" s="109" t="e">
        <f t="shared" si="22"/>
        <v>#N/A</v>
      </c>
      <c r="V320" s="109" t="e">
        <f t="shared" si="23"/>
        <v>#N/A</v>
      </c>
      <c r="W320" s="113" t="e">
        <f>VLOOKUP(E320,'PC Receitas'!$O$4:$P$14,2,FALSE)</f>
        <v>#N/A</v>
      </c>
    </row>
    <row r="321" spans="1:23" ht="19.5" customHeight="1" thickTop="1" thickBot="1" x14ac:dyDescent="0.3">
      <c r="A321" s="164"/>
      <c r="C321" s="43"/>
      <c r="D321" s="43" t="str">
        <f>IF(C321&lt;&gt;"",TEXT(C321,"00")&amp;"/08/"&amp;'Configurações Básicas'!$E$5,"")</f>
        <v/>
      </c>
      <c r="E321" s="43"/>
      <c r="F321" s="143"/>
      <c r="G321" s="43"/>
      <c r="H321" s="43"/>
      <c r="I321" s="43"/>
      <c r="J321" s="219">
        <v>0</v>
      </c>
      <c r="K321" s="219">
        <v>0</v>
      </c>
      <c r="L321" s="44"/>
      <c r="M321" s="43"/>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20"/>
        <v>#N/A</v>
      </c>
      <c r="T321" s="109" t="e">
        <f t="shared" si="21"/>
        <v>#N/A</v>
      </c>
      <c r="U321" s="109" t="e">
        <f t="shared" si="22"/>
        <v>#N/A</v>
      </c>
      <c r="V321" s="109" t="e">
        <f t="shared" si="23"/>
        <v>#N/A</v>
      </c>
      <c r="W321" s="113" t="e">
        <f>VLOOKUP(E321,'PC Receitas'!$O$4:$P$14,2,FALSE)</f>
        <v>#N/A</v>
      </c>
    </row>
    <row r="322" spans="1:23" ht="19.5" customHeight="1" thickTop="1" thickBot="1" x14ac:dyDescent="0.3">
      <c r="A322" s="164"/>
      <c r="C322" s="43"/>
      <c r="D322" s="43" t="str">
        <f>IF(C322&lt;&gt;"",TEXT(C322,"00")&amp;"/08/"&amp;'Configurações Básicas'!$E$5,"")</f>
        <v/>
      </c>
      <c r="E322" s="43"/>
      <c r="F322" s="143"/>
      <c r="G322" s="43"/>
      <c r="H322" s="43"/>
      <c r="I322" s="43"/>
      <c r="J322" s="219">
        <v>0</v>
      </c>
      <c r="K322" s="219">
        <v>0</v>
      </c>
      <c r="L322" s="44"/>
      <c r="M322" s="43"/>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20"/>
        <v>#N/A</v>
      </c>
      <c r="T322" s="109" t="e">
        <f t="shared" si="21"/>
        <v>#N/A</v>
      </c>
      <c r="U322" s="109" t="e">
        <f t="shared" si="22"/>
        <v>#N/A</v>
      </c>
      <c r="V322" s="109" t="e">
        <f t="shared" si="23"/>
        <v>#N/A</v>
      </c>
      <c r="W322" s="113" t="e">
        <f>VLOOKUP(E322,'PC Receitas'!$O$4:$P$14,2,FALSE)</f>
        <v>#N/A</v>
      </c>
    </row>
    <row r="323" spans="1:23" ht="19.5" customHeight="1" thickTop="1" thickBot="1" x14ac:dyDescent="0.3">
      <c r="A323" s="164"/>
      <c r="C323" s="43"/>
      <c r="D323" s="43" t="str">
        <f>IF(C323&lt;&gt;"",TEXT(C323,"00")&amp;"/08/"&amp;'Configurações Básicas'!$E$5,"")</f>
        <v/>
      </c>
      <c r="E323" s="43"/>
      <c r="F323" s="143"/>
      <c r="G323" s="43"/>
      <c r="H323" s="43"/>
      <c r="I323" s="43"/>
      <c r="J323" s="219">
        <v>0</v>
      </c>
      <c r="K323" s="219">
        <v>0</v>
      </c>
      <c r="L323" s="44"/>
      <c r="M323" s="43"/>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20"/>
        <v>#N/A</v>
      </c>
      <c r="T323" s="109" t="e">
        <f t="shared" si="21"/>
        <v>#N/A</v>
      </c>
      <c r="U323" s="109" t="e">
        <f t="shared" si="22"/>
        <v>#N/A</v>
      </c>
      <c r="V323" s="109" t="e">
        <f t="shared" si="23"/>
        <v>#N/A</v>
      </c>
      <c r="W323" s="113" t="e">
        <f>VLOOKUP(E323,'PC Receitas'!$O$4:$P$14,2,FALSE)</f>
        <v>#N/A</v>
      </c>
    </row>
    <row r="324" spans="1:23" ht="19.5" customHeight="1" thickTop="1" thickBot="1" x14ac:dyDescent="0.3">
      <c r="A324" s="164"/>
      <c r="C324" s="43"/>
      <c r="D324" s="43" t="str">
        <f>IF(C324&lt;&gt;"",TEXT(C324,"00")&amp;"/08/"&amp;'Configurações Básicas'!$E$5,"")</f>
        <v/>
      </c>
      <c r="E324" s="43"/>
      <c r="F324" s="143"/>
      <c r="G324" s="43"/>
      <c r="H324" s="43"/>
      <c r="I324" s="43"/>
      <c r="J324" s="219">
        <v>0</v>
      </c>
      <c r="K324" s="219">
        <v>0</v>
      </c>
      <c r="L324" s="44"/>
      <c r="M324" s="43"/>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20"/>
        <v>#N/A</v>
      </c>
      <c r="T324" s="109" t="e">
        <f t="shared" si="21"/>
        <v>#N/A</v>
      </c>
      <c r="U324" s="109" t="e">
        <f t="shared" si="22"/>
        <v>#N/A</v>
      </c>
      <c r="V324" s="109" t="e">
        <f t="shared" si="23"/>
        <v>#N/A</v>
      </c>
      <c r="W324" s="113" t="e">
        <f>VLOOKUP(E324,'PC Receitas'!$O$4:$P$14,2,FALSE)</f>
        <v>#N/A</v>
      </c>
    </row>
    <row r="325" spans="1:23" ht="19.5" customHeight="1" thickTop="1" thickBot="1" x14ac:dyDescent="0.3">
      <c r="A325" s="164"/>
      <c r="C325" s="43"/>
      <c r="D325" s="43" t="str">
        <f>IF(C325&lt;&gt;"",TEXT(C325,"00")&amp;"/08/"&amp;'Configurações Básicas'!$E$5,"")</f>
        <v/>
      </c>
      <c r="E325" s="43"/>
      <c r="F325" s="143"/>
      <c r="G325" s="43"/>
      <c r="H325" s="43"/>
      <c r="I325" s="43"/>
      <c r="J325" s="219">
        <v>0</v>
      </c>
      <c r="K325" s="219">
        <v>0</v>
      </c>
      <c r="L325" s="44"/>
      <c r="M325" s="43"/>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20"/>
        <v>#N/A</v>
      </c>
      <c r="T325" s="109" t="e">
        <f t="shared" si="21"/>
        <v>#N/A</v>
      </c>
      <c r="U325" s="109" t="e">
        <f t="shared" si="22"/>
        <v>#N/A</v>
      </c>
      <c r="V325" s="109" t="e">
        <f t="shared" si="23"/>
        <v>#N/A</v>
      </c>
      <c r="W325" s="113" t="e">
        <f>VLOOKUP(E325,'PC Receitas'!$O$4:$P$14,2,FALSE)</f>
        <v>#N/A</v>
      </c>
    </row>
    <row r="326" spans="1:23" ht="19.5" customHeight="1" thickTop="1" thickBot="1" x14ac:dyDescent="0.3">
      <c r="A326" s="164"/>
      <c r="C326" s="43"/>
      <c r="D326" s="43" t="str">
        <f>IF(C326&lt;&gt;"",TEXT(C326,"00")&amp;"/08/"&amp;'Configurações Básicas'!$E$5,"")</f>
        <v/>
      </c>
      <c r="E326" s="43"/>
      <c r="F326" s="143"/>
      <c r="G326" s="43"/>
      <c r="H326" s="43"/>
      <c r="I326" s="43"/>
      <c r="J326" s="219">
        <v>0</v>
      </c>
      <c r="K326" s="219">
        <v>0</v>
      </c>
      <c r="L326" s="44"/>
      <c r="M326" s="43"/>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si="20"/>
        <v>#N/A</v>
      </c>
      <c r="T326" s="109" t="e">
        <f t="shared" si="21"/>
        <v>#N/A</v>
      </c>
      <c r="U326" s="109" t="e">
        <f t="shared" si="22"/>
        <v>#N/A</v>
      </c>
      <c r="V326" s="109" t="e">
        <f t="shared" si="23"/>
        <v>#N/A</v>
      </c>
      <c r="W326" s="113" t="e">
        <f>VLOOKUP(E326,'PC Receitas'!$O$4:$P$14,2,FALSE)</f>
        <v>#N/A</v>
      </c>
    </row>
    <row r="327" spans="1:23" ht="19.5" customHeight="1" thickTop="1" thickBot="1" x14ac:dyDescent="0.3">
      <c r="A327" s="164"/>
      <c r="C327" s="43"/>
      <c r="D327" s="43" t="str">
        <f>IF(C327&lt;&gt;"",TEXT(C327,"00")&amp;"/08/"&amp;'Configurações Básicas'!$E$5,"")</f>
        <v/>
      </c>
      <c r="E327" s="43"/>
      <c r="F327" s="143"/>
      <c r="G327" s="43"/>
      <c r="H327" s="43"/>
      <c r="I327" s="43"/>
      <c r="J327" s="219">
        <v>0</v>
      </c>
      <c r="K327" s="219">
        <v>0</v>
      </c>
      <c r="L327" s="44"/>
      <c r="M327" s="43"/>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IF(C328&lt;&gt;"",TEXT(C328,"00")&amp;"/08/"&amp;'Configurações Básicas'!$E$5,"")</f>
        <v/>
      </c>
      <c r="E328" s="43"/>
      <c r="F328" s="143"/>
      <c r="G328" s="43"/>
      <c r="H328" s="43"/>
      <c r="I328" s="43"/>
      <c r="J328" s="219">
        <v>0</v>
      </c>
      <c r="K328" s="219">
        <v>0</v>
      </c>
      <c r="L328" s="44"/>
      <c r="M328" s="43"/>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IF(C329&lt;&gt;"",TEXT(C329,"00")&amp;"/08/"&amp;'Configurações Básicas'!$E$5,"")</f>
        <v/>
      </c>
      <c r="E329" s="43"/>
      <c r="F329" s="143"/>
      <c r="G329" s="43"/>
      <c r="H329" s="43"/>
      <c r="I329" s="43"/>
      <c r="J329" s="219">
        <v>0</v>
      </c>
      <c r="K329" s="219">
        <v>0</v>
      </c>
      <c r="L329" s="44"/>
      <c r="M329" s="43"/>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IF(C330&lt;&gt;"",TEXT(C330,"00")&amp;"/08/"&amp;'Configurações Básicas'!$E$5,"")</f>
        <v/>
      </c>
      <c r="E330" s="43"/>
      <c r="F330" s="143"/>
      <c r="G330" s="43"/>
      <c r="H330" s="43"/>
      <c r="I330" s="43"/>
      <c r="J330" s="219">
        <v>0</v>
      </c>
      <c r="K330" s="219">
        <v>0</v>
      </c>
      <c r="L330" s="44"/>
      <c r="M330" s="43"/>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IF(C331&lt;&gt;"",TEXT(C331,"00")&amp;"/08/"&amp;'Configurações Básicas'!$E$5,"")</f>
        <v/>
      </c>
      <c r="E331" s="43"/>
      <c r="F331" s="143"/>
      <c r="G331" s="43"/>
      <c r="H331" s="43"/>
      <c r="I331" s="43"/>
      <c r="J331" s="219">
        <v>0</v>
      </c>
      <c r="K331" s="219">
        <v>0</v>
      </c>
      <c r="L331" s="44"/>
      <c r="M331" s="43"/>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IF(C332&lt;&gt;"",TEXT(C332,"00")&amp;"/08/"&amp;'Configurações Básicas'!$E$5,"")</f>
        <v/>
      </c>
      <c r="E332" s="43"/>
      <c r="F332" s="143"/>
      <c r="G332" s="43"/>
      <c r="H332" s="43"/>
      <c r="I332" s="43"/>
      <c r="J332" s="219">
        <v>0</v>
      </c>
      <c r="K332" s="219">
        <v>0</v>
      </c>
      <c r="L332" s="44"/>
      <c r="M332" s="43"/>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IF(C333&lt;&gt;"",TEXT(C333,"00")&amp;"/08/"&amp;'Configurações Básicas'!$E$5,"")</f>
        <v/>
      </c>
      <c r="E333" s="43"/>
      <c r="F333" s="143"/>
      <c r="G333" s="43"/>
      <c r="H333" s="43"/>
      <c r="I333" s="43"/>
      <c r="J333" s="219">
        <v>0</v>
      </c>
      <c r="K333" s="219">
        <v>0</v>
      </c>
      <c r="L333" s="44"/>
      <c r="M333" s="43"/>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IF(C334&lt;&gt;"",TEXT(C334,"00")&amp;"/08/"&amp;'Configurações Básicas'!$E$5,"")</f>
        <v/>
      </c>
      <c r="E334" s="43"/>
      <c r="F334" s="143"/>
      <c r="G334" s="43"/>
      <c r="H334" s="43"/>
      <c r="I334" s="43"/>
      <c r="J334" s="219">
        <v>0</v>
      </c>
      <c r="K334" s="219">
        <v>0</v>
      </c>
      <c r="L334" s="44"/>
      <c r="M334" s="43"/>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IF(C335&lt;&gt;"",TEXT(C335,"00")&amp;"/08/"&amp;'Configurações Básicas'!$E$5,"")</f>
        <v/>
      </c>
      <c r="E335" s="43"/>
      <c r="F335" s="143"/>
      <c r="G335" s="43"/>
      <c r="H335" s="43"/>
      <c r="I335" s="43"/>
      <c r="J335" s="219">
        <v>0</v>
      </c>
      <c r="K335" s="219">
        <v>0</v>
      </c>
      <c r="L335" s="44"/>
      <c r="M335" s="43"/>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IF(C336&lt;&gt;"",TEXT(C336,"00")&amp;"/08/"&amp;'Configurações Básicas'!$E$5,"")</f>
        <v/>
      </c>
      <c r="E336" s="43"/>
      <c r="F336" s="143"/>
      <c r="G336" s="43"/>
      <c r="H336" s="43"/>
      <c r="I336" s="43"/>
      <c r="J336" s="219">
        <v>0</v>
      </c>
      <c r="K336" s="219">
        <v>0</v>
      </c>
      <c r="L336" s="44"/>
      <c r="M336" s="43"/>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IF(C337&lt;&gt;"",TEXT(C337,"00")&amp;"/08/"&amp;'Configurações Básicas'!$E$5,"")</f>
        <v/>
      </c>
      <c r="E337" s="43"/>
      <c r="F337" s="143"/>
      <c r="G337" s="43"/>
      <c r="H337" s="43"/>
      <c r="I337" s="43"/>
      <c r="J337" s="219">
        <v>0</v>
      </c>
      <c r="K337" s="219">
        <v>0</v>
      </c>
      <c r="L337" s="44"/>
      <c r="M337" s="43"/>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IF(C338&lt;&gt;"",TEXT(C338,"00")&amp;"/08/"&amp;'Configurações Básicas'!$E$5,"")</f>
        <v/>
      </c>
      <c r="E338" s="43"/>
      <c r="F338" s="143"/>
      <c r="G338" s="43"/>
      <c r="H338" s="43"/>
      <c r="I338" s="43"/>
      <c r="J338" s="219">
        <v>0</v>
      </c>
      <c r="K338" s="219">
        <v>0</v>
      </c>
      <c r="L338" s="44"/>
      <c r="M338" s="43"/>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IF(C339&lt;&gt;"",TEXT(C339,"00")&amp;"/08/"&amp;'Configurações Básicas'!$E$5,"")</f>
        <v/>
      </c>
      <c r="E339" s="43"/>
      <c r="F339" s="143"/>
      <c r="G339" s="43"/>
      <c r="H339" s="43"/>
      <c r="I339" s="43"/>
      <c r="J339" s="219">
        <v>0</v>
      </c>
      <c r="K339" s="219">
        <v>0</v>
      </c>
      <c r="L339" s="44"/>
      <c r="M339" s="43"/>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IF(C340&lt;&gt;"",TEXT(C340,"00")&amp;"/08/"&amp;'Configurações Básicas'!$E$5,"")</f>
        <v/>
      </c>
      <c r="E340" s="43"/>
      <c r="F340" s="143"/>
      <c r="G340" s="43"/>
      <c r="H340" s="43"/>
      <c r="I340" s="43"/>
      <c r="J340" s="219">
        <v>0</v>
      </c>
      <c r="K340" s="219">
        <v>0</v>
      </c>
      <c r="L340" s="44"/>
      <c r="M340" s="43"/>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IF(C341&lt;&gt;"",TEXT(C341,"00")&amp;"/08/"&amp;'Configurações Básicas'!$E$5,"")</f>
        <v/>
      </c>
      <c r="E341" s="43"/>
      <c r="F341" s="143"/>
      <c r="G341" s="43"/>
      <c r="H341" s="43"/>
      <c r="I341" s="43"/>
      <c r="J341" s="219">
        <v>0</v>
      </c>
      <c r="K341" s="219">
        <v>0</v>
      </c>
      <c r="L341" s="44"/>
      <c r="M341" s="43"/>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IF(C342&lt;&gt;"",TEXT(C342,"00")&amp;"/08/"&amp;'Configurações Básicas'!$E$5,"")</f>
        <v/>
      </c>
      <c r="E342" s="43"/>
      <c r="F342" s="143"/>
      <c r="G342" s="43"/>
      <c r="H342" s="43"/>
      <c r="I342" s="43"/>
      <c r="J342" s="219">
        <v>0</v>
      </c>
      <c r="K342" s="219">
        <v>0</v>
      </c>
      <c r="L342" s="44"/>
      <c r="M342" s="43"/>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IF(C343&lt;&gt;"",TEXT(C343,"00")&amp;"/08/"&amp;'Configurações Básicas'!$E$5,"")</f>
        <v/>
      </c>
      <c r="E343" s="43"/>
      <c r="F343" s="143"/>
      <c r="G343" s="43"/>
      <c r="H343" s="43"/>
      <c r="I343" s="43"/>
      <c r="J343" s="219">
        <v>0</v>
      </c>
      <c r="K343" s="219">
        <v>0</v>
      </c>
      <c r="L343" s="44"/>
      <c r="M343" s="43"/>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IF(C344&lt;&gt;"",TEXT(C344,"00")&amp;"/08/"&amp;'Configurações Básicas'!$E$5,"")</f>
        <v/>
      </c>
      <c r="E344" s="43"/>
      <c r="F344" s="143"/>
      <c r="G344" s="43"/>
      <c r="H344" s="43"/>
      <c r="I344" s="43"/>
      <c r="J344" s="219">
        <v>0</v>
      </c>
      <c r="K344" s="219">
        <v>0</v>
      </c>
      <c r="L344" s="44"/>
      <c r="M344" s="43"/>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IF(C345&lt;&gt;"",TEXT(C345,"00")&amp;"/08/"&amp;'Configurações Básicas'!$E$5,"")</f>
        <v/>
      </c>
      <c r="E345" s="43"/>
      <c r="F345" s="143"/>
      <c r="G345" s="43"/>
      <c r="H345" s="43"/>
      <c r="I345" s="43"/>
      <c r="J345" s="219">
        <v>0</v>
      </c>
      <c r="K345" s="219">
        <v>0</v>
      </c>
      <c r="L345" s="44"/>
      <c r="M345" s="43"/>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IF(C346&lt;&gt;"",TEXT(C346,"00")&amp;"/08/"&amp;'Configurações Básicas'!$E$5,"")</f>
        <v/>
      </c>
      <c r="E346" s="43"/>
      <c r="F346" s="143"/>
      <c r="G346" s="43"/>
      <c r="H346" s="43"/>
      <c r="I346" s="43"/>
      <c r="J346" s="219">
        <v>0</v>
      </c>
      <c r="K346" s="219">
        <v>0</v>
      </c>
      <c r="L346" s="44"/>
      <c r="M346" s="43"/>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IF(C347&lt;&gt;"",TEXT(C347,"00")&amp;"/08/"&amp;'Configurações Básicas'!$E$5,"")</f>
        <v/>
      </c>
      <c r="E347" s="43"/>
      <c r="F347" s="143"/>
      <c r="G347" s="43"/>
      <c r="H347" s="43"/>
      <c r="I347" s="43"/>
      <c r="J347" s="219">
        <v>0</v>
      </c>
      <c r="K347" s="219">
        <v>0</v>
      </c>
      <c r="L347" s="44"/>
      <c r="M347" s="43"/>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IF(C348&lt;&gt;"",TEXT(C348,"00")&amp;"/08/"&amp;'Configurações Básicas'!$E$5,"")</f>
        <v/>
      </c>
      <c r="E348" s="43"/>
      <c r="F348" s="143"/>
      <c r="G348" s="43"/>
      <c r="H348" s="43"/>
      <c r="I348" s="43"/>
      <c r="J348" s="219">
        <v>0</v>
      </c>
      <c r="K348" s="219">
        <v>0</v>
      </c>
      <c r="L348" s="44"/>
      <c r="M348" s="43"/>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IF(C349&lt;&gt;"",TEXT(C349,"00")&amp;"/08/"&amp;'Configurações Básicas'!$E$5,"")</f>
        <v/>
      </c>
      <c r="E349" s="43"/>
      <c r="F349" s="143"/>
      <c r="G349" s="43"/>
      <c r="H349" s="43"/>
      <c r="I349" s="43"/>
      <c r="J349" s="219">
        <v>0</v>
      </c>
      <c r="K349" s="219">
        <v>0</v>
      </c>
      <c r="L349" s="44"/>
      <c r="M349" s="43"/>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IF(C350&lt;&gt;"",TEXT(C350,"00")&amp;"/08/"&amp;'Configurações Básicas'!$E$5,"")</f>
        <v/>
      </c>
      <c r="E350" s="43"/>
      <c r="F350" s="143"/>
      <c r="G350" s="43"/>
      <c r="H350" s="43"/>
      <c r="I350" s="43"/>
      <c r="J350" s="219">
        <v>0</v>
      </c>
      <c r="K350" s="219">
        <v>0</v>
      </c>
      <c r="L350" s="44"/>
      <c r="M350" s="43"/>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IF(C351&lt;&gt;"",TEXT(C351,"00")&amp;"/08/"&amp;'Configurações Básicas'!$E$5,"")</f>
        <v/>
      </c>
      <c r="E351" s="43"/>
      <c r="F351" s="143"/>
      <c r="G351" s="43"/>
      <c r="H351" s="43"/>
      <c r="I351" s="43"/>
      <c r="J351" s="219">
        <v>0</v>
      </c>
      <c r="K351" s="219">
        <v>0</v>
      </c>
      <c r="L351" s="44"/>
      <c r="M351" s="43"/>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IF(C352&lt;&gt;"",TEXT(C352,"00")&amp;"/08/"&amp;'Configurações Básicas'!$E$5,"")</f>
        <v/>
      </c>
      <c r="E352" s="43"/>
      <c r="F352" s="143"/>
      <c r="G352" s="43"/>
      <c r="H352" s="43"/>
      <c r="I352" s="43"/>
      <c r="J352" s="219">
        <v>0</v>
      </c>
      <c r="K352" s="219">
        <v>0</v>
      </c>
      <c r="L352" s="44"/>
      <c r="M352" s="43"/>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IF(C353&lt;&gt;"",TEXT(C353,"00")&amp;"/08/"&amp;'Configurações Básicas'!$E$5,"")</f>
        <v/>
      </c>
      <c r="E353" s="43"/>
      <c r="F353" s="143"/>
      <c r="G353" s="43"/>
      <c r="H353" s="43"/>
      <c r="I353" s="43"/>
      <c r="J353" s="219">
        <v>0</v>
      </c>
      <c r="K353" s="219">
        <v>0</v>
      </c>
      <c r="L353" s="44"/>
      <c r="M353" s="43"/>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IF(C354&lt;&gt;"",TEXT(C354,"00")&amp;"/08/"&amp;'Configurações Básicas'!$E$5,"")</f>
        <v/>
      </c>
      <c r="E354" s="43"/>
      <c r="F354" s="143"/>
      <c r="G354" s="43"/>
      <c r="H354" s="43"/>
      <c r="I354" s="43"/>
      <c r="J354" s="219">
        <v>0</v>
      </c>
      <c r="K354" s="219">
        <v>0</v>
      </c>
      <c r="L354" s="44"/>
      <c r="M354" s="43"/>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IF(C355&lt;&gt;"",TEXT(C355,"00")&amp;"/08/"&amp;'Configurações Básicas'!$E$5,"")</f>
        <v/>
      </c>
      <c r="E355" s="43"/>
      <c r="F355" s="143"/>
      <c r="G355" s="43"/>
      <c r="H355" s="43"/>
      <c r="I355" s="43"/>
      <c r="J355" s="219">
        <v>0</v>
      </c>
      <c r="K355" s="219">
        <v>0</v>
      </c>
      <c r="L355" s="44"/>
      <c r="M355" s="43"/>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IF(C356&lt;&gt;"",TEXT(C356,"00")&amp;"/08/"&amp;'Configurações Básicas'!$E$5,"")</f>
        <v/>
      </c>
      <c r="E356" s="43"/>
      <c r="F356" s="143"/>
      <c r="G356" s="43"/>
      <c r="H356" s="43"/>
      <c r="I356" s="43"/>
      <c r="J356" s="219">
        <v>0</v>
      </c>
      <c r="K356" s="219">
        <v>0</v>
      </c>
      <c r="L356" s="44"/>
      <c r="M356" s="43"/>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IF(C357&lt;&gt;"",TEXT(C357,"00")&amp;"/08/"&amp;'Configurações Básicas'!$E$5,"")</f>
        <v/>
      </c>
      <c r="E357" s="43"/>
      <c r="F357" s="143"/>
      <c r="G357" s="43"/>
      <c r="H357" s="43"/>
      <c r="I357" s="43"/>
      <c r="J357" s="219">
        <v>0</v>
      </c>
      <c r="K357" s="219">
        <v>0</v>
      </c>
      <c r="L357" s="44"/>
      <c r="M357" s="43"/>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IF(C358&lt;&gt;"",TEXT(C358,"00")&amp;"/08/"&amp;'Configurações Básicas'!$E$5,"")</f>
        <v/>
      </c>
      <c r="E358" s="43"/>
      <c r="F358" s="143"/>
      <c r="G358" s="43"/>
      <c r="H358" s="43"/>
      <c r="I358" s="43"/>
      <c r="J358" s="219">
        <v>0</v>
      </c>
      <c r="K358" s="219">
        <v>0</v>
      </c>
      <c r="L358" s="44"/>
      <c r="M358" s="43"/>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IF(C359&lt;&gt;"",TEXT(C359,"00")&amp;"/08/"&amp;'Configurações Básicas'!$E$5,"")</f>
        <v/>
      </c>
      <c r="E359" s="43"/>
      <c r="F359" s="143"/>
      <c r="G359" s="43"/>
      <c r="H359" s="43"/>
      <c r="I359" s="43"/>
      <c r="J359" s="219">
        <v>0</v>
      </c>
      <c r="K359" s="219">
        <v>0</v>
      </c>
      <c r="L359" s="44"/>
      <c r="M359" s="43"/>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IF(C360&lt;&gt;"",TEXT(C360,"00")&amp;"/08/"&amp;'Configurações Básicas'!$E$5,"")</f>
        <v/>
      </c>
      <c r="E360" s="43"/>
      <c r="F360" s="143"/>
      <c r="G360" s="43"/>
      <c r="H360" s="43"/>
      <c r="I360" s="43"/>
      <c r="J360" s="219">
        <v>0</v>
      </c>
      <c r="K360" s="219">
        <v>0</v>
      </c>
      <c r="L360" s="44"/>
      <c r="M360" s="43"/>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IF(C361&lt;&gt;"",TEXT(C361,"00")&amp;"/08/"&amp;'Configurações Básicas'!$E$5,"")</f>
        <v/>
      </c>
      <c r="E361" s="43"/>
      <c r="F361" s="143"/>
      <c r="G361" s="43"/>
      <c r="H361" s="43"/>
      <c r="I361" s="43"/>
      <c r="J361" s="219">
        <v>0</v>
      </c>
      <c r="K361" s="219">
        <v>0</v>
      </c>
      <c r="L361" s="44"/>
      <c r="M361" s="43"/>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IF(C362&lt;&gt;"",TEXT(C362,"00")&amp;"/08/"&amp;'Configurações Básicas'!$E$5,"")</f>
        <v/>
      </c>
      <c r="E362" s="43"/>
      <c r="F362" s="143"/>
      <c r="G362" s="43"/>
      <c r="H362" s="43"/>
      <c r="I362" s="43"/>
      <c r="J362" s="219">
        <v>0</v>
      </c>
      <c r="K362" s="219">
        <v>0</v>
      </c>
      <c r="L362" s="44"/>
      <c r="M362" s="43"/>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IF(C363&lt;&gt;"",TEXT(C363,"00")&amp;"/08/"&amp;'Configurações Básicas'!$E$5,"")</f>
        <v/>
      </c>
      <c r="E363" s="43"/>
      <c r="F363" s="143"/>
      <c r="G363" s="43"/>
      <c r="H363" s="43"/>
      <c r="I363" s="43"/>
      <c r="J363" s="219">
        <v>0</v>
      </c>
      <c r="K363" s="219">
        <v>0</v>
      </c>
      <c r="L363" s="44"/>
      <c r="M363" s="43"/>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IF(C364&lt;&gt;"",TEXT(C364,"00")&amp;"/08/"&amp;'Configurações Básicas'!$E$5,"")</f>
        <v/>
      </c>
      <c r="E364" s="43"/>
      <c r="F364" s="143"/>
      <c r="G364" s="43"/>
      <c r="H364" s="43"/>
      <c r="I364" s="43"/>
      <c r="J364" s="219">
        <v>0</v>
      </c>
      <c r="K364" s="219">
        <v>0</v>
      </c>
      <c r="L364" s="44"/>
      <c r="M364" s="43"/>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IF(C365&lt;&gt;"",TEXT(C365,"00")&amp;"/08/"&amp;'Configurações Básicas'!$E$5,"")</f>
        <v/>
      </c>
      <c r="E365" s="43"/>
      <c r="F365" s="143"/>
      <c r="G365" s="43"/>
      <c r="H365" s="43"/>
      <c r="I365" s="43"/>
      <c r="J365" s="219">
        <v>0</v>
      </c>
      <c r="K365" s="219">
        <v>0</v>
      </c>
      <c r="L365" s="44"/>
      <c r="M365" s="43"/>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IF(C366&lt;&gt;"",TEXT(C366,"00")&amp;"/08/"&amp;'Configurações Básicas'!$E$5,"")</f>
        <v/>
      </c>
      <c r="E366" s="43"/>
      <c r="F366" s="143"/>
      <c r="G366" s="43"/>
      <c r="H366" s="43"/>
      <c r="I366" s="43"/>
      <c r="J366" s="219">
        <v>0</v>
      </c>
      <c r="K366" s="219">
        <v>0</v>
      </c>
      <c r="L366" s="44"/>
      <c r="M366" s="43"/>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IF(C367&lt;&gt;"",TEXT(C367,"00")&amp;"/08/"&amp;'Configurações Básicas'!$E$5,"")</f>
        <v/>
      </c>
      <c r="E367" s="43"/>
      <c r="F367" s="143"/>
      <c r="G367" s="43"/>
      <c r="H367" s="43"/>
      <c r="I367" s="43"/>
      <c r="J367" s="219">
        <v>0</v>
      </c>
      <c r="K367" s="219">
        <v>0</v>
      </c>
      <c r="L367" s="44"/>
      <c r="M367" s="43"/>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IF(C368&lt;&gt;"",TEXT(C368,"00")&amp;"/08/"&amp;'Configurações Básicas'!$E$5,"")</f>
        <v/>
      </c>
      <c r="E368" s="43"/>
      <c r="F368" s="143"/>
      <c r="G368" s="43"/>
      <c r="H368" s="43"/>
      <c r="I368" s="43"/>
      <c r="J368" s="219">
        <v>0</v>
      </c>
      <c r="K368" s="219">
        <v>0</v>
      </c>
      <c r="L368" s="44"/>
      <c r="M368" s="43"/>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IF(C369&lt;&gt;"",TEXT(C369,"00")&amp;"/08/"&amp;'Configurações Básicas'!$E$5,"")</f>
        <v/>
      </c>
      <c r="E369" s="43"/>
      <c r="F369" s="143"/>
      <c r="G369" s="43"/>
      <c r="H369" s="43"/>
      <c r="I369" s="43"/>
      <c r="J369" s="219">
        <v>0</v>
      </c>
      <c r="K369" s="219">
        <v>0</v>
      </c>
      <c r="L369" s="44"/>
      <c r="M369" s="43"/>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IF(C370&lt;&gt;"",TEXT(C370,"00")&amp;"/08/"&amp;'Configurações Básicas'!$E$5,"")</f>
        <v/>
      </c>
      <c r="E370" s="43"/>
      <c r="F370" s="143"/>
      <c r="G370" s="43"/>
      <c r="H370" s="43"/>
      <c r="I370" s="43"/>
      <c r="J370" s="219">
        <v>0</v>
      </c>
      <c r="K370" s="219">
        <v>0</v>
      </c>
      <c r="L370" s="44"/>
      <c r="M370" s="43"/>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IF(C371&lt;&gt;"",TEXT(C371,"00")&amp;"/08/"&amp;'Configurações Básicas'!$E$5,"")</f>
        <v/>
      </c>
      <c r="E371" s="43"/>
      <c r="F371" s="143"/>
      <c r="G371" s="43"/>
      <c r="H371" s="43"/>
      <c r="I371" s="43"/>
      <c r="J371" s="219">
        <v>0</v>
      </c>
      <c r="K371" s="219">
        <v>0</v>
      </c>
      <c r="L371" s="44"/>
      <c r="M371" s="43"/>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IF(C372&lt;&gt;"",TEXT(C372,"00")&amp;"/08/"&amp;'Configurações Básicas'!$E$5,"")</f>
        <v/>
      </c>
      <c r="E372" s="43"/>
      <c r="F372" s="143"/>
      <c r="G372" s="43"/>
      <c r="H372" s="43"/>
      <c r="I372" s="43"/>
      <c r="J372" s="219">
        <v>0</v>
      </c>
      <c r="K372" s="219">
        <v>0</v>
      </c>
      <c r="L372" s="44"/>
      <c r="M372" s="43"/>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IF(C373&lt;&gt;"",TEXT(C373,"00")&amp;"/08/"&amp;'Configurações Básicas'!$E$5,"")</f>
        <v/>
      </c>
      <c r="E373" s="43"/>
      <c r="F373" s="143"/>
      <c r="G373" s="43"/>
      <c r="H373" s="43"/>
      <c r="I373" s="43"/>
      <c r="J373" s="219">
        <v>0</v>
      </c>
      <c r="K373" s="219">
        <v>0</v>
      </c>
      <c r="L373" s="44"/>
      <c r="M373" s="43"/>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IF(C374&lt;&gt;"",TEXT(C374,"00")&amp;"/08/"&amp;'Configurações Básicas'!$E$5,"")</f>
        <v/>
      </c>
      <c r="E374" s="43"/>
      <c r="F374" s="143"/>
      <c r="G374" s="43"/>
      <c r="H374" s="43"/>
      <c r="I374" s="43"/>
      <c r="J374" s="219">
        <v>0</v>
      </c>
      <c r="K374" s="219">
        <v>0</v>
      </c>
      <c r="L374" s="44"/>
      <c r="M374" s="43"/>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IF(C375&lt;&gt;"",TEXT(C375,"00")&amp;"/08/"&amp;'Configurações Básicas'!$E$5,"")</f>
        <v/>
      </c>
      <c r="E375" s="43"/>
      <c r="F375" s="143"/>
      <c r="G375" s="43"/>
      <c r="H375" s="43"/>
      <c r="I375" s="43"/>
      <c r="J375" s="219">
        <v>0</v>
      </c>
      <c r="K375" s="219">
        <v>0</v>
      </c>
      <c r="L375" s="44"/>
      <c r="M375" s="43"/>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IF(C376&lt;&gt;"",TEXT(C376,"00")&amp;"/08/"&amp;'Configurações Básicas'!$E$5,"")</f>
        <v/>
      </c>
      <c r="E376" s="43"/>
      <c r="F376" s="143"/>
      <c r="G376" s="43"/>
      <c r="H376" s="43"/>
      <c r="I376" s="43"/>
      <c r="J376" s="219">
        <v>0</v>
      </c>
      <c r="K376" s="219">
        <v>0</v>
      </c>
      <c r="L376" s="44"/>
      <c r="M376" s="43"/>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IF(C377&lt;&gt;"",TEXT(C377,"00")&amp;"/08/"&amp;'Configurações Básicas'!$E$5,"")</f>
        <v/>
      </c>
      <c r="E377" s="43"/>
      <c r="F377" s="143"/>
      <c r="G377" s="43"/>
      <c r="H377" s="43"/>
      <c r="I377" s="43"/>
      <c r="J377" s="219">
        <v>0</v>
      </c>
      <c r="K377" s="219">
        <v>0</v>
      </c>
      <c r="L377" s="44"/>
      <c r="M377" s="43"/>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IF(C378&lt;&gt;"",TEXT(C378,"00")&amp;"/08/"&amp;'Configurações Básicas'!$E$5,"")</f>
        <v/>
      </c>
      <c r="E378" s="43"/>
      <c r="F378" s="143"/>
      <c r="G378" s="43"/>
      <c r="H378" s="43"/>
      <c r="I378" s="43"/>
      <c r="J378" s="219">
        <v>0</v>
      </c>
      <c r="K378" s="219">
        <v>0</v>
      </c>
      <c r="L378" s="44"/>
      <c r="M378" s="43"/>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IF(C379&lt;&gt;"",TEXT(C379,"00")&amp;"/08/"&amp;'Configurações Básicas'!$E$5,"")</f>
        <v/>
      </c>
      <c r="E379" s="43"/>
      <c r="F379" s="143"/>
      <c r="G379" s="43"/>
      <c r="H379" s="43"/>
      <c r="I379" s="43"/>
      <c r="J379" s="219">
        <v>0</v>
      </c>
      <c r="K379" s="219">
        <v>0</v>
      </c>
      <c r="L379" s="44"/>
      <c r="M379" s="43"/>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IF(C380&lt;&gt;"",TEXT(C380,"00")&amp;"/08/"&amp;'Configurações Básicas'!$E$5,"")</f>
        <v/>
      </c>
      <c r="E380" s="43"/>
      <c r="F380" s="143"/>
      <c r="G380" s="43"/>
      <c r="H380" s="43"/>
      <c r="I380" s="43"/>
      <c r="J380" s="219">
        <v>0</v>
      </c>
      <c r="K380" s="219">
        <v>0</v>
      </c>
      <c r="L380" s="44"/>
      <c r="M380" s="43"/>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IF(C381&lt;&gt;"",TEXT(C381,"00")&amp;"/08/"&amp;'Configurações Básicas'!$E$5,"")</f>
        <v/>
      </c>
      <c r="E381" s="43"/>
      <c r="F381" s="143"/>
      <c r="G381" s="43"/>
      <c r="H381" s="43"/>
      <c r="I381" s="43"/>
      <c r="J381" s="219">
        <v>0</v>
      </c>
      <c r="K381" s="219">
        <v>0</v>
      </c>
      <c r="L381" s="44"/>
      <c r="M381" s="43"/>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Receitas'!$O$4:$P$14,2,FALSE)</f>
        <v>#N/A</v>
      </c>
    </row>
    <row r="382" spans="1:23" ht="19.5" customHeight="1" thickTop="1" thickBot="1" x14ac:dyDescent="0.3">
      <c r="A382" s="164"/>
      <c r="C382" s="43"/>
      <c r="D382" s="43" t="str">
        <f>IF(C382&lt;&gt;"",TEXT(C382,"00")&amp;"/08/"&amp;'Configurações Básicas'!$E$5,"")</f>
        <v/>
      </c>
      <c r="E382" s="43"/>
      <c r="F382" s="143"/>
      <c r="G382" s="43"/>
      <c r="H382" s="43"/>
      <c r="I382" s="43"/>
      <c r="J382" s="219">
        <v>0</v>
      </c>
      <c r="K382" s="219">
        <v>0</v>
      </c>
      <c r="L382" s="44"/>
      <c r="M382" s="43"/>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4"/>
        <v>#N/A</v>
      </c>
      <c r="T382" s="109" t="e">
        <f t="shared" si="25"/>
        <v>#N/A</v>
      </c>
      <c r="U382" s="109" t="e">
        <f t="shared" si="26"/>
        <v>#N/A</v>
      </c>
      <c r="V382" s="109" t="e">
        <f t="shared" si="27"/>
        <v>#N/A</v>
      </c>
      <c r="W382" s="113" t="e">
        <f>VLOOKUP(E382,'PC Receitas'!$O$4:$P$14,2,FALSE)</f>
        <v>#N/A</v>
      </c>
    </row>
    <row r="383" spans="1:23" ht="19.5" customHeight="1" thickTop="1" thickBot="1" x14ac:dyDescent="0.3">
      <c r="A383" s="164"/>
      <c r="C383" s="43"/>
      <c r="D383" s="43" t="str">
        <f>IF(C383&lt;&gt;"",TEXT(C383,"00")&amp;"/08/"&amp;'Configurações Básicas'!$E$5,"")</f>
        <v/>
      </c>
      <c r="E383" s="43"/>
      <c r="F383" s="143"/>
      <c r="G383" s="43"/>
      <c r="H383" s="43"/>
      <c r="I383" s="43"/>
      <c r="J383" s="219">
        <v>0</v>
      </c>
      <c r="K383" s="219">
        <v>0</v>
      </c>
      <c r="L383" s="44"/>
      <c r="M383" s="43"/>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4"/>
        <v>#N/A</v>
      </c>
      <c r="T383" s="109" t="e">
        <f t="shared" si="25"/>
        <v>#N/A</v>
      </c>
      <c r="U383" s="109" t="e">
        <f t="shared" si="26"/>
        <v>#N/A</v>
      </c>
      <c r="V383" s="109" t="e">
        <f t="shared" si="27"/>
        <v>#N/A</v>
      </c>
      <c r="W383" s="113" t="e">
        <f>VLOOKUP(E383,'PC Receitas'!$O$4:$P$14,2,FALSE)</f>
        <v>#N/A</v>
      </c>
    </row>
    <row r="384" spans="1:23" ht="19.5" customHeight="1" thickTop="1" thickBot="1" x14ac:dyDescent="0.3">
      <c r="A384" s="164"/>
      <c r="C384" s="43"/>
      <c r="D384" s="43" t="str">
        <f>IF(C384&lt;&gt;"",TEXT(C384,"00")&amp;"/08/"&amp;'Configurações Básicas'!$E$5,"")</f>
        <v/>
      </c>
      <c r="E384" s="43"/>
      <c r="F384" s="143"/>
      <c r="G384" s="43"/>
      <c r="H384" s="43"/>
      <c r="I384" s="43"/>
      <c r="J384" s="219">
        <v>0</v>
      </c>
      <c r="K384" s="219">
        <v>0</v>
      </c>
      <c r="L384" s="44"/>
      <c r="M384" s="43"/>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4"/>
        <v>#N/A</v>
      </c>
      <c r="T384" s="109" t="e">
        <f t="shared" si="25"/>
        <v>#N/A</v>
      </c>
      <c r="U384" s="109" t="e">
        <f t="shared" si="26"/>
        <v>#N/A</v>
      </c>
      <c r="V384" s="109" t="e">
        <f t="shared" si="27"/>
        <v>#N/A</v>
      </c>
      <c r="W384" s="113" t="e">
        <f>VLOOKUP(E384,'PC Receitas'!$O$4:$P$14,2,FALSE)</f>
        <v>#N/A</v>
      </c>
    </row>
    <row r="385" spans="1:23" ht="19.5" customHeight="1" thickTop="1" thickBot="1" x14ac:dyDescent="0.3">
      <c r="A385" s="164"/>
      <c r="C385" s="43"/>
      <c r="D385" s="43" t="str">
        <f>IF(C385&lt;&gt;"",TEXT(C385,"00")&amp;"/08/"&amp;'Configurações Básicas'!$E$5,"")</f>
        <v/>
      </c>
      <c r="E385" s="43"/>
      <c r="F385" s="143"/>
      <c r="G385" s="43"/>
      <c r="H385" s="43"/>
      <c r="I385" s="43"/>
      <c r="J385" s="219">
        <v>0</v>
      </c>
      <c r="K385" s="219">
        <v>0</v>
      </c>
      <c r="L385" s="44"/>
      <c r="M385" s="43"/>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4"/>
        <v>#N/A</v>
      </c>
      <c r="T385" s="109" t="e">
        <f t="shared" si="25"/>
        <v>#N/A</v>
      </c>
      <c r="U385" s="109" t="e">
        <f t="shared" si="26"/>
        <v>#N/A</v>
      </c>
      <c r="V385" s="109" t="e">
        <f t="shared" si="27"/>
        <v>#N/A</v>
      </c>
      <c r="W385" s="113" t="e">
        <f>VLOOKUP(E385,'PC Receitas'!$O$4:$P$14,2,FALSE)</f>
        <v>#N/A</v>
      </c>
    </row>
    <row r="386" spans="1:23" ht="19.5" customHeight="1" thickTop="1" thickBot="1" x14ac:dyDescent="0.3">
      <c r="A386" s="164"/>
      <c r="C386" s="43"/>
      <c r="D386" s="43" t="str">
        <f>IF(C386&lt;&gt;"",TEXT(C386,"00")&amp;"/08/"&amp;'Configurações Básicas'!$E$5,"")</f>
        <v/>
      </c>
      <c r="E386" s="43"/>
      <c r="F386" s="143"/>
      <c r="G386" s="43"/>
      <c r="H386" s="43"/>
      <c r="I386" s="43"/>
      <c r="J386" s="219">
        <v>0</v>
      </c>
      <c r="K386" s="219">
        <v>0</v>
      </c>
      <c r="L386" s="44"/>
      <c r="M386" s="43"/>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4"/>
        <v>#N/A</v>
      </c>
      <c r="T386" s="109" t="e">
        <f t="shared" si="25"/>
        <v>#N/A</v>
      </c>
      <c r="U386" s="109" t="e">
        <f t="shared" si="26"/>
        <v>#N/A</v>
      </c>
      <c r="V386" s="109" t="e">
        <f t="shared" si="27"/>
        <v>#N/A</v>
      </c>
      <c r="W386" s="113" t="e">
        <f>VLOOKUP(E386,'PC Receitas'!$O$4:$P$14,2,FALSE)</f>
        <v>#N/A</v>
      </c>
    </row>
    <row r="387" spans="1:23" ht="19.5" customHeight="1" thickTop="1" thickBot="1" x14ac:dyDescent="0.3">
      <c r="A387" s="164"/>
      <c r="C387" s="43"/>
      <c r="D387" s="43" t="str">
        <f>IF(C387&lt;&gt;"",TEXT(C387,"00")&amp;"/08/"&amp;'Configurações Básicas'!$E$5,"")</f>
        <v/>
      </c>
      <c r="E387" s="43"/>
      <c r="F387" s="143"/>
      <c r="G387" s="43"/>
      <c r="H387" s="43"/>
      <c r="I387" s="43"/>
      <c r="J387" s="219">
        <v>0</v>
      </c>
      <c r="K387" s="219">
        <v>0</v>
      </c>
      <c r="L387" s="44"/>
      <c r="M387" s="43"/>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4"/>
        <v>#N/A</v>
      </c>
      <c r="T387" s="109" t="e">
        <f t="shared" si="25"/>
        <v>#N/A</v>
      </c>
      <c r="U387" s="109" t="e">
        <f t="shared" si="26"/>
        <v>#N/A</v>
      </c>
      <c r="V387" s="109" t="e">
        <f t="shared" si="27"/>
        <v>#N/A</v>
      </c>
      <c r="W387" s="113" t="e">
        <f>VLOOKUP(E387,'PC Receitas'!$O$4:$P$14,2,FALSE)</f>
        <v>#N/A</v>
      </c>
    </row>
    <row r="388" spans="1:23" ht="19.5" customHeight="1" thickTop="1" thickBot="1" x14ac:dyDescent="0.3">
      <c r="A388" s="164"/>
      <c r="C388" s="43"/>
      <c r="D388" s="43" t="str">
        <f>IF(C388&lt;&gt;"",TEXT(C388,"00")&amp;"/08/"&amp;'Configurações Básicas'!$E$5,"")</f>
        <v/>
      </c>
      <c r="E388" s="43"/>
      <c r="F388" s="143"/>
      <c r="G388" s="43"/>
      <c r="H388" s="43"/>
      <c r="I388" s="43"/>
      <c r="J388" s="219">
        <v>0</v>
      </c>
      <c r="K388" s="219">
        <v>0</v>
      </c>
      <c r="L388" s="44"/>
      <c r="M388" s="43"/>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4"/>
        <v>#N/A</v>
      </c>
      <c r="T388" s="109" t="e">
        <f t="shared" si="25"/>
        <v>#N/A</v>
      </c>
      <c r="U388" s="109" t="e">
        <f t="shared" si="26"/>
        <v>#N/A</v>
      </c>
      <c r="V388" s="109" t="e">
        <f t="shared" si="27"/>
        <v>#N/A</v>
      </c>
      <c r="W388" s="113" t="e">
        <f>VLOOKUP(E388,'PC Receitas'!$O$4:$P$14,2,FALSE)</f>
        <v>#N/A</v>
      </c>
    </row>
    <row r="389" spans="1:23" ht="19.5" customHeight="1" thickTop="1" thickBot="1" x14ac:dyDescent="0.3">
      <c r="A389" s="164"/>
      <c r="C389" s="43"/>
      <c r="D389" s="43" t="str">
        <f>IF(C389&lt;&gt;"",TEXT(C389,"00")&amp;"/08/"&amp;'Configurações Básicas'!$E$5,"")</f>
        <v/>
      </c>
      <c r="E389" s="43"/>
      <c r="F389" s="143"/>
      <c r="G389" s="43"/>
      <c r="H389" s="43"/>
      <c r="I389" s="43"/>
      <c r="J389" s="219">
        <v>0</v>
      </c>
      <c r="K389" s="219">
        <v>0</v>
      </c>
      <c r="L389" s="44"/>
      <c r="M389" s="43"/>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4"/>
        <v>#N/A</v>
      </c>
      <c r="T389" s="109" t="e">
        <f t="shared" si="25"/>
        <v>#N/A</v>
      </c>
      <c r="U389" s="109" t="e">
        <f t="shared" si="26"/>
        <v>#N/A</v>
      </c>
      <c r="V389" s="109" t="e">
        <f t="shared" si="27"/>
        <v>#N/A</v>
      </c>
      <c r="W389" s="113" t="e">
        <f>VLOOKUP(E389,'PC Receitas'!$O$4:$P$14,2,FALSE)</f>
        <v>#N/A</v>
      </c>
    </row>
    <row r="390" spans="1:23" ht="19.5" customHeight="1" thickTop="1" thickBot="1" x14ac:dyDescent="0.3">
      <c r="A390" s="164"/>
      <c r="C390" s="43"/>
      <c r="D390" s="43" t="str">
        <f>IF(C390&lt;&gt;"",TEXT(C390,"00")&amp;"/08/"&amp;'Configurações Básicas'!$E$5,"")</f>
        <v/>
      </c>
      <c r="E390" s="43"/>
      <c r="F390" s="143"/>
      <c r="G390" s="43"/>
      <c r="H390" s="43"/>
      <c r="I390" s="43"/>
      <c r="J390" s="219">
        <v>0</v>
      </c>
      <c r="K390" s="219">
        <v>0</v>
      </c>
      <c r="L390" s="44"/>
      <c r="M390" s="43"/>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si="24"/>
        <v>#N/A</v>
      </c>
      <c r="T390" s="109" t="e">
        <f t="shared" si="25"/>
        <v>#N/A</v>
      </c>
      <c r="U390" s="109" t="e">
        <f t="shared" si="26"/>
        <v>#N/A</v>
      </c>
      <c r="V390" s="109" t="e">
        <f t="shared" si="27"/>
        <v>#N/A</v>
      </c>
      <c r="W390" s="113" t="e">
        <f>VLOOKUP(E390,'PC Receitas'!$O$4:$P$14,2,FALSE)</f>
        <v>#N/A</v>
      </c>
    </row>
    <row r="391" spans="1:23" ht="19.5" customHeight="1" thickTop="1" thickBot="1" x14ac:dyDescent="0.3">
      <c r="A391" s="164"/>
      <c r="C391" s="43"/>
      <c r="D391" s="43" t="str">
        <f>IF(C391&lt;&gt;"",TEXT(C391,"00")&amp;"/08/"&amp;'Configurações Básicas'!$E$5,"")</f>
        <v/>
      </c>
      <c r="E391" s="43"/>
      <c r="F391" s="143"/>
      <c r="G391" s="43"/>
      <c r="H391" s="43"/>
      <c r="I391" s="43"/>
      <c r="J391" s="219">
        <v>0</v>
      </c>
      <c r="K391" s="219">
        <v>0</v>
      </c>
      <c r="L391" s="44"/>
      <c r="M391" s="43"/>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IF(C392&lt;&gt;"",TEXT(C392,"00")&amp;"/08/"&amp;'Configurações Básicas'!$E$5,"")</f>
        <v/>
      </c>
      <c r="E392" s="43"/>
      <c r="F392" s="143"/>
      <c r="G392" s="43"/>
      <c r="H392" s="43"/>
      <c r="I392" s="43"/>
      <c r="J392" s="219">
        <v>0</v>
      </c>
      <c r="K392" s="219">
        <v>0</v>
      </c>
      <c r="L392" s="44"/>
      <c r="M392" s="43"/>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IF(C393&lt;&gt;"",TEXT(C393,"00")&amp;"/08/"&amp;'Configurações Básicas'!$E$5,"")</f>
        <v/>
      </c>
      <c r="E393" s="43"/>
      <c r="F393" s="143"/>
      <c r="G393" s="43"/>
      <c r="H393" s="43"/>
      <c r="I393" s="43"/>
      <c r="J393" s="219">
        <v>0</v>
      </c>
      <c r="K393" s="219">
        <v>0</v>
      </c>
      <c r="L393" s="44"/>
      <c r="M393" s="43"/>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IF(C394&lt;&gt;"",TEXT(C394,"00")&amp;"/08/"&amp;'Configurações Básicas'!$E$5,"")</f>
        <v/>
      </c>
      <c r="E394" s="43"/>
      <c r="F394" s="143"/>
      <c r="G394" s="43"/>
      <c r="H394" s="43"/>
      <c r="I394" s="43"/>
      <c r="J394" s="219">
        <v>0</v>
      </c>
      <c r="K394" s="219">
        <v>0</v>
      </c>
      <c r="L394" s="44"/>
      <c r="M394" s="43"/>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IF(C395&lt;&gt;"",TEXT(C395,"00")&amp;"/08/"&amp;'Configurações Básicas'!$E$5,"")</f>
        <v/>
      </c>
      <c r="E395" s="43"/>
      <c r="F395" s="143"/>
      <c r="G395" s="43"/>
      <c r="H395" s="43"/>
      <c r="I395" s="43"/>
      <c r="J395" s="219">
        <v>0</v>
      </c>
      <c r="K395" s="219">
        <v>0</v>
      </c>
      <c r="L395" s="44"/>
      <c r="M395" s="43"/>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IF(C396&lt;&gt;"",TEXT(C396,"00")&amp;"/08/"&amp;'Configurações Básicas'!$E$5,"")</f>
        <v/>
      </c>
      <c r="E396" s="43"/>
      <c r="F396" s="143"/>
      <c r="G396" s="43"/>
      <c r="H396" s="43"/>
      <c r="I396" s="43"/>
      <c r="J396" s="219">
        <v>0</v>
      </c>
      <c r="K396" s="219">
        <v>0</v>
      </c>
      <c r="L396" s="44"/>
      <c r="M396" s="43"/>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IF(C397&lt;&gt;"",TEXT(C397,"00")&amp;"/08/"&amp;'Configurações Básicas'!$E$5,"")</f>
        <v/>
      </c>
      <c r="E397" s="43"/>
      <c r="F397" s="143"/>
      <c r="G397" s="43"/>
      <c r="H397" s="43"/>
      <c r="I397" s="43"/>
      <c r="J397" s="219">
        <v>0</v>
      </c>
      <c r="K397" s="219">
        <v>0</v>
      </c>
      <c r="L397" s="44"/>
      <c r="M397" s="43"/>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IF(C398&lt;&gt;"",TEXT(C398,"00")&amp;"/08/"&amp;'Configurações Básicas'!$E$5,"")</f>
        <v/>
      </c>
      <c r="E398" s="43"/>
      <c r="F398" s="143"/>
      <c r="G398" s="43"/>
      <c r="H398" s="43"/>
      <c r="I398" s="43"/>
      <c r="J398" s="219">
        <v>0</v>
      </c>
      <c r="K398" s="219">
        <v>0</v>
      </c>
      <c r="L398" s="44"/>
      <c r="M398" s="43"/>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IF(C399&lt;&gt;"",TEXT(C399,"00")&amp;"/08/"&amp;'Configurações Básicas'!$E$5,"")</f>
        <v/>
      </c>
      <c r="E399" s="43"/>
      <c r="F399" s="143"/>
      <c r="G399" s="43"/>
      <c r="H399" s="43"/>
      <c r="I399" s="43"/>
      <c r="J399" s="219">
        <v>0</v>
      </c>
      <c r="K399" s="219">
        <v>0</v>
      </c>
      <c r="L399" s="44"/>
      <c r="M399" s="43"/>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IF(C400&lt;&gt;"",TEXT(C400,"00")&amp;"/08/"&amp;'Configurações Básicas'!$E$5,"")</f>
        <v/>
      </c>
      <c r="E400" s="43"/>
      <c r="F400" s="143"/>
      <c r="G400" s="43"/>
      <c r="H400" s="43"/>
      <c r="I400" s="43"/>
      <c r="J400" s="219">
        <v>0</v>
      </c>
      <c r="K400" s="219">
        <v>0</v>
      </c>
      <c r="L400" s="44"/>
      <c r="M400" s="43"/>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IF(C401&lt;&gt;"",TEXT(C401,"00")&amp;"/08/"&amp;'Configurações Básicas'!$E$5,"")</f>
        <v/>
      </c>
      <c r="E401" s="43"/>
      <c r="F401" s="143"/>
      <c r="G401" s="43"/>
      <c r="H401" s="43"/>
      <c r="I401" s="43"/>
      <c r="J401" s="219">
        <v>0</v>
      </c>
      <c r="K401" s="219">
        <v>0</v>
      </c>
      <c r="L401" s="44"/>
      <c r="M401" s="43"/>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IF(C402&lt;&gt;"",TEXT(C402,"00")&amp;"/08/"&amp;'Configurações Básicas'!$E$5,"")</f>
        <v/>
      </c>
      <c r="E402" s="43"/>
      <c r="F402" s="143"/>
      <c r="G402" s="43"/>
      <c r="H402" s="43"/>
      <c r="I402" s="43"/>
      <c r="J402" s="219">
        <v>0</v>
      </c>
      <c r="K402" s="219">
        <v>0</v>
      </c>
      <c r="L402" s="44"/>
      <c r="M402" s="43"/>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IF(C403&lt;&gt;"",TEXT(C403,"00")&amp;"/08/"&amp;'Configurações Básicas'!$E$5,"")</f>
        <v/>
      </c>
      <c r="E403" s="43"/>
      <c r="F403" s="143"/>
      <c r="G403" s="43"/>
      <c r="H403" s="43"/>
      <c r="I403" s="43"/>
      <c r="J403" s="219">
        <v>0</v>
      </c>
      <c r="K403" s="219">
        <v>0</v>
      </c>
      <c r="L403" s="44"/>
      <c r="M403" s="43"/>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IF(C404&lt;&gt;"",TEXT(C404,"00")&amp;"/08/"&amp;'Configurações Básicas'!$E$5,"")</f>
        <v/>
      </c>
      <c r="E404" s="43"/>
      <c r="F404" s="143"/>
      <c r="G404" s="43"/>
      <c r="H404" s="43"/>
      <c r="I404" s="43"/>
      <c r="J404" s="219">
        <v>0</v>
      </c>
      <c r="K404" s="219">
        <v>0</v>
      </c>
      <c r="L404" s="44"/>
      <c r="M404" s="43"/>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IF(C405&lt;&gt;"",TEXT(C405,"00")&amp;"/08/"&amp;'Configurações Básicas'!$E$5,"")</f>
        <v/>
      </c>
      <c r="E405" s="43"/>
      <c r="F405" s="143"/>
      <c r="G405" s="43"/>
      <c r="H405" s="43"/>
      <c r="I405" s="43"/>
      <c r="J405" s="219">
        <v>0</v>
      </c>
      <c r="K405" s="219">
        <v>0</v>
      </c>
      <c r="L405" s="44"/>
      <c r="M405" s="43"/>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IF(C406&lt;&gt;"",TEXT(C406,"00")&amp;"/08/"&amp;'Configurações Básicas'!$E$5,"")</f>
        <v/>
      </c>
      <c r="E406" s="43"/>
      <c r="F406" s="143"/>
      <c r="G406" s="43"/>
      <c r="H406" s="43"/>
      <c r="I406" s="43"/>
      <c r="J406" s="219">
        <v>0</v>
      </c>
      <c r="K406" s="219">
        <v>0</v>
      </c>
      <c r="L406" s="44"/>
      <c r="M406" s="43"/>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IF(C407&lt;&gt;"",TEXT(C407,"00")&amp;"/08/"&amp;'Configurações Básicas'!$E$5,"")</f>
        <v/>
      </c>
      <c r="E407" s="43"/>
      <c r="F407" s="143"/>
      <c r="G407" s="43"/>
      <c r="H407" s="43"/>
      <c r="I407" s="43"/>
      <c r="J407" s="219">
        <v>0</v>
      </c>
      <c r="K407" s="219">
        <v>0</v>
      </c>
      <c r="L407" s="44"/>
      <c r="M407" s="43"/>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IF(C408&lt;&gt;"",TEXT(C408,"00")&amp;"/08/"&amp;'Configurações Básicas'!$E$5,"")</f>
        <v/>
      </c>
      <c r="E408" s="43"/>
      <c r="F408" s="143"/>
      <c r="G408" s="43"/>
      <c r="H408" s="43"/>
      <c r="I408" s="43"/>
      <c r="J408" s="219">
        <v>0</v>
      </c>
      <c r="K408" s="219">
        <v>0</v>
      </c>
      <c r="L408" s="44"/>
      <c r="M408" s="43"/>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IF(C409&lt;&gt;"",TEXT(C409,"00")&amp;"/08/"&amp;'Configurações Básicas'!$E$5,"")</f>
        <v/>
      </c>
      <c r="E409" s="43"/>
      <c r="F409" s="143"/>
      <c r="G409" s="43"/>
      <c r="H409" s="43"/>
      <c r="I409" s="43"/>
      <c r="J409" s="219">
        <v>0</v>
      </c>
      <c r="K409" s="219">
        <v>0</v>
      </c>
      <c r="L409" s="44"/>
      <c r="M409" s="43"/>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IF(C410&lt;&gt;"",TEXT(C410,"00")&amp;"/08/"&amp;'Configurações Básicas'!$E$5,"")</f>
        <v/>
      </c>
      <c r="E410" s="43"/>
      <c r="F410" s="143"/>
      <c r="G410" s="43"/>
      <c r="H410" s="43"/>
      <c r="I410" s="43"/>
      <c r="J410" s="219">
        <v>0</v>
      </c>
      <c r="K410" s="219">
        <v>0</v>
      </c>
      <c r="L410" s="44"/>
      <c r="M410" s="43"/>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IF(C411&lt;&gt;"",TEXT(C411,"00")&amp;"/08/"&amp;'Configurações Básicas'!$E$5,"")</f>
        <v/>
      </c>
      <c r="E411" s="43"/>
      <c r="F411" s="143"/>
      <c r="G411" s="43"/>
      <c r="H411" s="43"/>
      <c r="I411" s="43"/>
      <c r="J411" s="219">
        <v>0</v>
      </c>
      <c r="K411" s="219">
        <v>0</v>
      </c>
      <c r="L411" s="44"/>
      <c r="M411" s="43"/>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IF(C412&lt;&gt;"",TEXT(C412,"00")&amp;"/08/"&amp;'Configurações Básicas'!$E$5,"")</f>
        <v/>
      </c>
      <c r="E412" s="43"/>
      <c r="F412" s="143"/>
      <c r="G412" s="43"/>
      <c r="H412" s="43"/>
      <c r="I412" s="43"/>
      <c r="J412" s="219">
        <v>0</v>
      </c>
      <c r="K412" s="219">
        <v>0</v>
      </c>
      <c r="L412" s="44"/>
      <c r="M412" s="43"/>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IF(C413&lt;&gt;"",TEXT(C413,"00")&amp;"/08/"&amp;'Configurações Básicas'!$E$5,"")</f>
        <v/>
      </c>
      <c r="E413" s="43"/>
      <c r="F413" s="143"/>
      <c r="G413" s="43"/>
      <c r="H413" s="43"/>
      <c r="I413" s="43"/>
      <c r="J413" s="219">
        <v>0</v>
      </c>
      <c r="K413" s="219">
        <v>0</v>
      </c>
      <c r="L413" s="44"/>
      <c r="M413" s="43"/>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IF(C414&lt;&gt;"",TEXT(C414,"00")&amp;"/08/"&amp;'Configurações Básicas'!$E$5,"")</f>
        <v/>
      </c>
      <c r="E414" s="43"/>
      <c r="F414" s="143"/>
      <c r="G414" s="43"/>
      <c r="H414" s="43"/>
      <c r="I414" s="43"/>
      <c r="J414" s="219">
        <v>0</v>
      </c>
      <c r="K414" s="219">
        <v>0</v>
      </c>
      <c r="L414" s="44"/>
      <c r="M414" s="43"/>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IF(C415&lt;&gt;"",TEXT(C415,"00")&amp;"/08/"&amp;'Configurações Básicas'!$E$5,"")</f>
        <v/>
      </c>
      <c r="E415" s="43"/>
      <c r="F415" s="143"/>
      <c r="G415" s="43"/>
      <c r="H415" s="43"/>
      <c r="I415" s="43"/>
      <c r="J415" s="219">
        <v>0</v>
      </c>
      <c r="K415" s="219">
        <v>0</v>
      </c>
      <c r="L415" s="44"/>
      <c r="M415" s="43"/>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IF(C416&lt;&gt;"",TEXT(C416,"00")&amp;"/08/"&amp;'Configurações Básicas'!$E$5,"")</f>
        <v/>
      </c>
      <c r="E416" s="43"/>
      <c r="F416" s="143"/>
      <c r="G416" s="43"/>
      <c r="H416" s="43"/>
      <c r="I416" s="43"/>
      <c r="J416" s="219">
        <v>0</v>
      </c>
      <c r="K416" s="219">
        <v>0</v>
      </c>
      <c r="L416" s="44"/>
      <c r="M416" s="43"/>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IF(C417&lt;&gt;"",TEXT(C417,"00")&amp;"/08/"&amp;'Configurações Básicas'!$E$5,"")</f>
        <v/>
      </c>
      <c r="E417" s="43"/>
      <c r="F417" s="143"/>
      <c r="G417" s="43"/>
      <c r="H417" s="43"/>
      <c r="I417" s="43"/>
      <c r="J417" s="219">
        <v>0</v>
      </c>
      <c r="K417" s="219">
        <v>0</v>
      </c>
      <c r="L417" s="44"/>
      <c r="M417" s="43"/>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IF(C418&lt;&gt;"",TEXT(C418,"00")&amp;"/08/"&amp;'Configurações Básicas'!$E$5,"")</f>
        <v/>
      </c>
      <c r="E418" s="43"/>
      <c r="F418" s="143"/>
      <c r="G418" s="43"/>
      <c r="H418" s="43"/>
      <c r="I418" s="43"/>
      <c r="J418" s="219">
        <v>0</v>
      </c>
      <c r="K418" s="219">
        <v>0</v>
      </c>
      <c r="L418" s="44"/>
      <c r="M418" s="43"/>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IF(C419&lt;&gt;"",TEXT(C419,"00")&amp;"/08/"&amp;'Configurações Básicas'!$E$5,"")</f>
        <v/>
      </c>
      <c r="E419" s="43"/>
      <c r="F419" s="143"/>
      <c r="G419" s="43"/>
      <c r="H419" s="43"/>
      <c r="I419" s="43"/>
      <c r="J419" s="219">
        <v>0</v>
      </c>
      <c r="K419" s="219">
        <v>0</v>
      </c>
      <c r="L419" s="44"/>
      <c r="M419" s="43"/>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IF(C420&lt;&gt;"",TEXT(C420,"00")&amp;"/08/"&amp;'Configurações Básicas'!$E$5,"")</f>
        <v/>
      </c>
      <c r="E420" s="43"/>
      <c r="F420" s="143"/>
      <c r="G420" s="43"/>
      <c r="H420" s="43"/>
      <c r="I420" s="43"/>
      <c r="J420" s="219">
        <v>0</v>
      </c>
      <c r="K420" s="219">
        <v>0</v>
      </c>
      <c r="L420" s="44"/>
      <c r="M420" s="43"/>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IF(C421&lt;&gt;"",TEXT(C421,"00")&amp;"/08/"&amp;'Configurações Básicas'!$E$5,"")</f>
        <v/>
      </c>
      <c r="E421" s="43"/>
      <c r="F421" s="143"/>
      <c r="G421" s="43"/>
      <c r="H421" s="43"/>
      <c r="I421" s="43"/>
      <c r="J421" s="219">
        <v>0</v>
      </c>
      <c r="K421" s="219">
        <v>0</v>
      </c>
      <c r="L421" s="44"/>
      <c r="M421" s="43"/>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IF(C422&lt;&gt;"",TEXT(C422,"00")&amp;"/08/"&amp;'Configurações Básicas'!$E$5,"")</f>
        <v/>
      </c>
      <c r="E422" s="43"/>
      <c r="F422" s="143"/>
      <c r="G422" s="43"/>
      <c r="H422" s="43"/>
      <c r="I422" s="43"/>
      <c r="J422" s="219">
        <v>0</v>
      </c>
      <c r="K422" s="219">
        <v>0</v>
      </c>
      <c r="L422" s="44"/>
      <c r="M422" s="43"/>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IF(C423&lt;&gt;"",TEXT(C423,"00")&amp;"/08/"&amp;'Configurações Básicas'!$E$5,"")</f>
        <v/>
      </c>
      <c r="E423" s="43"/>
      <c r="F423" s="143"/>
      <c r="G423" s="43"/>
      <c r="H423" s="43"/>
      <c r="I423" s="43"/>
      <c r="J423" s="219">
        <v>0</v>
      </c>
      <c r="K423" s="219">
        <v>0</v>
      </c>
      <c r="L423" s="44"/>
      <c r="M423" s="43"/>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IF(C424&lt;&gt;"",TEXT(C424,"00")&amp;"/08/"&amp;'Configurações Básicas'!$E$5,"")</f>
        <v/>
      </c>
      <c r="E424" s="43"/>
      <c r="F424" s="143"/>
      <c r="G424" s="43"/>
      <c r="H424" s="43"/>
      <c r="I424" s="43"/>
      <c r="J424" s="219">
        <v>0</v>
      </c>
      <c r="K424" s="219">
        <v>0</v>
      </c>
      <c r="L424" s="44"/>
      <c r="M424" s="43"/>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IF(C425&lt;&gt;"",TEXT(C425,"00")&amp;"/08/"&amp;'Configurações Básicas'!$E$5,"")</f>
        <v/>
      </c>
      <c r="E425" s="43"/>
      <c r="F425" s="143"/>
      <c r="G425" s="43"/>
      <c r="H425" s="43"/>
      <c r="I425" s="43"/>
      <c r="J425" s="219">
        <v>0</v>
      </c>
      <c r="K425" s="219">
        <v>0</v>
      </c>
      <c r="L425" s="44"/>
      <c r="M425" s="43"/>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IF(C426&lt;&gt;"",TEXT(C426,"00")&amp;"/08/"&amp;'Configurações Básicas'!$E$5,"")</f>
        <v/>
      </c>
      <c r="E426" s="43"/>
      <c r="F426" s="143"/>
      <c r="G426" s="43"/>
      <c r="H426" s="43"/>
      <c r="I426" s="43"/>
      <c r="J426" s="219">
        <v>0</v>
      </c>
      <c r="K426" s="219">
        <v>0</v>
      </c>
      <c r="L426" s="44"/>
      <c r="M426" s="43"/>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IF(C427&lt;&gt;"",TEXT(C427,"00")&amp;"/08/"&amp;'Configurações Básicas'!$E$5,"")</f>
        <v/>
      </c>
      <c r="E427" s="43"/>
      <c r="F427" s="143"/>
      <c r="G427" s="43"/>
      <c r="H427" s="43"/>
      <c r="I427" s="43"/>
      <c r="J427" s="219">
        <v>0</v>
      </c>
      <c r="K427" s="219">
        <v>0</v>
      </c>
      <c r="L427" s="44"/>
      <c r="M427" s="43"/>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IF(C428&lt;&gt;"",TEXT(C428,"00")&amp;"/08/"&amp;'Configurações Básicas'!$E$5,"")</f>
        <v/>
      </c>
      <c r="E428" s="43"/>
      <c r="F428" s="143"/>
      <c r="G428" s="43"/>
      <c r="H428" s="43"/>
      <c r="I428" s="43"/>
      <c r="J428" s="219">
        <v>0</v>
      </c>
      <c r="K428" s="219">
        <v>0</v>
      </c>
      <c r="L428" s="44"/>
      <c r="M428" s="43"/>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IF(C429&lt;&gt;"",TEXT(C429,"00")&amp;"/08/"&amp;'Configurações Básicas'!$E$5,"")</f>
        <v/>
      </c>
      <c r="E429" s="43"/>
      <c r="F429" s="143"/>
      <c r="G429" s="43"/>
      <c r="H429" s="43"/>
      <c r="I429" s="43"/>
      <c r="J429" s="219">
        <v>0</v>
      </c>
      <c r="K429" s="219">
        <v>0</v>
      </c>
      <c r="L429" s="44"/>
      <c r="M429" s="43"/>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IF(C430&lt;&gt;"",TEXT(C430,"00")&amp;"/08/"&amp;'Configurações Básicas'!$E$5,"")</f>
        <v/>
      </c>
      <c r="E430" s="43"/>
      <c r="F430" s="143"/>
      <c r="G430" s="43"/>
      <c r="H430" s="43"/>
      <c r="I430" s="43"/>
      <c r="J430" s="219">
        <v>0</v>
      </c>
      <c r="K430" s="219">
        <v>0</v>
      </c>
      <c r="L430" s="44"/>
      <c r="M430" s="43"/>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IF(C431&lt;&gt;"",TEXT(C431,"00")&amp;"/08/"&amp;'Configurações Básicas'!$E$5,"")</f>
        <v/>
      </c>
      <c r="E431" s="43"/>
      <c r="F431" s="143"/>
      <c r="G431" s="43"/>
      <c r="H431" s="43"/>
      <c r="I431" s="43"/>
      <c r="J431" s="219">
        <v>0</v>
      </c>
      <c r="K431" s="219">
        <v>0</v>
      </c>
      <c r="L431" s="44"/>
      <c r="M431" s="43"/>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IF(C432&lt;&gt;"",TEXT(C432,"00")&amp;"/08/"&amp;'Configurações Básicas'!$E$5,"")</f>
        <v/>
      </c>
      <c r="E432" s="43"/>
      <c r="F432" s="143"/>
      <c r="G432" s="43"/>
      <c r="H432" s="43"/>
      <c r="I432" s="43"/>
      <c r="J432" s="219">
        <v>0</v>
      </c>
      <c r="K432" s="219">
        <v>0</v>
      </c>
      <c r="L432" s="44"/>
      <c r="M432" s="43"/>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IF(C433&lt;&gt;"",TEXT(C433,"00")&amp;"/08/"&amp;'Configurações Básicas'!$E$5,"")</f>
        <v/>
      </c>
      <c r="E433" s="43"/>
      <c r="F433" s="143"/>
      <c r="G433" s="43"/>
      <c r="H433" s="43"/>
      <c r="I433" s="43"/>
      <c r="J433" s="219">
        <v>0</v>
      </c>
      <c r="K433" s="219">
        <v>0</v>
      </c>
      <c r="L433" s="44"/>
      <c r="M433" s="43"/>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IF(C434&lt;&gt;"",TEXT(C434,"00")&amp;"/08/"&amp;'Configurações Básicas'!$E$5,"")</f>
        <v/>
      </c>
      <c r="E434" s="43"/>
      <c r="F434" s="143"/>
      <c r="G434" s="43"/>
      <c r="H434" s="43"/>
      <c r="I434" s="43"/>
      <c r="J434" s="219">
        <v>0</v>
      </c>
      <c r="K434" s="219">
        <v>0</v>
      </c>
      <c r="L434" s="44"/>
      <c r="M434" s="43"/>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IF(C435&lt;&gt;"",TEXT(C435,"00")&amp;"/08/"&amp;'Configurações Básicas'!$E$5,"")</f>
        <v/>
      </c>
      <c r="E435" s="43"/>
      <c r="F435" s="143"/>
      <c r="G435" s="43"/>
      <c r="H435" s="43"/>
      <c r="I435" s="43"/>
      <c r="J435" s="219">
        <v>0</v>
      </c>
      <c r="K435" s="219">
        <v>0</v>
      </c>
      <c r="L435" s="44"/>
      <c r="M435" s="43"/>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IF(C436&lt;&gt;"",TEXT(C436,"00")&amp;"/08/"&amp;'Configurações Básicas'!$E$5,"")</f>
        <v/>
      </c>
      <c r="E436" s="43"/>
      <c r="F436" s="143"/>
      <c r="G436" s="43"/>
      <c r="H436" s="43"/>
      <c r="I436" s="43"/>
      <c r="J436" s="219">
        <v>0</v>
      </c>
      <c r="K436" s="219">
        <v>0</v>
      </c>
      <c r="L436" s="44"/>
      <c r="M436" s="43"/>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IF(C437&lt;&gt;"",TEXT(C437,"00")&amp;"/08/"&amp;'Configurações Básicas'!$E$5,"")</f>
        <v/>
      </c>
      <c r="E437" s="43"/>
      <c r="F437" s="143"/>
      <c r="G437" s="43"/>
      <c r="H437" s="43"/>
      <c r="I437" s="43"/>
      <c r="J437" s="219">
        <v>0</v>
      </c>
      <c r="K437" s="219">
        <v>0</v>
      </c>
      <c r="L437" s="44"/>
      <c r="M437" s="43"/>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IF(C438&lt;&gt;"",TEXT(C438,"00")&amp;"/08/"&amp;'Configurações Básicas'!$E$5,"")</f>
        <v/>
      </c>
      <c r="E438" s="43"/>
      <c r="F438" s="143"/>
      <c r="G438" s="43"/>
      <c r="H438" s="43"/>
      <c r="I438" s="43"/>
      <c r="J438" s="219">
        <v>0</v>
      </c>
      <c r="K438" s="219">
        <v>0</v>
      </c>
      <c r="L438" s="44"/>
      <c r="M438" s="43"/>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IF(C439&lt;&gt;"",TEXT(C439,"00")&amp;"/08/"&amp;'Configurações Básicas'!$E$5,"")</f>
        <v/>
      </c>
      <c r="E439" s="43"/>
      <c r="F439" s="143"/>
      <c r="G439" s="43"/>
      <c r="H439" s="43"/>
      <c r="I439" s="43"/>
      <c r="J439" s="219">
        <v>0</v>
      </c>
      <c r="K439" s="219">
        <v>0</v>
      </c>
      <c r="L439" s="44"/>
      <c r="M439" s="43"/>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IF(C440&lt;&gt;"",TEXT(C440,"00")&amp;"/08/"&amp;'Configurações Básicas'!$E$5,"")</f>
        <v/>
      </c>
      <c r="E440" s="43"/>
      <c r="F440" s="143"/>
      <c r="G440" s="43"/>
      <c r="H440" s="43"/>
      <c r="I440" s="43"/>
      <c r="J440" s="219">
        <v>0</v>
      </c>
      <c r="K440" s="219">
        <v>0</v>
      </c>
      <c r="L440" s="44"/>
      <c r="M440" s="43"/>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IF(C441&lt;&gt;"",TEXT(C441,"00")&amp;"/08/"&amp;'Configurações Básicas'!$E$5,"")</f>
        <v/>
      </c>
      <c r="E441" s="43"/>
      <c r="F441" s="143"/>
      <c r="G441" s="43"/>
      <c r="H441" s="43"/>
      <c r="I441" s="43"/>
      <c r="J441" s="219">
        <v>0</v>
      </c>
      <c r="K441" s="219">
        <v>0</v>
      </c>
      <c r="L441" s="44"/>
      <c r="M441" s="43"/>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IF(C442&lt;&gt;"",TEXT(C442,"00")&amp;"/08/"&amp;'Configurações Básicas'!$E$5,"")</f>
        <v/>
      </c>
      <c r="E442" s="43"/>
      <c r="F442" s="143"/>
      <c r="G442" s="43"/>
      <c r="H442" s="43"/>
      <c r="I442" s="43"/>
      <c r="J442" s="219">
        <v>0</v>
      </c>
      <c r="K442" s="219">
        <v>0</v>
      </c>
      <c r="L442" s="44"/>
      <c r="M442" s="43"/>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IF(C443&lt;&gt;"",TEXT(C443,"00")&amp;"/08/"&amp;'Configurações Básicas'!$E$5,"")</f>
        <v/>
      </c>
      <c r="E443" s="43"/>
      <c r="F443" s="143"/>
      <c r="G443" s="43"/>
      <c r="H443" s="43"/>
      <c r="I443" s="43"/>
      <c r="J443" s="219">
        <v>0</v>
      </c>
      <c r="K443" s="219">
        <v>0</v>
      </c>
      <c r="L443" s="44"/>
      <c r="M443" s="43"/>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IF(C444&lt;&gt;"",TEXT(C444,"00")&amp;"/08/"&amp;'Configurações Básicas'!$E$5,"")</f>
        <v/>
      </c>
      <c r="E444" s="43"/>
      <c r="F444" s="143"/>
      <c r="G444" s="43"/>
      <c r="H444" s="43"/>
      <c r="I444" s="43"/>
      <c r="J444" s="219">
        <v>0</v>
      </c>
      <c r="K444" s="219">
        <v>0</v>
      </c>
      <c r="L444" s="44"/>
      <c r="M444" s="43"/>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IF(C445&lt;&gt;"",TEXT(C445,"00")&amp;"/08/"&amp;'Configurações Básicas'!$E$5,"")</f>
        <v/>
      </c>
      <c r="E445" s="43"/>
      <c r="F445" s="143"/>
      <c r="G445" s="43"/>
      <c r="H445" s="43"/>
      <c r="I445" s="43"/>
      <c r="J445" s="219">
        <v>0</v>
      </c>
      <c r="K445" s="219">
        <v>0</v>
      </c>
      <c r="L445" s="44"/>
      <c r="M445" s="43"/>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Receitas'!$O$4:$P$14,2,FALSE)</f>
        <v>#N/A</v>
      </c>
    </row>
    <row r="446" spans="1:23" ht="19.5" customHeight="1" thickTop="1" thickBot="1" x14ac:dyDescent="0.3">
      <c r="A446" s="164"/>
      <c r="C446" s="43"/>
      <c r="D446" s="43" t="str">
        <f>IF(C446&lt;&gt;"",TEXT(C446,"00")&amp;"/08/"&amp;'Configurações Básicas'!$E$5,"")</f>
        <v/>
      </c>
      <c r="E446" s="43"/>
      <c r="F446" s="143"/>
      <c r="G446" s="43"/>
      <c r="H446" s="43"/>
      <c r="I446" s="43"/>
      <c r="J446" s="219">
        <v>0</v>
      </c>
      <c r="K446" s="219">
        <v>0</v>
      </c>
      <c r="L446" s="44"/>
      <c r="M446" s="43"/>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8"/>
        <v>#N/A</v>
      </c>
      <c r="T446" s="109" t="e">
        <f t="shared" si="29"/>
        <v>#N/A</v>
      </c>
      <c r="U446" s="109" t="e">
        <f t="shared" si="30"/>
        <v>#N/A</v>
      </c>
      <c r="V446" s="109" t="e">
        <f t="shared" si="31"/>
        <v>#N/A</v>
      </c>
      <c r="W446" s="113" t="e">
        <f>VLOOKUP(E446,'PC Receitas'!$O$4:$P$14,2,FALSE)</f>
        <v>#N/A</v>
      </c>
    </row>
    <row r="447" spans="1:23" ht="19.5" customHeight="1" thickTop="1" thickBot="1" x14ac:dyDescent="0.3">
      <c r="A447" s="164"/>
      <c r="C447" s="43"/>
      <c r="D447" s="43" t="str">
        <f>IF(C447&lt;&gt;"",TEXT(C447,"00")&amp;"/08/"&amp;'Configurações Básicas'!$E$5,"")</f>
        <v/>
      </c>
      <c r="E447" s="43"/>
      <c r="F447" s="143"/>
      <c r="G447" s="43"/>
      <c r="H447" s="43"/>
      <c r="I447" s="43"/>
      <c r="J447" s="219">
        <v>0</v>
      </c>
      <c r="K447" s="219">
        <v>0</v>
      </c>
      <c r="L447" s="44"/>
      <c r="M447" s="43"/>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8"/>
        <v>#N/A</v>
      </c>
      <c r="T447" s="109" t="e">
        <f t="shared" si="29"/>
        <v>#N/A</v>
      </c>
      <c r="U447" s="109" t="e">
        <f t="shared" si="30"/>
        <v>#N/A</v>
      </c>
      <c r="V447" s="109" t="e">
        <f t="shared" si="31"/>
        <v>#N/A</v>
      </c>
      <c r="W447" s="113" t="e">
        <f>VLOOKUP(E447,'PC Receitas'!$O$4:$P$14,2,FALSE)</f>
        <v>#N/A</v>
      </c>
    </row>
    <row r="448" spans="1:23" ht="19.5" customHeight="1" thickTop="1" thickBot="1" x14ac:dyDescent="0.3">
      <c r="A448" s="164"/>
      <c r="C448" s="43"/>
      <c r="D448" s="43" t="str">
        <f>IF(C448&lt;&gt;"",TEXT(C448,"00")&amp;"/08/"&amp;'Configurações Básicas'!$E$5,"")</f>
        <v/>
      </c>
      <c r="E448" s="43"/>
      <c r="F448" s="143"/>
      <c r="G448" s="43"/>
      <c r="H448" s="43"/>
      <c r="I448" s="43"/>
      <c r="J448" s="219">
        <v>0</v>
      </c>
      <c r="K448" s="219">
        <v>0</v>
      </c>
      <c r="L448" s="44"/>
      <c r="M448" s="43"/>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8"/>
        <v>#N/A</v>
      </c>
      <c r="T448" s="109" t="e">
        <f t="shared" si="29"/>
        <v>#N/A</v>
      </c>
      <c r="U448" s="109" t="e">
        <f t="shared" si="30"/>
        <v>#N/A</v>
      </c>
      <c r="V448" s="109" t="e">
        <f t="shared" si="31"/>
        <v>#N/A</v>
      </c>
      <c r="W448" s="113" t="e">
        <f>VLOOKUP(E448,'PC Receitas'!$O$4:$P$14,2,FALSE)</f>
        <v>#N/A</v>
      </c>
    </row>
    <row r="449" spans="1:23" ht="19.5" customHeight="1" thickTop="1" thickBot="1" x14ac:dyDescent="0.3">
      <c r="A449" s="164"/>
      <c r="C449" s="43"/>
      <c r="D449" s="43" t="str">
        <f>IF(C449&lt;&gt;"",TEXT(C449,"00")&amp;"/08/"&amp;'Configurações Básicas'!$E$5,"")</f>
        <v/>
      </c>
      <c r="E449" s="43"/>
      <c r="F449" s="143"/>
      <c r="G449" s="43"/>
      <c r="H449" s="43"/>
      <c r="I449" s="43"/>
      <c r="J449" s="219">
        <v>0</v>
      </c>
      <c r="K449" s="219">
        <v>0</v>
      </c>
      <c r="L449" s="44"/>
      <c r="M449" s="43"/>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8"/>
        <v>#N/A</v>
      </c>
      <c r="T449" s="109" t="e">
        <f t="shared" si="29"/>
        <v>#N/A</v>
      </c>
      <c r="U449" s="109" t="e">
        <f t="shared" si="30"/>
        <v>#N/A</v>
      </c>
      <c r="V449" s="109" t="e">
        <f t="shared" si="31"/>
        <v>#N/A</v>
      </c>
      <c r="W449" s="113" t="e">
        <f>VLOOKUP(E449,'PC Receitas'!$O$4:$P$14,2,FALSE)</f>
        <v>#N/A</v>
      </c>
    </row>
    <row r="450" spans="1:23" ht="19.5" customHeight="1" thickTop="1" thickBot="1" x14ac:dyDescent="0.3">
      <c r="A450" s="164"/>
      <c r="C450" s="43"/>
      <c r="D450" s="43" t="str">
        <f>IF(C450&lt;&gt;"",TEXT(C450,"00")&amp;"/08/"&amp;'Configurações Básicas'!$E$5,"")</f>
        <v/>
      </c>
      <c r="E450" s="43"/>
      <c r="F450" s="143"/>
      <c r="G450" s="43"/>
      <c r="H450" s="43"/>
      <c r="I450" s="43"/>
      <c r="J450" s="219">
        <v>0</v>
      </c>
      <c r="K450" s="219">
        <v>0</v>
      </c>
      <c r="L450" s="44"/>
      <c r="M450" s="43"/>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8"/>
        <v>#N/A</v>
      </c>
      <c r="T450" s="109" t="e">
        <f t="shared" si="29"/>
        <v>#N/A</v>
      </c>
      <c r="U450" s="109" t="e">
        <f t="shared" si="30"/>
        <v>#N/A</v>
      </c>
      <c r="V450" s="109" t="e">
        <f t="shared" si="31"/>
        <v>#N/A</v>
      </c>
      <c r="W450" s="113" t="e">
        <f>VLOOKUP(E450,'PC Receitas'!$O$4:$P$14,2,FALSE)</f>
        <v>#N/A</v>
      </c>
    </row>
    <row r="451" spans="1:23" ht="19.5" customHeight="1" thickTop="1" thickBot="1" x14ac:dyDescent="0.3">
      <c r="A451" s="164"/>
      <c r="C451" s="43"/>
      <c r="D451" s="43" t="str">
        <f>IF(C451&lt;&gt;"",TEXT(C451,"00")&amp;"/08/"&amp;'Configurações Básicas'!$E$5,"")</f>
        <v/>
      </c>
      <c r="E451" s="43"/>
      <c r="F451" s="143"/>
      <c r="G451" s="43"/>
      <c r="H451" s="43"/>
      <c r="I451" s="43"/>
      <c r="J451" s="219">
        <v>0</v>
      </c>
      <c r="K451" s="219">
        <v>0</v>
      </c>
      <c r="L451" s="44"/>
      <c r="M451" s="43"/>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8"/>
        <v>#N/A</v>
      </c>
      <c r="T451" s="109" t="e">
        <f t="shared" si="29"/>
        <v>#N/A</v>
      </c>
      <c r="U451" s="109" t="e">
        <f t="shared" si="30"/>
        <v>#N/A</v>
      </c>
      <c r="V451" s="109" t="e">
        <f t="shared" si="31"/>
        <v>#N/A</v>
      </c>
      <c r="W451" s="113" t="e">
        <f>VLOOKUP(E451,'PC Receitas'!$O$4:$P$14,2,FALSE)</f>
        <v>#N/A</v>
      </c>
    </row>
    <row r="452" spans="1:23" ht="19.5" customHeight="1" thickTop="1" thickBot="1" x14ac:dyDescent="0.3">
      <c r="A452" s="164"/>
      <c r="C452" s="43"/>
      <c r="D452" s="43" t="str">
        <f>IF(C452&lt;&gt;"",TEXT(C452,"00")&amp;"/08/"&amp;'Configurações Básicas'!$E$5,"")</f>
        <v/>
      </c>
      <c r="E452" s="43"/>
      <c r="F452" s="143"/>
      <c r="G452" s="43"/>
      <c r="H452" s="43"/>
      <c r="I452" s="43"/>
      <c r="J452" s="219">
        <v>0</v>
      </c>
      <c r="K452" s="219">
        <v>0</v>
      </c>
      <c r="L452" s="44"/>
      <c r="M452" s="43"/>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8"/>
        <v>#N/A</v>
      </c>
      <c r="T452" s="109" t="e">
        <f t="shared" si="29"/>
        <v>#N/A</v>
      </c>
      <c r="U452" s="109" t="e">
        <f t="shared" si="30"/>
        <v>#N/A</v>
      </c>
      <c r="V452" s="109" t="e">
        <f t="shared" si="31"/>
        <v>#N/A</v>
      </c>
      <c r="W452" s="113" t="e">
        <f>VLOOKUP(E452,'PC Receitas'!$O$4:$P$14,2,FALSE)</f>
        <v>#N/A</v>
      </c>
    </row>
    <row r="453" spans="1:23" ht="19.5" customHeight="1" thickTop="1" thickBot="1" x14ac:dyDescent="0.3">
      <c r="A453" s="164"/>
      <c r="C453" s="43"/>
      <c r="D453" s="43" t="str">
        <f>IF(C453&lt;&gt;"",TEXT(C453,"00")&amp;"/08/"&amp;'Configurações Básicas'!$E$5,"")</f>
        <v/>
      </c>
      <c r="E453" s="43"/>
      <c r="F453" s="143"/>
      <c r="G453" s="43"/>
      <c r="H453" s="43"/>
      <c r="I453" s="43"/>
      <c r="J453" s="219">
        <v>0</v>
      </c>
      <c r="K453" s="219">
        <v>0</v>
      </c>
      <c r="L453" s="44"/>
      <c r="M453" s="43"/>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8"/>
        <v>#N/A</v>
      </c>
      <c r="T453" s="109" t="e">
        <f t="shared" si="29"/>
        <v>#N/A</v>
      </c>
      <c r="U453" s="109" t="e">
        <f t="shared" si="30"/>
        <v>#N/A</v>
      </c>
      <c r="V453" s="109" t="e">
        <f t="shared" si="31"/>
        <v>#N/A</v>
      </c>
      <c r="W453" s="113" t="e">
        <f>VLOOKUP(E453,'PC Receitas'!$O$4:$P$14,2,FALSE)</f>
        <v>#N/A</v>
      </c>
    </row>
    <row r="454" spans="1:23" ht="19.5" customHeight="1" thickTop="1" thickBot="1" x14ac:dyDescent="0.3">
      <c r="A454" s="164"/>
      <c r="C454" s="43"/>
      <c r="D454" s="43" t="str">
        <f>IF(C454&lt;&gt;"",TEXT(C454,"00")&amp;"/08/"&amp;'Configurações Básicas'!$E$5,"")</f>
        <v/>
      </c>
      <c r="E454" s="43"/>
      <c r="F454" s="143"/>
      <c r="G454" s="43"/>
      <c r="H454" s="43"/>
      <c r="I454" s="43"/>
      <c r="J454" s="219">
        <v>0</v>
      </c>
      <c r="K454" s="219">
        <v>0</v>
      </c>
      <c r="L454" s="44"/>
      <c r="M454" s="43"/>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si="28"/>
        <v>#N/A</v>
      </c>
      <c r="T454" s="109" t="e">
        <f t="shared" si="29"/>
        <v>#N/A</v>
      </c>
      <c r="U454" s="109" t="e">
        <f t="shared" si="30"/>
        <v>#N/A</v>
      </c>
      <c r="V454" s="109" t="e">
        <f t="shared" si="31"/>
        <v>#N/A</v>
      </c>
      <c r="W454" s="113" t="e">
        <f>VLOOKUP(E454,'PC Receitas'!$O$4:$P$14,2,FALSE)</f>
        <v>#N/A</v>
      </c>
    </row>
    <row r="455" spans="1:23" ht="19.5" customHeight="1" thickTop="1" thickBot="1" x14ac:dyDescent="0.3">
      <c r="A455" s="164"/>
      <c r="C455" s="43"/>
      <c r="D455" s="43" t="str">
        <f>IF(C455&lt;&gt;"",TEXT(C455,"00")&amp;"/08/"&amp;'Configurações Básicas'!$E$5,"")</f>
        <v/>
      </c>
      <c r="E455" s="43"/>
      <c r="F455" s="143"/>
      <c r="G455" s="43"/>
      <c r="H455" s="43"/>
      <c r="I455" s="43"/>
      <c r="J455" s="219">
        <v>0</v>
      </c>
      <c r="K455" s="219">
        <v>0</v>
      </c>
      <c r="L455" s="44"/>
      <c r="M455" s="43"/>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IF(C456&lt;&gt;"",TEXT(C456,"00")&amp;"/08/"&amp;'Configurações Básicas'!$E$5,"")</f>
        <v/>
      </c>
      <c r="E456" s="43"/>
      <c r="F456" s="143"/>
      <c r="G456" s="43"/>
      <c r="H456" s="43"/>
      <c r="I456" s="43"/>
      <c r="J456" s="219">
        <v>0</v>
      </c>
      <c r="K456" s="219">
        <v>0</v>
      </c>
      <c r="L456" s="44"/>
      <c r="M456" s="43"/>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IF(C457&lt;&gt;"",TEXT(C457,"00")&amp;"/08/"&amp;'Configurações Básicas'!$E$5,"")</f>
        <v/>
      </c>
      <c r="E457" s="43"/>
      <c r="F457" s="143"/>
      <c r="G457" s="43"/>
      <c r="H457" s="43"/>
      <c r="I457" s="43"/>
      <c r="J457" s="219">
        <v>0</v>
      </c>
      <c r="K457" s="219">
        <v>0</v>
      </c>
      <c r="L457" s="44"/>
      <c r="M457" s="43"/>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IF(C458&lt;&gt;"",TEXT(C458,"00")&amp;"/08/"&amp;'Configurações Básicas'!$E$5,"")</f>
        <v/>
      </c>
      <c r="E458" s="43"/>
      <c r="F458" s="143"/>
      <c r="G458" s="43"/>
      <c r="H458" s="43"/>
      <c r="I458" s="43"/>
      <c r="J458" s="219">
        <v>0</v>
      </c>
      <c r="K458" s="219">
        <v>0</v>
      </c>
      <c r="L458" s="44"/>
      <c r="M458" s="43"/>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IF(C459&lt;&gt;"",TEXT(C459,"00")&amp;"/08/"&amp;'Configurações Básicas'!$E$5,"")</f>
        <v/>
      </c>
      <c r="E459" s="43"/>
      <c r="F459" s="143"/>
      <c r="G459" s="43"/>
      <c r="H459" s="43"/>
      <c r="I459" s="43"/>
      <c r="J459" s="219">
        <v>0</v>
      </c>
      <c r="K459" s="219">
        <v>0</v>
      </c>
      <c r="L459" s="44"/>
      <c r="M459" s="43"/>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IF(C460&lt;&gt;"",TEXT(C460,"00")&amp;"/08/"&amp;'Configurações Básicas'!$E$5,"")</f>
        <v/>
      </c>
      <c r="E460" s="43"/>
      <c r="F460" s="143"/>
      <c r="G460" s="43"/>
      <c r="H460" s="43"/>
      <c r="I460" s="43"/>
      <c r="J460" s="219">
        <v>0</v>
      </c>
      <c r="K460" s="219">
        <v>0</v>
      </c>
      <c r="L460" s="44"/>
      <c r="M460" s="43"/>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IF(C461&lt;&gt;"",TEXT(C461,"00")&amp;"/08/"&amp;'Configurações Básicas'!$E$5,"")</f>
        <v/>
      </c>
      <c r="E461" s="43"/>
      <c r="F461" s="143"/>
      <c r="G461" s="43"/>
      <c r="H461" s="43"/>
      <c r="I461" s="43"/>
      <c r="J461" s="219">
        <v>0</v>
      </c>
      <c r="K461" s="219">
        <v>0</v>
      </c>
      <c r="L461" s="44"/>
      <c r="M461" s="43"/>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IF(C462&lt;&gt;"",TEXT(C462,"00")&amp;"/08/"&amp;'Configurações Básicas'!$E$5,"")</f>
        <v/>
      </c>
      <c r="E462" s="43"/>
      <c r="F462" s="143"/>
      <c r="G462" s="43"/>
      <c r="H462" s="43"/>
      <c r="I462" s="43"/>
      <c r="J462" s="219">
        <v>0</v>
      </c>
      <c r="K462" s="219">
        <v>0</v>
      </c>
      <c r="L462" s="44"/>
      <c r="M462" s="43"/>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IF(C463&lt;&gt;"",TEXT(C463,"00")&amp;"/08/"&amp;'Configurações Básicas'!$E$5,"")</f>
        <v/>
      </c>
      <c r="E463" s="43"/>
      <c r="F463" s="143"/>
      <c r="G463" s="43"/>
      <c r="H463" s="43"/>
      <c r="I463" s="43"/>
      <c r="J463" s="219">
        <v>0</v>
      </c>
      <c r="K463" s="219">
        <v>0</v>
      </c>
      <c r="L463" s="44"/>
      <c r="M463" s="43"/>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IF(C464&lt;&gt;"",TEXT(C464,"00")&amp;"/08/"&amp;'Configurações Básicas'!$E$5,"")</f>
        <v/>
      </c>
      <c r="E464" s="43"/>
      <c r="F464" s="143"/>
      <c r="G464" s="43"/>
      <c r="H464" s="43"/>
      <c r="I464" s="43"/>
      <c r="J464" s="219">
        <v>0</v>
      </c>
      <c r="K464" s="219">
        <v>0</v>
      </c>
      <c r="L464" s="44"/>
      <c r="M464" s="43"/>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IF(C465&lt;&gt;"",TEXT(C465,"00")&amp;"/08/"&amp;'Configurações Básicas'!$E$5,"")</f>
        <v/>
      </c>
      <c r="E465" s="43"/>
      <c r="F465" s="143"/>
      <c r="G465" s="43"/>
      <c r="H465" s="43"/>
      <c r="I465" s="43"/>
      <c r="J465" s="219">
        <v>0</v>
      </c>
      <c r="K465" s="219">
        <v>0</v>
      </c>
      <c r="L465" s="44"/>
      <c r="M465" s="43"/>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IF(C466&lt;&gt;"",TEXT(C466,"00")&amp;"/08/"&amp;'Configurações Básicas'!$E$5,"")</f>
        <v/>
      </c>
      <c r="E466" s="43"/>
      <c r="F466" s="143"/>
      <c r="G466" s="43"/>
      <c r="H466" s="43"/>
      <c r="I466" s="43"/>
      <c r="J466" s="219">
        <v>0</v>
      </c>
      <c r="K466" s="219">
        <v>0</v>
      </c>
      <c r="L466" s="44"/>
      <c r="M466" s="43"/>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IF(C467&lt;&gt;"",TEXT(C467,"00")&amp;"/08/"&amp;'Configurações Básicas'!$E$5,"")</f>
        <v/>
      </c>
      <c r="E467" s="43"/>
      <c r="F467" s="143"/>
      <c r="G467" s="43"/>
      <c r="H467" s="43"/>
      <c r="I467" s="43"/>
      <c r="J467" s="219">
        <v>0</v>
      </c>
      <c r="K467" s="219">
        <v>0</v>
      </c>
      <c r="L467" s="44"/>
      <c r="M467" s="43"/>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IF(C468&lt;&gt;"",TEXT(C468,"00")&amp;"/08/"&amp;'Configurações Básicas'!$E$5,"")</f>
        <v/>
      </c>
      <c r="E468" s="43"/>
      <c r="F468" s="143"/>
      <c r="G468" s="43"/>
      <c r="H468" s="43"/>
      <c r="I468" s="43"/>
      <c r="J468" s="219">
        <v>0</v>
      </c>
      <c r="K468" s="219">
        <v>0</v>
      </c>
      <c r="L468" s="44"/>
      <c r="M468" s="43"/>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IF(C469&lt;&gt;"",TEXT(C469,"00")&amp;"/08/"&amp;'Configurações Básicas'!$E$5,"")</f>
        <v/>
      </c>
      <c r="E469" s="43"/>
      <c r="F469" s="143"/>
      <c r="G469" s="43"/>
      <c r="H469" s="43"/>
      <c r="I469" s="43"/>
      <c r="J469" s="219">
        <v>0</v>
      </c>
      <c r="K469" s="219">
        <v>0</v>
      </c>
      <c r="L469" s="44"/>
      <c r="M469" s="43"/>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IF(C470&lt;&gt;"",TEXT(C470,"00")&amp;"/08/"&amp;'Configurações Básicas'!$E$5,"")</f>
        <v/>
      </c>
      <c r="E470" s="43"/>
      <c r="F470" s="143"/>
      <c r="G470" s="43"/>
      <c r="H470" s="43"/>
      <c r="I470" s="43"/>
      <c r="J470" s="219">
        <v>0</v>
      </c>
      <c r="K470" s="219">
        <v>0</v>
      </c>
      <c r="L470" s="44"/>
      <c r="M470" s="43"/>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IF(C471&lt;&gt;"",TEXT(C471,"00")&amp;"/08/"&amp;'Configurações Básicas'!$E$5,"")</f>
        <v/>
      </c>
      <c r="E471" s="43"/>
      <c r="F471" s="143"/>
      <c r="G471" s="43"/>
      <c r="H471" s="43"/>
      <c r="I471" s="43"/>
      <c r="J471" s="219">
        <v>0</v>
      </c>
      <c r="K471" s="219">
        <v>0</v>
      </c>
      <c r="L471" s="44"/>
      <c r="M471" s="43"/>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IF(C472&lt;&gt;"",TEXT(C472,"00")&amp;"/08/"&amp;'Configurações Básicas'!$E$5,"")</f>
        <v/>
      </c>
      <c r="E472" s="43"/>
      <c r="F472" s="143"/>
      <c r="G472" s="43"/>
      <c r="H472" s="43"/>
      <c r="I472" s="43"/>
      <c r="J472" s="219">
        <v>0</v>
      </c>
      <c r="K472" s="219">
        <v>0</v>
      </c>
      <c r="L472" s="44"/>
      <c r="M472" s="43"/>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IF(C473&lt;&gt;"",TEXT(C473,"00")&amp;"/08/"&amp;'Configurações Básicas'!$E$5,"")</f>
        <v/>
      </c>
      <c r="E473" s="43"/>
      <c r="F473" s="143"/>
      <c r="G473" s="43"/>
      <c r="H473" s="43"/>
      <c r="I473" s="43"/>
      <c r="J473" s="219">
        <v>0</v>
      </c>
      <c r="K473" s="219">
        <v>0</v>
      </c>
      <c r="L473" s="44"/>
      <c r="M473" s="43"/>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IF(C474&lt;&gt;"",TEXT(C474,"00")&amp;"/08/"&amp;'Configurações Básicas'!$E$5,"")</f>
        <v/>
      </c>
      <c r="E474" s="43"/>
      <c r="F474" s="143"/>
      <c r="G474" s="43"/>
      <c r="H474" s="43"/>
      <c r="I474" s="43"/>
      <c r="J474" s="219">
        <v>0</v>
      </c>
      <c r="K474" s="219">
        <v>0</v>
      </c>
      <c r="L474" s="44"/>
      <c r="M474" s="43"/>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IF(C475&lt;&gt;"",TEXT(C475,"00")&amp;"/08/"&amp;'Configurações Básicas'!$E$5,"")</f>
        <v/>
      </c>
      <c r="E475" s="43"/>
      <c r="F475" s="143"/>
      <c r="G475" s="43"/>
      <c r="H475" s="43"/>
      <c r="I475" s="43"/>
      <c r="J475" s="219">
        <v>0</v>
      </c>
      <c r="K475" s="219">
        <v>0</v>
      </c>
      <c r="L475" s="44"/>
      <c r="M475" s="43"/>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IF(C476&lt;&gt;"",TEXT(C476,"00")&amp;"/08/"&amp;'Configurações Básicas'!$E$5,"")</f>
        <v/>
      </c>
      <c r="E476" s="43"/>
      <c r="F476" s="143"/>
      <c r="G476" s="43"/>
      <c r="H476" s="43"/>
      <c r="I476" s="43"/>
      <c r="J476" s="219">
        <v>0</v>
      </c>
      <c r="K476" s="219">
        <v>0</v>
      </c>
      <c r="L476" s="44"/>
      <c r="M476" s="43"/>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IF(C477&lt;&gt;"",TEXT(C477,"00")&amp;"/08/"&amp;'Configurações Básicas'!$E$5,"")</f>
        <v/>
      </c>
      <c r="E477" s="43"/>
      <c r="F477" s="143"/>
      <c r="G477" s="43"/>
      <c r="H477" s="43"/>
      <c r="I477" s="43"/>
      <c r="J477" s="219">
        <v>0</v>
      </c>
      <c r="K477" s="219">
        <v>0</v>
      </c>
      <c r="L477" s="44"/>
      <c r="M477" s="43"/>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IF(C478&lt;&gt;"",TEXT(C478,"00")&amp;"/08/"&amp;'Configurações Básicas'!$E$5,"")</f>
        <v/>
      </c>
      <c r="E478" s="43"/>
      <c r="F478" s="143"/>
      <c r="G478" s="43"/>
      <c r="H478" s="43"/>
      <c r="I478" s="43"/>
      <c r="J478" s="219">
        <v>0</v>
      </c>
      <c r="K478" s="219">
        <v>0</v>
      </c>
      <c r="L478" s="44"/>
      <c r="M478" s="43"/>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IF(C479&lt;&gt;"",TEXT(C479,"00")&amp;"/08/"&amp;'Configurações Básicas'!$E$5,"")</f>
        <v/>
      </c>
      <c r="E479" s="43"/>
      <c r="F479" s="143"/>
      <c r="G479" s="43"/>
      <c r="H479" s="43"/>
      <c r="I479" s="43"/>
      <c r="J479" s="219">
        <v>0</v>
      </c>
      <c r="K479" s="219">
        <v>0</v>
      </c>
      <c r="L479" s="44"/>
      <c r="M479" s="43"/>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IF(C480&lt;&gt;"",TEXT(C480,"00")&amp;"/08/"&amp;'Configurações Básicas'!$E$5,"")</f>
        <v/>
      </c>
      <c r="E480" s="43"/>
      <c r="F480" s="143"/>
      <c r="G480" s="43"/>
      <c r="H480" s="43"/>
      <c r="I480" s="43"/>
      <c r="J480" s="219">
        <v>0</v>
      </c>
      <c r="K480" s="219">
        <v>0</v>
      </c>
      <c r="L480" s="44"/>
      <c r="M480" s="43"/>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IF(C481&lt;&gt;"",TEXT(C481,"00")&amp;"/08/"&amp;'Configurações Básicas'!$E$5,"")</f>
        <v/>
      </c>
      <c r="E481" s="43"/>
      <c r="F481" s="143"/>
      <c r="G481" s="43"/>
      <c r="H481" s="43"/>
      <c r="I481" s="43"/>
      <c r="J481" s="219">
        <v>0</v>
      </c>
      <c r="K481" s="219">
        <v>0</v>
      </c>
      <c r="L481" s="44"/>
      <c r="M481" s="43"/>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IF(C482&lt;&gt;"",TEXT(C482,"00")&amp;"/08/"&amp;'Configurações Básicas'!$E$5,"")</f>
        <v/>
      </c>
      <c r="E482" s="43"/>
      <c r="F482" s="143"/>
      <c r="G482" s="43"/>
      <c r="H482" s="43"/>
      <c r="I482" s="43"/>
      <c r="J482" s="219">
        <v>0</v>
      </c>
      <c r="K482" s="219">
        <v>0</v>
      </c>
      <c r="L482" s="44"/>
      <c r="M482" s="43"/>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IF(C483&lt;&gt;"",TEXT(C483,"00")&amp;"/08/"&amp;'Configurações Básicas'!$E$5,"")</f>
        <v/>
      </c>
      <c r="E483" s="43"/>
      <c r="F483" s="143"/>
      <c r="G483" s="43"/>
      <c r="H483" s="43"/>
      <c r="I483" s="43"/>
      <c r="J483" s="219">
        <v>0</v>
      </c>
      <c r="K483" s="219">
        <v>0</v>
      </c>
      <c r="L483" s="44"/>
      <c r="M483" s="43"/>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IF(C484&lt;&gt;"",TEXT(C484,"00")&amp;"/08/"&amp;'Configurações Básicas'!$E$5,"")</f>
        <v/>
      </c>
      <c r="E484" s="43"/>
      <c r="F484" s="143"/>
      <c r="G484" s="43"/>
      <c r="H484" s="43"/>
      <c r="I484" s="43"/>
      <c r="J484" s="219">
        <v>0</v>
      </c>
      <c r="K484" s="219">
        <v>0</v>
      </c>
      <c r="L484" s="44"/>
      <c r="M484" s="43"/>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IF(C485&lt;&gt;"",TEXT(C485,"00")&amp;"/08/"&amp;'Configurações Básicas'!$E$5,"")</f>
        <v/>
      </c>
      <c r="E485" s="43"/>
      <c r="F485" s="143"/>
      <c r="G485" s="43"/>
      <c r="H485" s="43"/>
      <c r="I485" s="43"/>
      <c r="J485" s="219">
        <v>0</v>
      </c>
      <c r="K485" s="219">
        <v>0</v>
      </c>
      <c r="L485" s="44"/>
      <c r="M485" s="43"/>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IF(C486&lt;&gt;"",TEXT(C486,"00")&amp;"/08/"&amp;'Configurações Básicas'!$E$5,"")</f>
        <v/>
      </c>
      <c r="E486" s="43"/>
      <c r="F486" s="143"/>
      <c r="G486" s="43"/>
      <c r="H486" s="43"/>
      <c r="I486" s="43"/>
      <c r="J486" s="219">
        <v>0</v>
      </c>
      <c r="K486" s="219">
        <v>0</v>
      </c>
      <c r="L486" s="44"/>
      <c r="M486" s="43"/>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IF(C487&lt;&gt;"",TEXT(C487,"00")&amp;"/08/"&amp;'Configurações Básicas'!$E$5,"")</f>
        <v/>
      </c>
      <c r="E487" s="43"/>
      <c r="F487" s="143"/>
      <c r="G487" s="43"/>
      <c r="H487" s="43"/>
      <c r="I487" s="43"/>
      <c r="J487" s="219">
        <v>0</v>
      </c>
      <c r="K487" s="219">
        <v>0</v>
      </c>
      <c r="L487" s="44"/>
      <c r="M487" s="43"/>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IF(C488&lt;&gt;"",TEXT(C488,"00")&amp;"/08/"&amp;'Configurações Básicas'!$E$5,"")</f>
        <v/>
      </c>
      <c r="E488" s="43"/>
      <c r="F488" s="143"/>
      <c r="G488" s="43"/>
      <c r="H488" s="43"/>
      <c r="I488" s="43"/>
      <c r="J488" s="219">
        <v>0</v>
      </c>
      <c r="K488" s="219">
        <v>0</v>
      </c>
      <c r="L488" s="44"/>
      <c r="M488" s="43"/>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IF(C489&lt;&gt;"",TEXT(C489,"00")&amp;"/08/"&amp;'Configurações Básicas'!$E$5,"")</f>
        <v/>
      </c>
      <c r="E489" s="43"/>
      <c r="F489" s="143"/>
      <c r="G489" s="43"/>
      <c r="H489" s="43"/>
      <c r="I489" s="43"/>
      <c r="J489" s="219">
        <v>0</v>
      </c>
      <c r="K489" s="219">
        <v>0</v>
      </c>
      <c r="L489" s="44"/>
      <c r="M489" s="43"/>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IF(C490&lt;&gt;"",TEXT(C490,"00")&amp;"/08/"&amp;'Configurações Básicas'!$E$5,"")</f>
        <v/>
      </c>
      <c r="E490" s="43"/>
      <c r="F490" s="143"/>
      <c r="G490" s="43"/>
      <c r="H490" s="43"/>
      <c r="I490" s="43"/>
      <c r="J490" s="219">
        <v>0</v>
      </c>
      <c r="K490" s="219">
        <v>0</v>
      </c>
      <c r="L490" s="44"/>
      <c r="M490" s="43"/>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IF(C491&lt;&gt;"",TEXT(C491,"00")&amp;"/08/"&amp;'Configurações Básicas'!$E$5,"")</f>
        <v/>
      </c>
      <c r="E491" s="43"/>
      <c r="F491" s="143"/>
      <c r="G491" s="43"/>
      <c r="H491" s="43"/>
      <c r="I491" s="43"/>
      <c r="J491" s="219">
        <v>0</v>
      </c>
      <c r="K491" s="219">
        <v>0</v>
      </c>
      <c r="L491" s="44"/>
      <c r="M491" s="43"/>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IF(C492&lt;&gt;"",TEXT(C492,"00")&amp;"/08/"&amp;'Configurações Básicas'!$E$5,"")</f>
        <v/>
      </c>
      <c r="E492" s="43"/>
      <c r="F492" s="143"/>
      <c r="G492" s="43"/>
      <c r="H492" s="43"/>
      <c r="I492" s="43"/>
      <c r="J492" s="219">
        <v>0</v>
      </c>
      <c r="K492" s="219">
        <v>0</v>
      </c>
      <c r="L492" s="44"/>
      <c r="M492" s="43"/>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IF(C493&lt;&gt;"",TEXT(C493,"00")&amp;"/08/"&amp;'Configurações Básicas'!$E$5,"")</f>
        <v/>
      </c>
      <c r="E493" s="43"/>
      <c r="F493" s="143"/>
      <c r="G493" s="43"/>
      <c r="H493" s="43"/>
      <c r="I493" s="43"/>
      <c r="J493" s="219">
        <v>0</v>
      </c>
      <c r="K493" s="219">
        <v>0</v>
      </c>
      <c r="L493" s="44"/>
      <c r="M493" s="43"/>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IF(C494&lt;&gt;"",TEXT(C494,"00")&amp;"/08/"&amp;'Configurações Básicas'!$E$5,"")</f>
        <v/>
      </c>
      <c r="E494" s="43"/>
      <c r="F494" s="143"/>
      <c r="G494" s="43"/>
      <c r="H494" s="43"/>
      <c r="I494" s="43"/>
      <c r="J494" s="219">
        <v>0</v>
      </c>
      <c r="K494" s="219">
        <v>0</v>
      </c>
      <c r="L494" s="44"/>
      <c r="M494" s="43"/>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IF(C495&lt;&gt;"",TEXT(C495,"00")&amp;"/08/"&amp;'Configurações Básicas'!$E$5,"")</f>
        <v/>
      </c>
      <c r="E495" s="43"/>
      <c r="F495" s="143"/>
      <c r="G495" s="43"/>
      <c r="H495" s="43"/>
      <c r="I495" s="43"/>
      <c r="J495" s="219">
        <v>0</v>
      </c>
      <c r="K495" s="219">
        <v>0</v>
      </c>
      <c r="L495" s="44"/>
      <c r="M495" s="43"/>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IF(C496&lt;&gt;"",TEXT(C496,"00")&amp;"/08/"&amp;'Configurações Básicas'!$E$5,"")</f>
        <v/>
      </c>
      <c r="E496" s="43"/>
      <c r="F496" s="143"/>
      <c r="G496" s="43"/>
      <c r="H496" s="43"/>
      <c r="I496" s="43"/>
      <c r="J496" s="219">
        <v>0</v>
      </c>
      <c r="K496" s="219">
        <v>0</v>
      </c>
      <c r="L496" s="44"/>
      <c r="M496" s="43"/>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IF(C497&lt;&gt;"",TEXT(C497,"00")&amp;"/08/"&amp;'Configurações Básicas'!$E$5,"")</f>
        <v/>
      </c>
      <c r="E497" s="43"/>
      <c r="F497" s="143"/>
      <c r="G497" s="43"/>
      <c r="H497" s="43"/>
      <c r="I497" s="43"/>
      <c r="J497" s="219">
        <v>0</v>
      </c>
      <c r="K497" s="219">
        <v>0</v>
      </c>
      <c r="L497" s="44"/>
      <c r="M497" s="43"/>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IF(C498&lt;&gt;"",TEXT(C498,"00")&amp;"/08/"&amp;'Configurações Básicas'!$E$5,"")</f>
        <v/>
      </c>
      <c r="E498" s="43"/>
      <c r="F498" s="143"/>
      <c r="G498" s="43"/>
      <c r="H498" s="43"/>
      <c r="I498" s="43"/>
      <c r="J498" s="219">
        <v>0</v>
      </c>
      <c r="K498" s="219">
        <v>0</v>
      </c>
      <c r="L498" s="44"/>
      <c r="M498" s="43"/>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IF(C499&lt;&gt;"",TEXT(C499,"00")&amp;"/08/"&amp;'Configurações Básicas'!$E$5,"")</f>
        <v/>
      </c>
      <c r="E499" s="43"/>
      <c r="F499" s="143"/>
      <c r="G499" s="43"/>
      <c r="H499" s="43"/>
      <c r="I499" s="43"/>
      <c r="J499" s="219">
        <v>0</v>
      </c>
      <c r="K499" s="219">
        <v>0</v>
      </c>
      <c r="L499" s="44"/>
      <c r="M499" s="43"/>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IF(C500&lt;&gt;"",TEXT(C500,"00")&amp;"/08/"&amp;'Configurações Básicas'!$E$5,"")</f>
        <v/>
      </c>
      <c r="E500" s="43"/>
      <c r="F500" s="143"/>
      <c r="G500" s="43"/>
      <c r="H500" s="43"/>
      <c r="I500" s="43"/>
      <c r="J500" s="219">
        <v>0</v>
      </c>
      <c r="K500" s="219">
        <v>0</v>
      </c>
      <c r="L500" s="44"/>
      <c r="M500" s="43"/>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IF(C501&lt;&gt;"",TEXT(C501,"00")&amp;"/08/"&amp;'Configurações Básicas'!$E$5,"")</f>
        <v/>
      </c>
      <c r="E501" s="43"/>
      <c r="F501" s="143"/>
      <c r="G501" s="43"/>
      <c r="H501" s="43"/>
      <c r="I501" s="43"/>
      <c r="J501" s="219">
        <v>0</v>
      </c>
      <c r="K501" s="219">
        <v>0</v>
      </c>
      <c r="L501" s="44"/>
      <c r="M501" s="43"/>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IF(C502&lt;&gt;"",TEXT(C502,"00")&amp;"/08/"&amp;'Configurações Básicas'!$E$5,"")</f>
        <v/>
      </c>
      <c r="E502" s="43"/>
      <c r="F502" s="143"/>
      <c r="G502" s="43"/>
      <c r="H502" s="43"/>
      <c r="I502" s="43"/>
      <c r="J502" s="219">
        <v>0</v>
      </c>
      <c r="K502" s="219">
        <v>0</v>
      </c>
      <c r="L502" s="44"/>
      <c r="M502" s="43"/>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IF(C503&lt;&gt;"",TEXT(C503,"00")&amp;"/08/"&amp;'Configurações Básicas'!$E$5,"")</f>
        <v/>
      </c>
      <c r="E503" s="43"/>
      <c r="F503" s="143"/>
      <c r="G503" s="43"/>
      <c r="H503" s="43"/>
      <c r="I503" s="43"/>
      <c r="J503" s="219">
        <v>0</v>
      </c>
      <c r="K503" s="219">
        <v>0</v>
      </c>
      <c r="L503" s="44"/>
      <c r="M503" s="43"/>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IF(C504&lt;&gt;"",TEXT(C504,"00")&amp;"/08/"&amp;'Configurações Básicas'!$E$5,"")</f>
        <v/>
      </c>
      <c r="E504" s="43"/>
      <c r="F504" s="143"/>
      <c r="G504" s="43"/>
      <c r="H504" s="43"/>
      <c r="I504" s="43"/>
      <c r="J504" s="219">
        <v>0</v>
      </c>
      <c r="K504" s="219">
        <v>0</v>
      </c>
      <c r="L504" s="44"/>
      <c r="M504" s="43"/>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IF(C505&lt;&gt;"",TEXT(C505,"00")&amp;"/08/"&amp;'Configurações Básicas'!$E$5,"")</f>
        <v/>
      </c>
      <c r="E505" s="43"/>
      <c r="F505" s="143"/>
      <c r="G505" s="43"/>
      <c r="H505" s="43"/>
      <c r="I505" s="43"/>
      <c r="J505" s="219">
        <v>0</v>
      </c>
      <c r="K505" s="219">
        <v>0</v>
      </c>
      <c r="L505" s="44"/>
      <c r="M505" s="43"/>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IF(C506&lt;&gt;"",TEXT(C506,"00")&amp;"/08/"&amp;'Configurações Básicas'!$E$5,"")</f>
        <v/>
      </c>
      <c r="E506" s="43"/>
      <c r="F506" s="143"/>
      <c r="G506" s="43"/>
      <c r="H506" s="43"/>
      <c r="I506" s="43"/>
      <c r="J506" s="219">
        <v>0</v>
      </c>
      <c r="K506" s="219">
        <v>0</v>
      </c>
      <c r="L506" s="44"/>
      <c r="M506" s="43"/>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IF(C507&lt;&gt;"",TEXT(C507,"00")&amp;"/08/"&amp;'Configurações Básicas'!$E$5,"")</f>
        <v/>
      </c>
      <c r="E507" s="43"/>
      <c r="F507" s="143"/>
      <c r="G507" s="43"/>
      <c r="H507" s="43"/>
      <c r="I507" s="43"/>
      <c r="J507" s="219">
        <v>0</v>
      </c>
      <c r="K507" s="219">
        <v>0</v>
      </c>
      <c r="L507" s="44"/>
      <c r="M507" s="43"/>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IF(C508&lt;&gt;"",TEXT(C508,"00")&amp;"/08/"&amp;'Configurações Básicas'!$E$5,"")</f>
        <v/>
      </c>
      <c r="E508" s="43"/>
      <c r="F508" s="143"/>
      <c r="G508" s="43"/>
      <c r="H508" s="43"/>
      <c r="I508" s="43"/>
      <c r="J508" s="219">
        <v>0</v>
      </c>
      <c r="K508" s="219">
        <v>0</v>
      </c>
      <c r="L508" s="44"/>
      <c r="M508" s="43"/>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IF(C509&lt;&gt;"",TEXT(C509,"00")&amp;"/08/"&amp;'Configurações Básicas'!$E$5,"")</f>
        <v/>
      </c>
      <c r="E509" s="43"/>
      <c r="F509" s="143"/>
      <c r="G509" s="43"/>
      <c r="H509" s="43"/>
      <c r="I509" s="43"/>
      <c r="J509" s="219">
        <v>0</v>
      </c>
      <c r="K509" s="219">
        <v>0</v>
      </c>
      <c r="L509" s="44"/>
      <c r="M509" s="43"/>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Receitas'!$O$4:$P$14,2,FALSE)</f>
        <v>#N/A</v>
      </c>
    </row>
    <row r="510" spans="1:23" ht="19.5" customHeight="1" thickTop="1" thickBot="1" x14ac:dyDescent="0.3">
      <c r="A510" s="164"/>
      <c r="C510" s="43"/>
      <c r="D510" s="43" t="str">
        <f>IF(C510&lt;&gt;"",TEXT(C510,"00")&amp;"/08/"&amp;'Configurações Básicas'!$E$5,"")</f>
        <v/>
      </c>
      <c r="E510" s="43"/>
      <c r="F510" s="143"/>
      <c r="G510" s="43"/>
      <c r="H510" s="43"/>
      <c r="I510" s="43"/>
      <c r="J510" s="219">
        <v>0</v>
      </c>
      <c r="K510" s="219">
        <v>0</v>
      </c>
      <c r="L510" s="44"/>
      <c r="M510" s="43"/>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32"/>
        <v>#N/A</v>
      </c>
      <c r="T510" s="109" t="e">
        <f t="shared" si="33"/>
        <v>#N/A</v>
      </c>
      <c r="U510" s="109" t="e">
        <f t="shared" si="34"/>
        <v>#N/A</v>
      </c>
      <c r="V510" s="109" t="e">
        <f t="shared" si="35"/>
        <v>#N/A</v>
      </c>
      <c r="W510" s="113" t="e">
        <f>VLOOKUP(E510,'PC Receitas'!$O$4:$P$14,2,FALSE)</f>
        <v>#N/A</v>
      </c>
    </row>
    <row r="511" spans="1:23" ht="19.5" customHeight="1" thickTop="1" thickBot="1" x14ac:dyDescent="0.3">
      <c r="A511" s="164"/>
      <c r="C511" s="43"/>
      <c r="D511" s="43" t="str">
        <f>IF(C511&lt;&gt;"",TEXT(C511,"00")&amp;"/08/"&amp;'Configurações Básicas'!$E$5,"")</f>
        <v/>
      </c>
      <c r="E511" s="43"/>
      <c r="F511" s="143"/>
      <c r="G511" s="43"/>
      <c r="H511" s="43"/>
      <c r="I511" s="43"/>
      <c r="J511" s="219">
        <v>0</v>
      </c>
      <c r="K511" s="219">
        <v>0</v>
      </c>
      <c r="L511" s="44"/>
      <c r="M511" s="43"/>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32"/>
        <v>#N/A</v>
      </c>
      <c r="T511" s="109" t="e">
        <f t="shared" si="33"/>
        <v>#N/A</v>
      </c>
      <c r="U511" s="109" t="e">
        <f t="shared" si="34"/>
        <v>#N/A</v>
      </c>
      <c r="V511" s="109" t="e">
        <f t="shared" si="35"/>
        <v>#N/A</v>
      </c>
      <c r="W511" s="113" t="e">
        <f>VLOOKUP(E511,'PC Receitas'!$O$4:$P$14,2,FALSE)</f>
        <v>#N/A</v>
      </c>
    </row>
    <row r="512" spans="1:23" ht="19.5" customHeight="1" thickTop="1" thickBot="1" x14ac:dyDescent="0.3">
      <c r="A512" s="164"/>
      <c r="C512" s="43"/>
      <c r="D512" s="43" t="str">
        <f>IF(C512&lt;&gt;"",TEXT(C512,"00")&amp;"/08/"&amp;'Configurações Básicas'!$E$5,"")</f>
        <v/>
      </c>
      <c r="E512" s="43"/>
      <c r="F512" s="143"/>
      <c r="G512" s="43"/>
      <c r="H512" s="43"/>
      <c r="I512" s="43"/>
      <c r="J512" s="219">
        <v>0</v>
      </c>
      <c r="K512" s="219">
        <v>0</v>
      </c>
      <c r="L512" s="44"/>
      <c r="M512" s="43"/>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32"/>
        <v>#N/A</v>
      </c>
      <c r="T512" s="109" t="e">
        <f t="shared" si="33"/>
        <v>#N/A</v>
      </c>
      <c r="U512" s="109" t="e">
        <f t="shared" si="34"/>
        <v>#N/A</v>
      </c>
      <c r="V512" s="109" t="e">
        <f t="shared" si="35"/>
        <v>#N/A</v>
      </c>
      <c r="W512" s="113" t="e">
        <f>VLOOKUP(E512,'PC Receitas'!$O$4:$P$14,2,FALSE)</f>
        <v>#N/A</v>
      </c>
    </row>
    <row r="513" spans="1:23" ht="19.5" customHeight="1" thickTop="1" thickBot="1" x14ac:dyDescent="0.3">
      <c r="A513" s="164"/>
      <c r="C513" s="43"/>
      <c r="D513" s="43" t="str">
        <f>IF(C513&lt;&gt;"",TEXT(C513,"00")&amp;"/08/"&amp;'Configurações Básicas'!$E$5,"")</f>
        <v/>
      </c>
      <c r="E513" s="43"/>
      <c r="F513" s="143"/>
      <c r="G513" s="43"/>
      <c r="H513" s="43"/>
      <c r="I513" s="43"/>
      <c r="J513" s="219">
        <v>0</v>
      </c>
      <c r="K513" s="219">
        <v>0</v>
      </c>
      <c r="L513" s="44"/>
      <c r="M513" s="43"/>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32"/>
        <v>#N/A</v>
      </c>
      <c r="T513" s="109" t="e">
        <f t="shared" si="33"/>
        <v>#N/A</v>
      </c>
      <c r="U513" s="109" t="e">
        <f t="shared" si="34"/>
        <v>#N/A</v>
      </c>
      <c r="V513" s="109" t="e">
        <f t="shared" si="35"/>
        <v>#N/A</v>
      </c>
      <c r="W513" s="113" t="e">
        <f>VLOOKUP(E513,'PC Receitas'!$O$4:$P$14,2,FALSE)</f>
        <v>#N/A</v>
      </c>
    </row>
    <row r="514" spans="1:23" ht="19.5" customHeight="1" thickTop="1" thickBot="1" x14ac:dyDescent="0.3">
      <c r="A514" s="164"/>
      <c r="C514" s="43"/>
      <c r="D514" s="43" t="str">
        <f>IF(C514&lt;&gt;"",TEXT(C514,"00")&amp;"/08/"&amp;'Configurações Básicas'!$E$5,"")</f>
        <v/>
      </c>
      <c r="E514" s="43"/>
      <c r="F514" s="143"/>
      <c r="G514" s="43"/>
      <c r="H514" s="43"/>
      <c r="I514" s="43"/>
      <c r="J514" s="219">
        <v>0</v>
      </c>
      <c r="K514" s="219">
        <v>0</v>
      </c>
      <c r="L514" s="44"/>
      <c r="M514" s="43"/>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32"/>
        <v>#N/A</v>
      </c>
      <c r="T514" s="109" t="e">
        <f t="shared" si="33"/>
        <v>#N/A</v>
      </c>
      <c r="U514" s="109" t="e">
        <f t="shared" si="34"/>
        <v>#N/A</v>
      </c>
      <c r="V514" s="109" t="e">
        <f t="shared" si="35"/>
        <v>#N/A</v>
      </c>
      <c r="W514" s="113" t="e">
        <f>VLOOKUP(E514,'PC Receitas'!$O$4:$P$14,2,FALSE)</f>
        <v>#N/A</v>
      </c>
    </row>
    <row r="515" spans="1:23" ht="19.5" customHeight="1" thickTop="1" thickBot="1" x14ac:dyDescent="0.3">
      <c r="A515" s="164"/>
      <c r="C515" s="43"/>
      <c r="D515" s="43" t="str">
        <f>IF(C515&lt;&gt;"",TEXT(C515,"00")&amp;"/08/"&amp;'Configurações Básicas'!$E$5,"")</f>
        <v/>
      </c>
      <c r="E515" s="43"/>
      <c r="F515" s="143"/>
      <c r="G515" s="43"/>
      <c r="H515" s="43"/>
      <c r="I515" s="43"/>
      <c r="J515" s="219">
        <v>0</v>
      </c>
      <c r="K515" s="219">
        <v>0</v>
      </c>
      <c r="L515" s="44"/>
      <c r="M515" s="43"/>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32"/>
        <v>#N/A</v>
      </c>
      <c r="T515" s="109" t="e">
        <f t="shared" si="33"/>
        <v>#N/A</v>
      </c>
      <c r="U515" s="109" t="e">
        <f t="shared" si="34"/>
        <v>#N/A</v>
      </c>
      <c r="V515" s="109" t="e">
        <f t="shared" si="35"/>
        <v>#N/A</v>
      </c>
      <c r="W515" s="113" t="e">
        <f>VLOOKUP(E515,'PC Receitas'!$O$4:$P$14,2,FALSE)</f>
        <v>#N/A</v>
      </c>
    </row>
    <row r="516" spans="1:23" ht="19.5" customHeight="1" thickTop="1" thickBot="1" x14ac:dyDescent="0.3">
      <c r="A516" s="164"/>
      <c r="C516" s="43"/>
      <c r="D516" s="43" t="str">
        <f>IF(C516&lt;&gt;"",TEXT(C516,"00")&amp;"/08/"&amp;'Configurações Básicas'!$E$5,"")</f>
        <v/>
      </c>
      <c r="E516" s="43"/>
      <c r="F516" s="143"/>
      <c r="G516" s="43"/>
      <c r="H516" s="43"/>
      <c r="I516" s="43"/>
      <c r="J516" s="219">
        <v>0</v>
      </c>
      <c r="K516" s="219">
        <v>0</v>
      </c>
      <c r="L516" s="44"/>
      <c r="M516" s="43"/>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32"/>
        <v>#N/A</v>
      </c>
      <c r="T516" s="109" t="e">
        <f t="shared" si="33"/>
        <v>#N/A</v>
      </c>
      <c r="U516" s="109" t="e">
        <f t="shared" si="34"/>
        <v>#N/A</v>
      </c>
      <c r="V516" s="109" t="e">
        <f t="shared" si="35"/>
        <v>#N/A</v>
      </c>
      <c r="W516" s="113" t="e">
        <f>VLOOKUP(E516,'PC Receitas'!$O$4:$P$14,2,FALSE)</f>
        <v>#N/A</v>
      </c>
    </row>
    <row r="517" spans="1:23" ht="19.5" customHeight="1" thickTop="1" thickBot="1" x14ac:dyDescent="0.3">
      <c r="A517" s="164"/>
      <c r="C517" s="43"/>
      <c r="D517" s="43" t="str">
        <f>IF(C517&lt;&gt;"",TEXT(C517,"00")&amp;"/08/"&amp;'Configurações Básicas'!$E$5,"")</f>
        <v/>
      </c>
      <c r="E517" s="43"/>
      <c r="F517" s="143"/>
      <c r="G517" s="43"/>
      <c r="H517" s="43"/>
      <c r="I517" s="43"/>
      <c r="J517" s="219">
        <v>0</v>
      </c>
      <c r="K517" s="219">
        <v>0</v>
      </c>
      <c r="L517" s="44"/>
      <c r="M517" s="43"/>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32"/>
        <v>#N/A</v>
      </c>
      <c r="T517" s="109" t="e">
        <f t="shared" si="33"/>
        <v>#N/A</v>
      </c>
      <c r="U517" s="109" t="e">
        <f t="shared" si="34"/>
        <v>#N/A</v>
      </c>
      <c r="V517" s="109" t="e">
        <f t="shared" si="35"/>
        <v>#N/A</v>
      </c>
      <c r="W517" s="113" t="e">
        <f>VLOOKUP(E517,'PC Receitas'!$O$4:$P$14,2,FALSE)</f>
        <v>#N/A</v>
      </c>
    </row>
    <row r="518" spans="1:23" ht="19.5" customHeight="1" thickTop="1" thickBot="1" x14ac:dyDescent="0.3">
      <c r="A518" s="164"/>
      <c r="C518" s="43"/>
      <c r="D518" s="43" t="str">
        <f>IF(C518&lt;&gt;"",TEXT(C518,"00")&amp;"/08/"&amp;'Configurações Básicas'!$E$5,"")</f>
        <v/>
      </c>
      <c r="E518" s="43"/>
      <c r="F518" s="143"/>
      <c r="G518" s="43"/>
      <c r="H518" s="43"/>
      <c r="I518" s="43"/>
      <c r="J518" s="219">
        <v>0</v>
      </c>
      <c r="K518" s="219">
        <v>0</v>
      </c>
      <c r="L518" s="44"/>
      <c r="M518" s="43"/>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si="32"/>
        <v>#N/A</v>
      </c>
      <c r="T518" s="109" t="e">
        <f t="shared" si="33"/>
        <v>#N/A</v>
      </c>
      <c r="U518" s="109" t="e">
        <f t="shared" si="34"/>
        <v>#N/A</v>
      </c>
      <c r="V518" s="109" t="e">
        <f t="shared" si="35"/>
        <v>#N/A</v>
      </c>
      <c r="W518" s="113" t="e">
        <f>VLOOKUP(E518,'PC Receitas'!$O$4:$P$14,2,FALSE)</f>
        <v>#N/A</v>
      </c>
    </row>
    <row r="519" spans="1:23" ht="19.5" customHeight="1" thickTop="1" thickBot="1" x14ac:dyDescent="0.3">
      <c r="A519" s="164"/>
      <c r="C519" s="43"/>
      <c r="D519" s="43" t="str">
        <f>IF(C519&lt;&gt;"",TEXT(C519,"00")&amp;"/08/"&amp;'Configurações Básicas'!$E$5,"")</f>
        <v/>
      </c>
      <c r="E519" s="43"/>
      <c r="F519" s="143"/>
      <c r="G519" s="43"/>
      <c r="H519" s="43"/>
      <c r="I519" s="43"/>
      <c r="J519" s="219">
        <v>0</v>
      </c>
      <c r="K519" s="219">
        <v>0</v>
      </c>
      <c r="L519" s="44"/>
      <c r="M519" s="43"/>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IF(C520&lt;&gt;"",TEXT(C520,"00")&amp;"/08/"&amp;'Configurações Básicas'!$E$5,"")</f>
        <v/>
      </c>
      <c r="E520" s="43"/>
      <c r="F520" s="143"/>
      <c r="G520" s="43"/>
      <c r="H520" s="43"/>
      <c r="I520" s="43"/>
      <c r="J520" s="219">
        <v>0</v>
      </c>
      <c r="K520" s="219">
        <v>0</v>
      </c>
      <c r="L520" s="44"/>
      <c r="M520" s="43"/>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IF(C521&lt;&gt;"",TEXT(C521,"00")&amp;"/08/"&amp;'Configurações Básicas'!$E$5,"")</f>
        <v/>
      </c>
      <c r="E521" s="43"/>
      <c r="F521" s="143"/>
      <c r="G521" s="43"/>
      <c r="H521" s="43"/>
      <c r="I521" s="43"/>
      <c r="J521" s="219">
        <v>0</v>
      </c>
      <c r="K521" s="219">
        <v>0</v>
      </c>
      <c r="L521" s="44"/>
      <c r="M521" s="43"/>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IF(C522&lt;&gt;"",TEXT(C522,"00")&amp;"/08/"&amp;'Configurações Básicas'!$E$5,"")</f>
        <v/>
      </c>
      <c r="E522" s="43"/>
      <c r="F522" s="143"/>
      <c r="G522" s="43"/>
      <c r="H522" s="43"/>
      <c r="I522" s="43"/>
      <c r="J522" s="219">
        <v>0</v>
      </c>
      <c r="K522" s="219">
        <v>0</v>
      </c>
      <c r="L522" s="44"/>
      <c r="M522" s="43"/>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IF(C523&lt;&gt;"",TEXT(C523,"00")&amp;"/08/"&amp;'Configurações Básicas'!$E$5,"")</f>
        <v/>
      </c>
      <c r="E523" s="43"/>
      <c r="F523" s="143"/>
      <c r="G523" s="43"/>
      <c r="H523" s="43"/>
      <c r="I523" s="43"/>
      <c r="J523" s="219">
        <v>0</v>
      </c>
      <c r="K523" s="219">
        <v>0</v>
      </c>
      <c r="L523" s="44"/>
      <c r="M523" s="43"/>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IF(C524&lt;&gt;"",TEXT(C524,"00")&amp;"/08/"&amp;'Configurações Básicas'!$E$5,"")</f>
        <v/>
      </c>
      <c r="E524" s="43"/>
      <c r="F524" s="143"/>
      <c r="G524" s="43"/>
      <c r="H524" s="43"/>
      <c r="I524" s="43"/>
      <c r="J524" s="219">
        <v>0</v>
      </c>
      <c r="K524" s="219">
        <v>0</v>
      </c>
      <c r="L524" s="44"/>
      <c r="M524" s="43"/>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IF(C525&lt;&gt;"",TEXT(C525,"00")&amp;"/08/"&amp;'Configurações Básicas'!$E$5,"")</f>
        <v/>
      </c>
      <c r="E525" s="43"/>
      <c r="F525" s="143"/>
      <c r="G525" s="43"/>
      <c r="H525" s="43"/>
      <c r="I525" s="43"/>
      <c r="J525" s="219">
        <v>0</v>
      </c>
      <c r="K525" s="219">
        <v>0</v>
      </c>
      <c r="L525" s="44"/>
      <c r="M525" s="43"/>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IF(C526&lt;&gt;"",TEXT(C526,"00")&amp;"/08/"&amp;'Configurações Básicas'!$E$5,"")</f>
        <v/>
      </c>
      <c r="E526" s="43"/>
      <c r="F526" s="143"/>
      <c r="G526" s="43"/>
      <c r="H526" s="43"/>
      <c r="I526" s="43"/>
      <c r="J526" s="219">
        <v>0</v>
      </c>
      <c r="K526" s="219">
        <v>0</v>
      </c>
      <c r="L526" s="44"/>
      <c r="M526" s="43"/>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IF(C527&lt;&gt;"",TEXT(C527,"00")&amp;"/08/"&amp;'Configurações Básicas'!$E$5,"")</f>
        <v/>
      </c>
      <c r="E527" s="43"/>
      <c r="F527" s="143"/>
      <c r="G527" s="43"/>
      <c r="H527" s="43"/>
      <c r="I527" s="43"/>
      <c r="J527" s="219">
        <v>0</v>
      </c>
      <c r="K527" s="219">
        <v>0</v>
      </c>
      <c r="L527" s="44"/>
      <c r="M527" s="43"/>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IF(C528&lt;&gt;"",TEXT(C528,"00")&amp;"/08/"&amp;'Configurações Básicas'!$E$5,"")</f>
        <v/>
      </c>
      <c r="E528" s="43"/>
      <c r="F528" s="143"/>
      <c r="G528" s="43"/>
      <c r="H528" s="43"/>
      <c r="I528" s="43"/>
      <c r="J528" s="219">
        <v>0</v>
      </c>
      <c r="K528" s="219">
        <v>0</v>
      </c>
      <c r="L528" s="44"/>
      <c r="M528" s="43"/>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IF(C529&lt;&gt;"",TEXT(C529,"00")&amp;"/08/"&amp;'Configurações Básicas'!$E$5,"")</f>
        <v/>
      </c>
      <c r="E529" s="43"/>
      <c r="F529" s="143"/>
      <c r="G529" s="43"/>
      <c r="H529" s="43"/>
      <c r="I529" s="43"/>
      <c r="J529" s="219">
        <v>0</v>
      </c>
      <c r="K529" s="219">
        <v>0</v>
      </c>
      <c r="L529" s="44"/>
      <c r="M529" s="43"/>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IF(C530&lt;&gt;"",TEXT(C530,"00")&amp;"/08/"&amp;'Configurações Básicas'!$E$5,"")</f>
        <v/>
      </c>
      <c r="E530" s="43"/>
      <c r="F530" s="143"/>
      <c r="G530" s="43"/>
      <c r="H530" s="43"/>
      <c r="I530" s="43"/>
      <c r="J530" s="219">
        <v>0</v>
      </c>
      <c r="K530" s="219">
        <v>0</v>
      </c>
      <c r="L530" s="44"/>
      <c r="M530" s="43"/>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IF(C531&lt;&gt;"",TEXT(C531,"00")&amp;"/08/"&amp;'Configurações Básicas'!$E$5,"")</f>
        <v/>
      </c>
      <c r="E531" s="43"/>
      <c r="F531" s="143"/>
      <c r="G531" s="43"/>
      <c r="H531" s="43"/>
      <c r="I531" s="43"/>
      <c r="J531" s="219">
        <v>0</v>
      </c>
      <c r="K531" s="219">
        <v>0</v>
      </c>
      <c r="L531" s="44"/>
      <c r="M531" s="43"/>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IF(C532&lt;&gt;"",TEXT(C532,"00")&amp;"/08/"&amp;'Configurações Básicas'!$E$5,"")</f>
        <v/>
      </c>
      <c r="E532" s="43"/>
      <c r="F532" s="143"/>
      <c r="G532" s="43"/>
      <c r="H532" s="43"/>
      <c r="I532" s="43"/>
      <c r="J532" s="219">
        <v>0</v>
      </c>
      <c r="K532" s="219">
        <v>0</v>
      </c>
      <c r="L532" s="44"/>
      <c r="M532" s="43"/>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IF(C533&lt;&gt;"",TEXT(C533,"00")&amp;"/08/"&amp;'Configurações Básicas'!$E$5,"")</f>
        <v/>
      </c>
      <c r="E533" s="43"/>
      <c r="F533" s="143"/>
      <c r="G533" s="43"/>
      <c r="H533" s="43"/>
      <c r="I533" s="43"/>
      <c r="J533" s="219">
        <v>0</v>
      </c>
      <c r="K533" s="219">
        <v>0</v>
      </c>
      <c r="L533" s="44"/>
      <c r="M533" s="43"/>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IF(C534&lt;&gt;"",TEXT(C534,"00")&amp;"/08/"&amp;'Configurações Básicas'!$E$5,"")</f>
        <v/>
      </c>
      <c r="E534" s="43"/>
      <c r="F534" s="143"/>
      <c r="G534" s="43"/>
      <c r="H534" s="43"/>
      <c r="I534" s="43"/>
      <c r="J534" s="219">
        <v>0</v>
      </c>
      <c r="K534" s="219">
        <v>0</v>
      </c>
      <c r="L534" s="44"/>
      <c r="M534" s="43"/>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IF(C535&lt;&gt;"",TEXT(C535,"00")&amp;"/08/"&amp;'Configurações Básicas'!$E$5,"")</f>
        <v/>
      </c>
      <c r="E535" s="43"/>
      <c r="F535" s="143"/>
      <c r="G535" s="43"/>
      <c r="H535" s="43"/>
      <c r="I535" s="43"/>
      <c r="J535" s="219">
        <v>0</v>
      </c>
      <c r="K535" s="219">
        <v>0</v>
      </c>
      <c r="L535" s="44"/>
      <c r="M535" s="43"/>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IF(C536&lt;&gt;"",TEXT(C536,"00")&amp;"/08/"&amp;'Configurações Básicas'!$E$5,"")</f>
        <v/>
      </c>
      <c r="E536" s="43"/>
      <c r="F536" s="143"/>
      <c r="G536" s="43"/>
      <c r="H536" s="43"/>
      <c r="I536" s="43"/>
      <c r="J536" s="219">
        <v>0</v>
      </c>
      <c r="K536" s="219">
        <v>0</v>
      </c>
      <c r="L536" s="44"/>
      <c r="M536" s="43"/>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IF(C537&lt;&gt;"",TEXT(C537,"00")&amp;"/08/"&amp;'Configurações Básicas'!$E$5,"")</f>
        <v/>
      </c>
      <c r="E537" s="43"/>
      <c r="F537" s="143"/>
      <c r="G537" s="43"/>
      <c r="H537" s="43"/>
      <c r="I537" s="43"/>
      <c r="J537" s="219">
        <v>0</v>
      </c>
      <c r="K537" s="219">
        <v>0</v>
      </c>
      <c r="L537" s="44"/>
      <c r="M537" s="43"/>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IF(C538&lt;&gt;"",TEXT(C538,"00")&amp;"/08/"&amp;'Configurações Básicas'!$E$5,"")</f>
        <v/>
      </c>
      <c r="E538" s="43"/>
      <c r="F538" s="143"/>
      <c r="G538" s="43"/>
      <c r="H538" s="43"/>
      <c r="I538" s="43"/>
      <c r="J538" s="219">
        <v>0</v>
      </c>
      <c r="K538" s="219">
        <v>0</v>
      </c>
      <c r="L538" s="44"/>
      <c r="M538" s="43"/>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IF(C539&lt;&gt;"",TEXT(C539,"00")&amp;"/08/"&amp;'Configurações Básicas'!$E$5,"")</f>
        <v/>
      </c>
      <c r="E539" s="43"/>
      <c r="F539" s="143"/>
      <c r="G539" s="43"/>
      <c r="H539" s="43"/>
      <c r="I539" s="43"/>
      <c r="J539" s="219">
        <v>0</v>
      </c>
      <c r="K539" s="219">
        <v>0</v>
      </c>
      <c r="L539" s="44"/>
      <c r="M539" s="43"/>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IF(C540&lt;&gt;"",TEXT(C540,"00")&amp;"/08/"&amp;'Configurações Básicas'!$E$5,"")</f>
        <v/>
      </c>
      <c r="E540" s="43"/>
      <c r="F540" s="143"/>
      <c r="G540" s="43"/>
      <c r="H540" s="43"/>
      <c r="I540" s="43"/>
      <c r="J540" s="219">
        <v>0</v>
      </c>
      <c r="K540" s="219">
        <v>0</v>
      </c>
      <c r="L540" s="44"/>
      <c r="M540" s="43"/>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IF(C541&lt;&gt;"",TEXT(C541,"00")&amp;"/08/"&amp;'Configurações Básicas'!$E$5,"")</f>
        <v/>
      </c>
      <c r="E541" s="43"/>
      <c r="F541" s="143"/>
      <c r="G541" s="43"/>
      <c r="H541" s="43"/>
      <c r="I541" s="43"/>
      <c r="J541" s="219">
        <v>0</v>
      </c>
      <c r="K541" s="219">
        <v>0</v>
      </c>
      <c r="L541" s="44"/>
      <c r="M541" s="43"/>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IF(C542&lt;&gt;"",TEXT(C542,"00")&amp;"/08/"&amp;'Configurações Básicas'!$E$5,"")</f>
        <v/>
      </c>
      <c r="E542" s="43"/>
      <c r="F542" s="143"/>
      <c r="G542" s="43"/>
      <c r="H542" s="43"/>
      <c r="I542" s="43"/>
      <c r="J542" s="219">
        <v>0</v>
      </c>
      <c r="K542" s="219">
        <v>0</v>
      </c>
      <c r="L542" s="44"/>
      <c r="M542" s="43"/>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IF(C543&lt;&gt;"",TEXT(C543,"00")&amp;"/08/"&amp;'Configurações Básicas'!$E$5,"")</f>
        <v/>
      </c>
      <c r="E543" s="43"/>
      <c r="F543" s="143"/>
      <c r="G543" s="43"/>
      <c r="H543" s="43"/>
      <c r="I543" s="43"/>
      <c r="J543" s="219">
        <v>0</v>
      </c>
      <c r="K543" s="219">
        <v>0</v>
      </c>
      <c r="L543" s="44"/>
      <c r="M543" s="43"/>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IF(C544&lt;&gt;"",TEXT(C544,"00")&amp;"/08/"&amp;'Configurações Básicas'!$E$5,"")</f>
        <v/>
      </c>
      <c r="E544" s="43"/>
      <c r="F544" s="143"/>
      <c r="G544" s="43"/>
      <c r="H544" s="43"/>
      <c r="I544" s="43"/>
      <c r="J544" s="219">
        <v>0</v>
      </c>
      <c r="K544" s="219">
        <v>0</v>
      </c>
      <c r="L544" s="44"/>
      <c r="M544" s="43"/>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IF(C545&lt;&gt;"",TEXT(C545,"00")&amp;"/08/"&amp;'Configurações Básicas'!$E$5,"")</f>
        <v/>
      </c>
      <c r="E545" s="43"/>
      <c r="F545" s="143"/>
      <c r="G545" s="43"/>
      <c r="H545" s="43"/>
      <c r="I545" s="43"/>
      <c r="J545" s="219">
        <v>0</v>
      </c>
      <c r="K545" s="219">
        <v>0</v>
      </c>
      <c r="L545" s="44"/>
      <c r="M545" s="43"/>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IF(C546&lt;&gt;"",TEXT(C546,"00")&amp;"/08/"&amp;'Configurações Básicas'!$E$5,"")</f>
        <v/>
      </c>
      <c r="E546" s="43"/>
      <c r="F546" s="143"/>
      <c r="G546" s="43"/>
      <c r="H546" s="43"/>
      <c r="I546" s="43"/>
      <c r="J546" s="219">
        <v>0</v>
      </c>
      <c r="K546" s="219">
        <v>0</v>
      </c>
      <c r="L546" s="44"/>
      <c r="M546" s="43"/>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IF(C547&lt;&gt;"",TEXT(C547,"00")&amp;"/08/"&amp;'Configurações Básicas'!$E$5,"")</f>
        <v/>
      </c>
      <c r="E547" s="43"/>
      <c r="F547" s="143"/>
      <c r="G547" s="43"/>
      <c r="H547" s="43"/>
      <c r="I547" s="43"/>
      <c r="J547" s="219">
        <v>0</v>
      </c>
      <c r="K547" s="219">
        <v>0</v>
      </c>
      <c r="L547" s="44"/>
      <c r="M547" s="43"/>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IF(C548&lt;&gt;"",TEXT(C548,"00")&amp;"/08/"&amp;'Configurações Básicas'!$E$5,"")</f>
        <v/>
      </c>
      <c r="E548" s="43"/>
      <c r="F548" s="143"/>
      <c r="G548" s="43"/>
      <c r="H548" s="43"/>
      <c r="I548" s="43"/>
      <c r="J548" s="219">
        <v>0</v>
      </c>
      <c r="K548" s="219">
        <v>0</v>
      </c>
      <c r="L548" s="44"/>
      <c r="M548" s="43"/>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IF(C549&lt;&gt;"",TEXT(C549,"00")&amp;"/08/"&amp;'Configurações Básicas'!$E$5,"")</f>
        <v/>
      </c>
      <c r="E549" s="43"/>
      <c r="F549" s="143"/>
      <c r="G549" s="43"/>
      <c r="H549" s="43"/>
      <c r="I549" s="43"/>
      <c r="J549" s="219">
        <v>0</v>
      </c>
      <c r="K549" s="219">
        <v>0</v>
      </c>
      <c r="L549" s="44"/>
      <c r="M549" s="43"/>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IF(C550&lt;&gt;"",TEXT(C550,"00")&amp;"/08/"&amp;'Configurações Básicas'!$E$5,"")</f>
        <v/>
      </c>
      <c r="E550" s="43"/>
      <c r="F550" s="143"/>
      <c r="G550" s="43"/>
      <c r="H550" s="43"/>
      <c r="I550" s="43"/>
      <c r="J550" s="219">
        <v>0</v>
      </c>
      <c r="K550" s="219">
        <v>0</v>
      </c>
      <c r="L550" s="44"/>
      <c r="M550" s="43"/>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IF(C551&lt;&gt;"",TEXT(C551,"00")&amp;"/08/"&amp;'Configurações Básicas'!$E$5,"")</f>
        <v/>
      </c>
      <c r="E551" s="43"/>
      <c r="F551" s="143"/>
      <c r="G551" s="43"/>
      <c r="H551" s="43"/>
      <c r="I551" s="43"/>
      <c r="J551" s="219">
        <v>0</v>
      </c>
      <c r="K551" s="219">
        <v>0</v>
      </c>
      <c r="L551" s="44"/>
      <c r="M551" s="43"/>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IF(C552&lt;&gt;"",TEXT(C552,"00")&amp;"/08/"&amp;'Configurações Básicas'!$E$5,"")</f>
        <v/>
      </c>
      <c r="E552" s="43"/>
      <c r="F552" s="143"/>
      <c r="G552" s="43"/>
      <c r="H552" s="43"/>
      <c r="I552" s="43"/>
      <c r="J552" s="219">
        <v>0</v>
      </c>
      <c r="K552" s="219">
        <v>0</v>
      </c>
      <c r="L552" s="44"/>
      <c r="M552" s="43"/>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IF(C553&lt;&gt;"",TEXT(C553,"00")&amp;"/08/"&amp;'Configurações Básicas'!$E$5,"")</f>
        <v/>
      </c>
      <c r="E553" s="43"/>
      <c r="F553" s="143"/>
      <c r="G553" s="43"/>
      <c r="H553" s="43"/>
      <c r="I553" s="43"/>
      <c r="J553" s="219">
        <v>0</v>
      </c>
      <c r="K553" s="219">
        <v>0</v>
      </c>
      <c r="L553" s="44"/>
      <c r="M553" s="43"/>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IF(C554&lt;&gt;"",TEXT(C554,"00")&amp;"/08/"&amp;'Configurações Básicas'!$E$5,"")</f>
        <v/>
      </c>
      <c r="E554" s="43"/>
      <c r="F554" s="143"/>
      <c r="G554" s="43"/>
      <c r="H554" s="43"/>
      <c r="I554" s="43"/>
      <c r="J554" s="219">
        <v>0</v>
      </c>
      <c r="K554" s="219">
        <v>0</v>
      </c>
      <c r="L554" s="44"/>
      <c r="M554" s="43"/>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IF(C555&lt;&gt;"",TEXT(C555,"00")&amp;"/08/"&amp;'Configurações Básicas'!$E$5,"")</f>
        <v/>
      </c>
      <c r="E555" s="43"/>
      <c r="F555" s="143"/>
      <c r="G555" s="43"/>
      <c r="H555" s="43"/>
      <c r="I555" s="43"/>
      <c r="J555" s="219">
        <v>0</v>
      </c>
      <c r="K555" s="219">
        <v>0</v>
      </c>
      <c r="L555" s="44"/>
      <c r="M555" s="43"/>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IF(C556&lt;&gt;"",TEXT(C556,"00")&amp;"/08/"&amp;'Configurações Básicas'!$E$5,"")</f>
        <v/>
      </c>
      <c r="E556" s="43"/>
      <c r="F556" s="143"/>
      <c r="G556" s="43"/>
      <c r="H556" s="43"/>
      <c r="I556" s="43"/>
      <c r="J556" s="219">
        <v>0</v>
      </c>
      <c r="K556" s="219">
        <v>0</v>
      </c>
      <c r="L556" s="44"/>
      <c r="M556" s="43"/>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IF(C557&lt;&gt;"",TEXT(C557,"00")&amp;"/08/"&amp;'Configurações Básicas'!$E$5,"")</f>
        <v/>
      </c>
      <c r="E557" s="43"/>
      <c r="F557" s="143"/>
      <c r="G557" s="43"/>
      <c r="H557" s="43"/>
      <c r="I557" s="43"/>
      <c r="J557" s="219">
        <v>0</v>
      </c>
      <c r="K557" s="219">
        <v>0</v>
      </c>
      <c r="L557" s="44"/>
      <c r="M557" s="43"/>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IF(C558&lt;&gt;"",TEXT(C558,"00")&amp;"/08/"&amp;'Configurações Básicas'!$E$5,"")</f>
        <v/>
      </c>
      <c r="E558" s="43"/>
      <c r="F558" s="143"/>
      <c r="G558" s="43"/>
      <c r="H558" s="43"/>
      <c r="I558" s="43"/>
      <c r="J558" s="219">
        <v>0</v>
      </c>
      <c r="K558" s="219">
        <v>0</v>
      </c>
      <c r="L558" s="44"/>
      <c r="M558" s="43"/>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IF(C559&lt;&gt;"",TEXT(C559,"00")&amp;"/08/"&amp;'Configurações Básicas'!$E$5,"")</f>
        <v/>
      </c>
      <c r="E559" s="43"/>
      <c r="F559" s="143"/>
      <c r="G559" s="43"/>
      <c r="H559" s="43"/>
      <c r="I559" s="43"/>
      <c r="J559" s="219">
        <v>0</v>
      </c>
      <c r="K559" s="219">
        <v>0</v>
      </c>
      <c r="L559" s="44"/>
      <c r="M559" s="43"/>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IF(C560&lt;&gt;"",TEXT(C560,"00")&amp;"/08/"&amp;'Configurações Básicas'!$E$5,"")</f>
        <v/>
      </c>
      <c r="E560" s="43"/>
      <c r="F560" s="143"/>
      <c r="G560" s="43"/>
      <c r="H560" s="43"/>
      <c r="I560" s="43"/>
      <c r="J560" s="219">
        <v>0</v>
      </c>
      <c r="K560" s="219">
        <v>0</v>
      </c>
      <c r="L560" s="44"/>
      <c r="M560" s="43"/>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IF(C561&lt;&gt;"",TEXT(C561,"00")&amp;"/08/"&amp;'Configurações Básicas'!$E$5,"")</f>
        <v/>
      </c>
      <c r="E561" s="43"/>
      <c r="F561" s="143"/>
      <c r="G561" s="43"/>
      <c r="H561" s="43"/>
      <c r="I561" s="43"/>
      <c r="J561" s="219">
        <v>0</v>
      </c>
      <c r="K561" s="219">
        <v>0</v>
      </c>
      <c r="L561" s="44"/>
      <c r="M561" s="43"/>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IF(C562&lt;&gt;"",TEXT(C562,"00")&amp;"/08/"&amp;'Configurações Básicas'!$E$5,"")</f>
        <v/>
      </c>
      <c r="E562" s="43"/>
      <c r="F562" s="143"/>
      <c r="G562" s="43"/>
      <c r="H562" s="43"/>
      <c r="I562" s="43"/>
      <c r="J562" s="219">
        <v>0</v>
      </c>
      <c r="K562" s="219">
        <v>0</v>
      </c>
      <c r="L562" s="44"/>
      <c r="M562" s="43"/>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IF(C563&lt;&gt;"",TEXT(C563,"00")&amp;"/08/"&amp;'Configurações Básicas'!$E$5,"")</f>
        <v/>
      </c>
      <c r="E563" s="43"/>
      <c r="F563" s="143"/>
      <c r="G563" s="43"/>
      <c r="H563" s="43"/>
      <c r="I563" s="43"/>
      <c r="J563" s="219">
        <v>0</v>
      </c>
      <c r="K563" s="219">
        <v>0</v>
      </c>
      <c r="L563" s="44"/>
      <c r="M563" s="43"/>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IF(C564&lt;&gt;"",TEXT(C564,"00")&amp;"/08/"&amp;'Configurações Básicas'!$E$5,"")</f>
        <v/>
      </c>
      <c r="E564" s="43"/>
      <c r="F564" s="143"/>
      <c r="G564" s="43"/>
      <c r="H564" s="43"/>
      <c r="I564" s="43"/>
      <c r="J564" s="219">
        <v>0</v>
      </c>
      <c r="K564" s="219">
        <v>0</v>
      </c>
      <c r="L564" s="44"/>
      <c r="M564" s="43"/>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IF(C565&lt;&gt;"",TEXT(C565,"00")&amp;"/08/"&amp;'Configurações Básicas'!$E$5,"")</f>
        <v/>
      </c>
      <c r="E565" s="43"/>
      <c r="F565" s="143"/>
      <c r="G565" s="43"/>
      <c r="H565" s="43"/>
      <c r="I565" s="43"/>
      <c r="J565" s="219">
        <v>0</v>
      </c>
      <c r="K565" s="219">
        <v>0</v>
      </c>
      <c r="L565" s="44"/>
      <c r="M565" s="43"/>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IF(C566&lt;&gt;"",TEXT(C566,"00")&amp;"/08/"&amp;'Configurações Básicas'!$E$5,"")</f>
        <v/>
      </c>
      <c r="E566" s="43"/>
      <c r="F566" s="143"/>
      <c r="G566" s="43"/>
      <c r="H566" s="43"/>
      <c r="I566" s="43"/>
      <c r="J566" s="219">
        <v>0</v>
      </c>
      <c r="K566" s="219">
        <v>0</v>
      </c>
      <c r="L566" s="44"/>
      <c r="M566" s="43"/>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IF(C567&lt;&gt;"",TEXT(C567,"00")&amp;"/08/"&amp;'Configurações Básicas'!$E$5,"")</f>
        <v/>
      </c>
      <c r="E567" s="43"/>
      <c r="F567" s="143"/>
      <c r="G567" s="43"/>
      <c r="H567" s="43"/>
      <c r="I567" s="43"/>
      <c r="J567" s="219">
        <v>0</v>
      </c>
      <c r="K567" s="219">
        <v>0</v>
      </c>
      <c r="L567" s="44"/>
      <c r="M567" s="43"/>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IF(C568&lt;&gt;"",TEXT(C568,"00")&amp;"/08/"&amp;'Configurações Básicas'!$E$5,"")</f>
        <v/>
      </c>
      <c r="E568" s="43"/>
      <c r="F568" s="143"/>
      <c r="G568" s="43"/>
      <c r="H568" s="43"/>
      <c r="I568" s="43"/>
      <c r="J568" s="219">
        <v>0</v>
      </c>
      <c r="K568" s="219">
        <v>0</v>
      </c>
      <c r="L568" s="44"/>
      <c r="M568" s="43"/>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IF(C569&lt;&gt;"",TEXT(C569,"00")&amp;"/08/"&amp;'Configurações Básicas'!$E$5,"")</f>
        <v/>
      </c>
      <c r="E569" s="43"/>
      <c r="F569" s="143"/>
      <c r="G569" s="43"/>
      <c r="H569" s="43"/>
      <c r="I569" s="43"/>
      <c r="J569" s="219">
        <v>0</v>
      </c>
      <c r="K569" s="219">
        <v>0</v>
      </c>
      <c r="L569" s="44"/>
      <c r="M569" s="43"/>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IF(C570&lt;&gt;"",TEXT(C570,"00")&amp;"/08/"&amp;'Configurações Básicas'!$E$5,"")</f>
        <v/>
      </c>
      <c r="E570" s="43"/>
      <c r="F570" s="143"/>
      <c r="G570" s="43"/>
      <c r="H570" s="43"/>
      <c r="I570" s="43"/>
      <c r="J570" s="219">
        <v>0</v>
      </c>
      <c r="K570" s="219">
        <v>0</v>
      </c>
      <c r="L570" s="44"/>
      <c r="M570" s="43"/>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IF(C571&lt;&gt;"",TEXT(C571,"00")&amp;"/08/"&amp;'Configurações Básicas'!$E$5,"")</f>
        <v/>
      </c>
      <c r="E571" s="43"/>
      <c r="F571" s="143"/>
      <c r="G571" s="43"/>
      <c r="H571" s="43"/>
      <c r="I571" s="43"/>
      <c r="J571" s="219">
        <v>0</v>
      </c>
      <c r="K571" s="219">
        <v>0</v>
      </c>
      <c r="L571" s="44"/>
      <c r="M571" s="43"/>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IF(C572&lt;&gt;"",TEXT(C572,"00")&amp;"/08/"&amp;'Configurações Básicas'!$E$5,"")</f>
        <v/>
      </c>
      <c r="E572" s="43"/>
      <c r="F572" s="143"/>
      <c r="G572" s="43"/>
      <c r="H572" s="43"/>
      <c r="I572" s="43"/>
      <c r="J572" s="219">
        <v>0</v>
      </c>
      <c r="K572" s="219">
        <v>0</v>
      </c>
      <c r="L572" s="44"/>
      <c r="M572" s="43"/>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IF(C573&lt;&gt;"",TEXT(C573,"00")&amp;"/08/"&amp;'Configurações Básicas'!$E$5,"")</f>
        <v/>
      </c>
      <c r="E573" s="43"/>
      <c r="F573" s="143"/>
      <c r="G573" s="43"/>
      <c r="H573" s="43"/>
      <c r="I573" s="43"/>
      <c r="J573" s="219">
        <v>0</v>
      </c>
      <c r="K573" s="219">
        <v>0</v>
      </c>
      <c r="L573" s="44"/>
      <c r="M573" s="43"/>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Receitas'!$O$4:$P$14,2,FALSE)</f>
        <v>#N/A</v>
      </c>
    </row>
    <row r="574" spans="1:23" ht="19.5" customHeight="1" thickTop="1" thickBot="1" x14ac:dyDescent="0.3">
      <c r="A574" s="164"/>
      <c r="C574" s="43"/>
      <c r="D574" s="43" t="str">
        <f>IF(C574&lt;&gt;"",TEXT(C574,"00")&amp;"/08/"&amp;'Configurações Básicas'!$E$5,"")</f>
        <v/>
      </c>
      <c r="E574" s="43"/>
      <c r="F574" s="143"/>
      <c r="G574" s="43"/>
      <c r="H574" s="43"/>
      <c r="I574" s="43"/>
      <c r="J574" s="219">
        <v>0</v>
      </c>
      <c r="K574" s="219">
        <v>0</v>
      </c>
      <c r="L574" s="44"/>
      <c r="M574" s="43"/>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6"/>
        <v>#N/A</v>
      </c>
      <c r="T574" s="109" t="e">
        <f t="shared" si="37"/>
        <v>#N/A</v>
      </c>
      <c r="U574" s="109" t="e">
        <f t="shared" si="38"/>
        <v>#N/A</v>
      </c>
      <c r="V574" s="109" t="e">
        <f t="shared" si="39"/>
        <v>#N/A</v>
      </c>
      <c r="W574" s="113" t="e">
        <f>VLOOKUP(E574,'PC Receitas'!$O$4:$P$14,2,FALSE)</f>
        <v>#N/A</v>
      </c>
    </row>
    <row r="575" spans="1:23" ht="19.5" customHeight="1" thickTop="1" thickBot="1" x14ac:dyDescent="0.3">
      <c r="A575" s="164"/>
      <c r="C575" s="43"/>
      <c r="D575" s="43" t="str">
        <f>IF(C575&lt;&gt;"",TEXT(C575,"00")&amp;"/08/"&amp;'Configurações Básicas'!$E$5,"")</f>
        <v/>
      </c>
      <c r="E575" s="43"/>
      <c r="F575" s="143"/>
      <c r="G575" s="43"/>
      <c r="H575" s="43"/>
      <c r="I575" s="43"/>
      <c r="J575" s="219">
        <v>0</v>
      </c>
      <c r="K575" s="219">
        <v>0</v>
      </c>
      <c r="L575" s="44"/>
      <c r="M575" s="43"/>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6"/>
        <v>#N/A</v>
      </c>
      <c r="T575" s="109" t="e">
        <f t="shared" si="37"/>
        <v>#N/A</v>
      </c>
      <c r="U575" s="109" t="e">
        <f t="shared" si="38"/>
        <v>#N/A</v>
      </c>
      <c r="V575" s="109" t="e">
        <f t="shared" si="39"/>
        <v>#N/A</v>
      </c>
      <c r="W575" s="113" t="e">
        <f>VLOOKUP(E575,'PC Receitas'!$O$4:$P$14,2,FALSE)</f>
        <v>#N/A</v>
      </c>
    </row>
    <row r="576" spans="1:23" ht="19.5" customHeight="1" thickTop="1" thickBot="1" x14ac:dyDescent="0.3">
      <c r="A576" s="164"/>
      <c r="C576" s="43"/>
      <c r="D576" s="43" t="str">
        <f>IF(C576&lt;&gt;"",TEXT(C576,"00")&amp;"/08/"&amp;'Configurações Básicas'!$E$5,"")</f>
        <v/>
      </c>
      <c r="E576" s="43"/>
      <c r="F576" s="143"/>
      <c r="G576" s="43"/>
      <c r="H576" s="43"/>
      <c r="I576" s="43"/>
      <c r="J576" s="219">
        <v>0</v>
      </c>
      <c r="K576" s="219">
        <v>0</v>
      </c>
      <c r="L576" s="44"/>
      <c r="M576" s="43"/>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6"/>
        <v>#N/A</v>
      </c>
      <c r="T576" s="109" t="e">
        <f t="shared" si="37"/>
        <v>#N/A</v>
      </c>
      <c r="U576" s="109" t="e">
        <f t="shared" si="38"/>
        <v>#N/A</v>
      </c>
      <c r="V576" s="109" t="e">
        <f t="shared" si="39"/>
        <v>#N/A</v>
      </c>
      <c r="W576" s="113" t="e">
        <f>VLOOKUP(E576,'PC Receitas'!$O$4:$P$14,2,FALSE)</f>
        <v>#N/A</v>
      </c>
    </row>
    <row r="577" spans="1:23" ht="19.5" customHeight="1" thickTop="1" thickBot="1" x14ac:dyDescent="0.3">
      <c r="A577" s="164"/>
      <c r="C577" s="43"/>
      <c r="D577" s="43" t="str">
        <f>IF(C577&lt;&gt;"",TEXT(C577,"00")&amp;"/08/"&amp;'Configurações Básicas'!$E$5,"")</f>
        <v/>
      </c>
      <c r="E577" s="43"/>
      <c r="F577" s="143"/>
      <c r="G577" s="43"/>
      <c r="H577" s="43"/>
      <c r="I577" s="43"/>
      <c r="J577" s="219">
        <v>0</v>
      </c>
      <c r="K577" s="219">
        <v>0</v>
      </c>
      <c r="L577" s="44"/>
      <c r="M577" s="43"/>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6"/>
        <v>#N/A</v>
      </c>
      <c r="T577" s="109" t="e">
        <f t="shared" si="37"/>
        <v>#N/A</v>
      </c>
      <c r="U577" s="109" t="e">
        <f t="shared" si="38"/>
        <v>#N/A</v>
      </c>
      <c r="V577" s="109" t="e">
        <f t="shared" si="39"/>
        <v>#N/A</v>
      </c>
      <c r="W577" s="113" t="e">
        <f>VLOOKUP(E577,'PC Receitas'!$O$4:$P$14,2,FALSE)</f>
        <v>#N/A</v>
      </c>
    </row>
    <row r="578" spans="1:23" ht="19.5" customHeight="1" thickTop="1" thickBot="1" x14ac:dyDescent="0.3">
      <c r="A578" s="164"/>
      <c r="C578" s="43"/>
      <c r="D578" s="43" t="str">
        <f>IF(C578&lt;&gt;"",TEXT(C578,"00")&amp;"/08/"&amp;'Configurações Básicas'!$E$5,"")</f>
        <v/>
      </c>
      <c r="E578" s="43"/>
      <c r="F578" s="143"/>
      <c r="G578" s="43"/>
      <c r="H578" s="43"/>
      <c r="I578" s="43"/>
      <c r="J578" s="219">
        <v>0</v>
      </c>
      <c r="K578" s="219">
        <v>0</v>
      </c>
      <c r="L578" s="44"/>
      <c r="M578" s="43"/>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6"/>
        <v>#N/A</v>
      </c>
      <c r="T578" s="109" t="e">
        <f t="shared" si="37"/>
        <v>#N/A</v>
      </c>
      <c r="U578" s="109" t="e">
        <f t="shared" si="38"/>
        <v>#N/A</v>
      </c>
      <c r="V578" s="109" t="e">
        <f t="shared" si="39"/>
        <v>#N/A</v>
      </c>
      <c r="W578" s="113" t="e">
        <f>VLOOKUP(E578,'PC Receitas'!$O$4:$P$14,2,FALSE)</f>
        <v>#N/A</v>
      </c>
    </row>
    <row r="579" spans="1:23" ht="19.5" customHeight="1" thickTop="1" thickBot="1" x14ac:dyDescent="0.3">
      <c r="A579" s="164"/>
      <c r="C579" s="43"/>
      <c r="D579" s="43" t="str">
        <f>IF(C579&lt;&gt;"",TEXT(C579,"00")&amp;"/08/"&amp;'Configurações Básicas'!$E$5,"")</f>
        <v/>
      </c>
      <c r="E579" s="43"/>
      <c r="F579" s="143"/>
      <c r="G579" s="43"/>
      <c r="H579" s="43"/>
      <c r="I579" s="43"/>
      <c r="J579" s="219">
        <v>0</v>
      </c>
      <c r="K579" s="219">
        <v>0</v>
      </c>
      <c r="L579" s="44"/>
      <c r="M579" s="43"/>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6"/>
        <v>#N/A</v>
      </c>
      <c r="T579" s="109" t="e">
        <f t="shared" si="37"/>
        <v>#N/A</v>
      </c>
      <c r="U579" s="109" t="e">
        <f t="shared" si="38"/>
        <v>#N/A</v>
      </c>
      <c r="V579" s="109" t="e">
        <f t="shared" si="39"/>
        <v>#N/A</v>
      </c>
      <c r="W579" s="113" t="e">
        <f>VLOOKUP(E579,'PC Receitas'!$O$4:$P$14,2,FALSE)</f>
        <v>#N/A</v>
      </c>
    </row>
    <row r="580" spans="1:23" ht="19.5" customHeight="1" thickTop="1" thickBot="1" x14ac:dyDescent="0.3">
      <c r="A580" s="164"/>
      <c r="C580" s="43"/>
      <c r="D580" s="43" t="str">
        <f>IF(C580&lt;&gt;"",TEXT(C580,"00")&amp;"/08/"&amp;'Configurações Básicas'!$E$5,"")</f>
        <v/>
      </c>
      <c r="E580" s="43"/>
      <c r="F580" s="143"/>
      <c r="G580" s="43"/>
      <c r="H580" s="43"/>
      <c r="I580" s="43"/>
      <c r="J580" s="219">
        <v>0</v>
      </c>
      <c r="K580" s="219">
        <v>0</v>
      </c>
      <c r="L580" s="44"/>
      <c r="M580" s="43"/>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6"/>
        <v>#N/A</v>
      </c>
      <c r="T580" s="109" t="e">
        <f t="shared" si="37"/>
        <v>#N/A</v>
      </c>
      <c r="U580" s="109" t="e">
        <f t="shared" si="38"/>
        <v>#N/A</v>
      </c>
      <c r="V580" s="109" t="e">
        <f t="shared" si="39"/>
        <v>#N/A</v>
      </c>
      <c r="W580" s="113" t="e">
        <f>VLOOKUP(E580,'PC Receitas'!$O$4:$P$14,2,FALSE)</f>
        <v>#N/A</v>
      </c>
    </row>
    <row r="581" spans="1:23" ht="19.5" customHeight="1" thickTop="1" thickBot="1" x14ac:dyDescent="0.3">
      <c r="A581" s="164"/>
      <c r="C581" s="43"/>
      <c r="D581" s="43" t="str">
        <f>IF(C581&lt;&gt;"",TEXT(C581,"00")&amp;"/08/"&amp;'Configurações Básicas'!$E$5,"")</f>
        <v/>
      </c>
      <c r="E581" s="43"/>
      <c r="F581" s="143"/>
      <c r="G581" s="43"/>
      <c r="H581" s="43"/>
      <c r="I581" s="43"/>
      <c r="J581" s="219">
        <v>0</v>
      </c>
      <c r="K581" s="219">
        <v>0</v>
      </c>
      <c r="L581" s="44"/>
      <c r="M581" s="43"/>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6"/>
        <v>#N/A</v>
      </c>
      <c r="T581" s="109" t="e">
        <f t="shared" si="37"/>
        <v>#N/A</v>
      </c>
      <c r="U581" s="109" t="e">
        <f t="shared" si="38"/>
        <v>#N/A</v>
      </c>
      <c r="V581" s="109" t="e">
        <f t="shared" si="39"/>
        <v>#N/A</v>
      </c>
      <c r="W581" s="113" t="e">
        <f>VLOOKUP(E581,'PC Receitas'!$O$4:$P$14,2,FALSE)</f>
        <v>#N/A</v>
      </c>
    </row>
    <row r="582" spans="1:23" ht="19.5" customHeight="1" thickTop="1" thickBot="1" x14ac:dyDescent="0.3">
      <c r="A582" s="164"/>
      <c r="C582" s="43"/>
      <c r="D582" s="43" t="str">
        <f>IF(C582&lt;&gt;"",TEXT(C582,"00")&amp;"/08/"&amp;'Configurações Básicas'!$E$5,"")</f>
        <v/>
      </c>
      <c r="E582" s="43"/>
      <c r="F582" s="143"/>
      <c r="G582" s="43"/>
      <c r="H582" s="43"/>
      <c r="I582" s="43"/>
      <c r="J582" s="219">
        <v>0</v>
      </c>
      <c r="K582" s="219">
        <v>0</v>
      </c>
      <c r="L582" s="44"/>
      <c r="M582" s="43"/>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si="36"/>
        <v>#N/A</v>
      </c>
      <c r="T582" s="109" t="e">
        <f t="shared" si="37"/>
        <v>#N/A</v>
      </c>
      <c r="U582" s="109" t="e">
        <f t="shared" si="38"/>
        <v>#N/A</v>
      </c>
      <c r="V582" s="109" t="e">
        <f t="shared" si="39"/>
        <v>#N/A</v>
      </c>
      <c r="W582" s="113" t="e">
        <f>VLOOKUP(E582,'PC Receitas'!$O$4:$P$14,2,FALSE)</f>
        <v>#N/A</v>
      </c>
    </row>
    <row r="583" spans="1:23" ht="19.5" customHeight="1" thickTop="1" thickBot="1" x14ac:dyDescent="0.3">
      <c r="A583" s="164"/>
      <c r="C583" s="43"/>
      <c r="D583" s="43" t="str">
        <f>IF(C583&lt;&gt;"",TEXT(C583,"00")&amp;"/08/"&amp;'Configurações Básicas'!$E$5,"")</f>
        <v/>
      </c>
      <c r="E583" s="43"/>
      <c r="F583" s="143"/>
      <c r="G583" s="43"/>
      <c r="H583" s="43"/>
      <c r="I583" s="43"/>
      <c r="J583" s="219">
        <v>0</v>
      </c>
      <c r="K583" s="219">
        <v>0</v>
      </c>
      <c r="L583" s="44"/>
      <c r="M583" s="43"/>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IF(C584&lt;&gt;"",TEXT(C584,"00")&amp;"/08/"&amp;'Configurações Básicas'!$E$5,"")</f>
        <v/>
      </c>
      <c r="E584" s="43"/>
      <c r="F584" s="143"/>
      <c r="G584" s="43"/>
      <c r="H584" s="43"/>
      <c r="I584" s="43"/>
      <c r="J584" s="219">
        <v>0</v>
      </c>
      <c r="K584" s="219">
        <v>0</v>
      </c>
      <c r="L584" s="44"/>
      <c r="M584" s="43"/>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IF(C585&lt;&gt;"",TEXT(C585,"00")&amp;"/08/"&amp;'Configurações Básicas'!$E$5,"")</f>
        <v/>
      </c>
      <c r="E585" s="43"/>
      <c r="F585" s="143"/>
      <c r="G585" s="43"/>
      <c r="H585" s="43"/>
      <c r="I585" s="43"/>
      <c r="J585" s="219">
        <v>0</v>
      </c>
      <c r="K585" s="219">
        <v>0</v>
      </c>
      <c r="L585" s="44"/>
      <c r="M585" s="43"/>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IF(C586&lt;&gt;"",TEXT(C586,"00")&amp;"/08/"&amp;'Configurações Básicas'!$E$5,"")</f>
        <v/>
      </c>
      <c r="E586" s="43"/>
      <c r="F586" s="143"/>
      <c r="G586" s="43"/>
      <c r="H586" s="43"/>
      <c r="I586" s="43"/>
      <c r="J586" s="219">
        <v>0</v>
      </c>
      <c r="K586" s="219">
        <v>0</v>
      </c>
      <c r="L586" s="44"/>
      <c r="M586" s="43"/>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IF(C587&lt;&gt;"",TEXT(C587,"00")&amp;"/08/"&amp;'Configurações Básicas'!$E$5,"")</f>
        <v/>
      </c>
      <c r="E587" s="43"/>
      <c r="F587" s="143"/>
      <c r="G587" s="43"/>
      <c r="H587" s="43"/>
      <c r="I587" s="43"/>
      <c r="J587" s="219">
        <v>0</v>
      </c>
      <c r="K587" s="219">
        <v>0</v>
      </c>
      <c r="L587" s="44"/>
      <c r="M587" s="43"/>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IF(C588&lt;&gt;"",TEXT(C588,"00")&amp;"/08/"&amp;'Configurações Básicas'!$E$5,"")</f>
        <v/>
      </c>
      <c r="E588" s="43"/>
      <c r="F588" s="143"/>
      <c r="G588" s="43"/>
      <c r="H588" s="43"/>
      <c r="I588" s="43"/>
      <c r="J588" s="219">
        <v>0</v>
      </c>
      <c r="K588" s="219">
        <v>0</v>
      </c>
      <c r="L588" s="44"/>
      <c r="M588" s="43"/>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IF(C589&lt;&gt;"",TEXT(C589,"00")&amp;"/08/"&amp;'Configurações Básicas'!$E$5,"")</f>
        <v/>
      </c>
      <c r="E589" s="43"/>
      <c r="F589" s="143"/>
      <c r="G589" s="43"/>
      <c r="H589" s="43"/>
      <c r="I589" s="43"/>
      <c r="J589" s="219">
        <v>0</v>
      </c>
      <c r="K589" s="219">
        <v>0</v>
      </c>
      <c r="L589" s="44"/>
      <c r="M589" s="43"/>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IF(C590&lt;&gt;"",TEXT(C590,"00")&amp;"/08/"&amp;'Configurações Básicas'!$E$5,"")</f>
        <v/>
      </c>
      <c r="E590" s="43"/>
      <c r="F590" s="143"/>
      <c r="G590" s="43"/>
      <c r="H590" s="43"/>
      <c r="I590" s="43"/>
      <c r="J590" s="219">
        <v>0</v>
      </c>
      <c r="K590" s="219">
        <v>0</v>
      </c>
      <c r="L590" s="44"/>
      <c r="M590" s="43"/>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IF(C591&lt;&gt;"",TEXT(C591,"00")&amp;"/08/"&amp;'Configurações Básicas'!$E$5,"")</f>
        <v/>
      </c>
      <c r="E591" s="43"/>
      <c r="F591" s="143"/>
      <c r="G591" s="43"/>
      <c r="H591" s="43"/>
      <c r="I591" s="43"/>
      <c r="J591" s="219">
        <v>0</v>
      </c>
      <c r="K591" s="219">
        <v>0</v>
      </c>
      <c r="L591" s="44"/>
      <c r="M591" s="43"/>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IF(C592&lt;&gt;"",TEXT(C592,"00")&amp;"/08/"&amp;'Configurações Básicas'!$E$5,"")</f>
        <v/>
      </c>
      <c r="E592" s="43"/>
      <c r="F592" s="143"/>
      <c r="G592" s="43"/>
      <c r="H592" s="43"/>
      <c r="I592" s="43"/>
      <c r="J592" s="219">
        <v>0</v>
      </c>
      <c r="K592" s="219">
        <v>0</v>
      </c>
      <c r="L592" s="44"/>
      <c r="M592" s="43"/>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IF(C593&lt;&gt;"",TEXT(C593,"00")&amp;"/08/"&amp;'Configurações Básicas'!$E$5,"")</f>
        <v/>
      </c>
      <c r="E593" s="43"/>
      <c r="F593" s="143"/>
      <c r="G593" s="43"/>
      <c r="H593" s="43"/>
      <c r="I593" s="43"/>
      <c r="J593" s="219">
        <v>0</v>
      </c>
      <c r="K593" s="219">
        <v>0</v>
      </c>
      <c r="L593" s="44"/>
      <c r="M593" s="43"/>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IF(C594&lt;&gt;"",TEXT(C594,"00")&amp;"/08/"&amp;'Configurações Básicas'!$E$5,"")</f>
        <v/>
      </c>
      <c r="E594" s="43"/>
      <c r="F594" s="143"/>
      <c r="G594" s="43"/>
      <c r="H594" s="43"/>
      <c r="I594" s="43"/>
      <c r="J594" s="219">
        <v>0</v>
      </c>
      <c r="K594" s="219">
        <v>0</v>
      </c>
      <c r="L594" s="44"/>
      <c r="M594" s="43"/>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IF(C595&lt;&gt;"",TEXT(C595,"00")&amp;"/08/"&amp;'Configurações Básicas'!$E$5,"")</f>
        <v/>
      </c>
      <c r="E595" s="43"/>
      <c r="F595" s="143"/>
      <c r="G595" s="43"/>
      <c r="H595" s="43"/>
      <c r="I595" s="43"/>
      <c r="J595" s="219">
        <v>0</v>
      </c>
      <c r="K595" s="219">
        <v>0</v>
      </c>
      <c r="L595" s="44"/>
      <c r="M595" s="43"/>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IF(C596&lt;&gt;"",TEXT(C596,"00")&amp;"/08/"&amp;'Configurações Básicas'!$E$5,"")</f>
        <v/>
      </c>
      <c r="E596" s="43"/>
      <c r="F596" s="143"/>
      <c r="G596" s="43"/>
      <c r="H596" s="43"/>
      <c r="I596" s="43"/>
      <c r="J596" s="219">
        <v>0</v>
      </c>
      <c r="K596" s="219">
        <v>0</v>
      </c>
      <c r="L596" s="44"/>
      <c r="M596" s="43"/>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5.75" thickTop="1" x14ac:dyDescent="0.25">
      <c r="D597" s="43" t="str">
        <f>IF(C597&lt;&gt;"",TEXT(C597,"00")&amp;"/08/"&amp;'Configurações Básicas'!$E$5,"")</f>
        <v/>
      </c>
      <c r="E597" s="43"/>
      <c r="F597" s="143"/>
      <c r="G597" s="43"/>
      <c r="H597" s="43"/>
      <c r="I597" s="43"/>
      <c r="J597" s="219">
        <v>0</v>
      </c>
      <c r="K597" s="219">
        <v>0</v>
      </c>
      <c r="L597" s="44"/>
      <c r="N597" s="28"/>
    </row>
    <row r="598" spans="1:23" x14ac:dyDescent="0.25">
      <c r="D598" s="43" t="str">
        <f>IF(C598&lt;&gt;"",TEXT(C598,"00")&amp;"/08/"&amp;'Configurações Básicas'!$E$5,"")</f>
        <v/>
      </c>
      <c r="E598" s="43"/>
      <c r="F598" s="143"/>
      <c r="G598" s="43"/>
      <c r="H598" s="43"/>
      <c r="I598" s="43"/>
      <c r="J598" s="219">
        <v>0</v>
      </c>
      <c r="K598" s="219">
        <v>0</v>
      </c>
      <c r="L598" s="44"/>
      <c r="N598" s="28"/>
    </row>
    <row r="599" spans="1:23" x14ac:dyDescent="0.25">
      <c r="D599" s="43" t="str">
        <f>IF(C599&lt;&gt;"",TEXT(C599,"00")&amp;"/08/"&amp;'Configurações Básicas'!$E$5,"")</f>
        <v/>
      </c>
      <c r="E599" s="43"/>
      <c r="F599" s="143"/>
      <c r="G599" s="43"/>
      <c r="H599" s="43"/>
      <c r="I599" s="43"/>
      <c r="J599" s="219">
        <v>0</v>
      </c>
      <c r="K599" s="219">
        <v>0</v>
      </c>
      <c r="L599" s="44"/>
      <c r="N599" s="28"/>
    </row>
    <row r="600" spans="1:23" x14ac:dyDescent="0.25">
      <c r="D600" s="43" t="str">
        <f>IF(C600&lt;&gt;"",TEXT(C600,"00")&amp;"/08/"&amp;'Configurações Básicas'!$E$5,"")</f>
        <v/>
      </c>
      <c r="E600" s="43"/>
      <c r="F600" s="143"/>
      <c r="G600" s="43"/>
      <c r="H600" s="43"/>
      <c r="I600" s="43"/>
      <c r="J600" s="219">
        <v>0</v>
      </c>
      <c r="K600" s="219">
        <v>0</v>
      </c>
      <c r="L600" s="44"/>
      <c r="N600" s="28"/>
    </row>
    <row r="601" spans="1:23" x14ac:dyDescent="0.25">
      <c r="D601" s="43" t="str">
        <f>IF(C601&lt;&gt;"",TEXT(C601,"00")&amp;"/08/"&amp;'Configurações Básicas'!$E$5,"")</f>
        <v/>
      </c>
      <c r="E601" s="43"/>
      <c r="F601" s="143"/>
      <c r="G601" s="43"/>
      <c r="H601" s="43"/>
      <c r="I601" s="43"/>
      <c r="J601" s="219"/>
      <c r="K601" s="219"/>
      <c r="L601" s="44"/>
      <c r="N601" s="28"/>
    </row>
    <row r="602" spans="1:23" hidden="1" x14ac:dyDescent="0.25">
      <c r="D602" s="43" t="str">
        <f>IF(C602&lt;&gt;"",TEXT(C602,"00")&amp;"/08/"&amp;'Configurações Básicas'!$E$5,"")</f>
        <v/>
      </c>
      <c r="E602" s="43"/>
      <c r="F602" s="143"/>
      <c r="G602" s="43"/>
      <c r="H602" s="43"/>
      <c r="I602" s="43"/>
      <c r="J602" s="219"/>
      <c r="K602" s="219"/>
      <c r="L602" s="44"/>
      <c r="N602" s="28"/>
    </row>
    <row r="603" spans="1:23" hidden="1" x14ac:dyDescent="0.25">
      <c r="D603" s="43" t="str">
        <f>IF(C603&lt;&gt;"",TEXT(C603,"00")&amp;"/08/"&amp;'Configurações Básicas'!$E$5,"")</f>
        <v/>
      </c>
      <c r="E603" s="43"/>
      <c r="F603" s="143"/>
      <c r="G603" s="43"/>
      <c r="H603" s="43"/>
      <c r="I603" s="43"/>
      <c r="J603" s="219"/>
      <c r="K603" s="219"/>
      <c r="L603" s="44"/>
      <c r="N603" s="28"/>
    </row>
    <row r="604" spans="1:23" hidden="1" x14ac:dyDescent="0.25">
      <c r="D604" s="43" t="str">
        <f>IF(C604&lt;&gt;"",TEXT(C604,"00")&amp;"/08/"&amp;'Configurações Básicas'!$E$5,"")</f>
        <v/>
      </c>
      <c r="E604" s="43"/>
      <c r="F604" s="143"/>
      <c r="G604" s="43"/>
      <c r="H604" s="43"/>
      <c r="I604" s="43"/>
      <c r="J604" s="219"/>
      <c r="K604" s="219"/>
      <c r="L604" s="44"/>
      <c r="N604" s="28"/>
    </row>
    <row r="605" spans="1:23" hidden="1" x14ac:dyDescent="0.25">
      <c r="D605" s="43" t="str">
        <f>IF(C605&lt;&gt;"",TEXT(C605,"00")&amp;"/08/"&amp;'Configurações Básicas'!$E$5,"")</f>
        <v/>
      </c>
      <c r="E605" s="43"/>
      <c r="F605" s="143"/>
      <c r="G605" s="43"/>
      <c r="H605" s="43"/>
      <c r="I605" s="43"/>
      <c r="J605" s="219"/>
      <c r="K605" s="219"/>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
    <mergeCell ref="P4:Q4"/>
  </mergeCells>
  <conditionalFormatting sqref="Q5">
    <cfRule type="cellIs" dxfId="252" priority="161" operator="lessThan">
      <formula>0</formula>
    </cfRule>
    <cfRule type="cellIs" dxfId="251" priority="162" operator="greaterThan">
      <formula>0</formula>
    </cfRule>
  </conditionalFormatting>
  <conditionalFormatting sqref="N5:N596">
    <cfRule type="cellIs" dxfId="250" priority="134" operator="greaterThan">
      <formula>0</formula>
    </cfRule>
    <cfRule type="cellIs" dxfId="249" priority="135" operator="lessThan">
      <formula>0</formula>
    </cfRule>
  </conditionalFormatting>
  <conditionalFormatting sqref="L23">
    <cfRule type="containsText" dxfId="248" priority="21" operator="containsText" text="Não Pago">
      <formula>NOT(ISERROR(SEARCH("Não Pago",L23)))</formula>
    </cfRule>
    <cfRule type="containsText" dxfId="247" priority="22" operator="containsText" text="Pago">
      <formula>NOT(ISERROR(SEARCH("Pago",L23)))</formula>
    </cfRule>
  </conditionalFormatting>
  <conditionalFormatting sqref="L28">
    <cfRule type="containsText" dxfId="246" priority="19" operator="containsText" text="Não Pago">
      <formula>NOT(ISERROR(SEARCH("Não Pago",L28)))</formula>
    </cfRule>
    <cfRule type="containsText" dxfId="245" priority="20" operator="containsText" text="Pago">
      <formula>NOT(ISERROR(SEARCH("Pago",L28)))</formula>
    </cfRule>
  </conditionalFormatting>
  <conditionalFormatting sqref="E21:E276 E293:E548 E565:E605">
    <cfRule type="containsText" dxfId="244" priority="12" operator="containsText" text="Despesa">
      <formula>NOT(ISERROR(SEARCH("Despesa",E21)))</formula>
    </cfRule>
    <cfRule type="containsText" dxfId="243" priority="13" operator="containsText" text="Receita">
      <formula>NOT(ISERROR(SEARCH("Receita",E21)))</formula>
    </cfRule>
  </conditionalFormatting>
  <conditionalFormatting sqref="E21:E276 E293:E548 E565:E605">
    <cfRule type="expression" dxfId="242" priority="14" stopIfTrue="1">
      <formula>NOT(ISERROR(SEARCH("Investimentos",E21)))</formula>
    </cfRule>
  </conditionalFormatting>
  <conditionalFormatting sqref="E20 E292 E564">
    <cfRule type="containsText" dxfId="241" priority="8" operator="containsText" text="Despesa">
      <formula>NOT(ISERROR(SEARCH("Despesa",E20)))</formula>
    </cfRule>
    <cfRule type="containsText" dxfId="240" priority="9" operator="containsText" text="Receita">
      <formula>NOT(ISERROR(SEARCH("Receita",E20)))</formula>
    </cfRule>
  </conditionalFormatting>
  <conditionalFormatting sqref="E20 E292 E564">
    <cfRule type="expression" dxfId="239" priority="16" stopIfTrue="1">
      <formula>NOT(ISERROR(SEARCH("Investimentos",E20)))</formula>
    </cfRule>
  </conditionalFormatting>
  <conditionalFormatting sqref="L5">
    <cfRule type="containsText" dxfId="238" priority="32" operator="containsText" text="Não Pago">
      <formula>NOT(ISERROR(SEARCH("Não Pago",L5)))</formula>
    </cfRule>
    <cfRule type="containsText" dxfId="237" priority="33" operator="containsText" text="Pago">
      <formula>NOT(ISERROR(SEARCH("Pago",L5)))</formula>
    </cfRule>
  </conditionalFormatting>
  <conditionalFormatting sqref="L123:L605">
    <cfRule type="containsText" dxfId="236" priority="30" operator="containsText" text="Não Pago">
      <formula>NOT(ISERROR(SEARCH("Não Pago",L123)))</formula>
    </cfRule>
    <cfRule type="containsText" dxfId="235" priority="31" operator="containsText" text="Pago">
      <formula>NOT(ISERROR(SEARCH("Pago",L123)))</formula>
    </cfRule>
  </conditionalFormatting>
  <conditionalFormatting sqref="L22:L122">
    <cfRule type="containsText" dxfId="234" priority="28" operator="containsText" text="Não Pago">
      <formula>NOT(ISERROR(SEARCH("Não Pago",L22)))</formula>
    </cfRule>
    <cfRule type="containsText" dxfId="233" priority="29" operator="containsText" text="Pago">
      <formula>NOT(ISERROR(SEARCH("Pago",L22)))</formula>
    </cfRule>
  </conditionalFormatting>
  <conditionalFormatting sqref="L6:L20">
    <cfRule type="containsText" dxfId="232" priority="26" operator="containsText" text="Não Pago">
      <formula>NOT(ISERROR(SEARCH("Não Pago",L6)))</formula>
    </cfRule>
    <cfRule type="containsText" dxfId="231" priority="27" operator="containsText" text="Pago">
      <formula>NOT(ISERROR(SEARCH("Pago",L6)))</formula>
    </cfRule>
  </conditionalFormatting>
  <conditionalFormatting sqref="L21">
    <cfRule type="containsText" dxfId="230" priority="24" operator="containsText" text="Não Pago">
      <formula>NOT(ISERROR(SEARCH("Não Pago",L21)))</formula>
    </cfRule>
    <cfRule type="containsText" dxfId="229" priority="25" operator="containsText" text="Pago">
      <formula>NOT(ISERROR(SEARCH("Pago",L21)))</formula>
    </cfRule>
  </conditionalFormatting>
  <conditionalFormatting sqref="L6:L188">
    <cfRule type="cellIs" dxfId="228" priority="23" operator="equal">
      <formula>"Realizado"</formula>
    </cfRule>
  </conditionalFormatting>
  <conditionalFormatting sqref="L35">
    <cfRule type="containsText" dxfId="227" priority="17" operator="containsText" text="Não Pago">
      <formula>NOT(ISERROR(SEARCH("Não Pago",L35)))</formula>
    </cfRule>
    <cfRule type="containsText" dxfId="226" priority="18" operator="containsText" text="Pago">
      <formula>NOT(ISERROR(SEARCH("Pago",L35)))</formula>
    </cfRule>
  </conditionalFormatting>
  <conditionalFormatting sqref="E5:E605">
    <cfRule type="containsText" dxfId="225" priority="1" operator="containsText" text="INVESTIMENTOS">
      <formula>NOT(ISERROR(SEARCH("INVESTIMENTOS",E5)))</formula>
    </cfRule>
    <cfRule type="containsText" dxfId="224" priority="2" operator="containsText" text="DESPESAS DE MARKETING">
      <formula>NOT(ISERROR(SEARCH("DESPESAS DE MARKETING",E5)))</formula>
    </cfRule>
    <cfRule type="containsText" dxfId="223" priority="3" operator="containsText" text="DESPESAS NÃO OPERACIONAIS">
      <formula>NOT(ISERROR(SEARCH("DESPESAS NÃO OPERACIONAIS",E5)))</formula>
    </cfRule>
    <cfRule type="containsText" dxfId="222" priority="4" operator="containsText" text="DESPESAS COM RH">
      <formula>NOT(ISERROR(SEARCH("DESPESAS COM RH",E5)))</formula>
    </cfRule>
    <cfRule type="containsText" dxfId="221" priority="5" operator="containsText" text="DESPESAS COM SERVIÇOS">
      <formula>NOT(ISERROR(SEARCH("DESPESAS COM SERVIÇOS",E5)))</formula>
    </cfRule>
    <cfRule type="containsText" dxfId="220" priority="6" operator="containsText" text="DESPESAS COM PRODUTOS">
      <formula>NOT(ISERROR(SEARCH("DESPESAS COM PRODUTOS",E5)))</formula>
    </cfRule>
    <cfRule type="containsText" dxfId="219" priority="7" operator="containsText" text="IMPOSTOS">
      <formula>NOT(ISERROR(SEARCH("IMPOSTOS",E5)))</formula>
    </cfRule>
    <cfRule type="containsText" dxfId="218" priority="10" operator="containsText" text="Despesa">
      <formula>NOT(ISERROR(SEARCH("Despesa",E5)))</formula>
    </cfRule>
    <cfRule type="containsText" dxfId="217" priority="11" operator="containsText" text="Receita">
      <formula>NOT(ISERROR(SEARCH("Receita",E5)))</formula>
    </cfRule>
  </conditionalFormatting>
  <conditionalFormatting sqref="E5:E605">
    <cfRule type="expression" dxfId="216" priority="15" stopIfTrue="1">
      <formula>NOT(ISERROR(SEARCH("Investimentos",E5)))</formula>
    </cfRule>
  </conditionalFormatting>
  <dataValidations count="4">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$P$7:$P$17</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140625" style="5" customWidth="1"/>
    <col min="3" max="3" width="7.710937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288</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IF(C5&lt;&gt;"",TEXT(C5,"00")&amp;"/09/"&amp;'Configurações Básicas'!$E$5,"")</f>
        <v>01/09/2017</v>
      </c>
      <c r="E5" s="43" t="s">
        <v>1332</v>
      </c>
      <c r="F5" s="212"/>
      <c r="G5" s="23" t="s">
        <v>1357</v>
      </c>
      <c r="H5" s="23" t="s">
        <v>1372</v>
      </c>
      <c r="I5" s="23" t="s">
        <v>73</v>
      </c>
      <c r="J5" s="219">
        <v>80.5</v>
      </c>
      <c r="K5" s="219"/>
      <c r="L5" s="44" t="s">
        <v>1356</v>
      </c>
      <c r="M5" s="137"/>
      <c r="N5" s="41" t="e">
        <f>Q5+IF(AND(L5="Pago",OR(E5='PC Receitas'!O4,E5='PC Receitas'!O5,E5='PC Receitas'!O6)),K5,IF(AND(L5="Pago",OR(E5='PC Receitas'!O7,E5='PC Receitas'!O8,E5='PC Receitas'!O9,E5='PC Receitas'!O10,E5='PC Receitas'!O11,E5='PC Receitas'!O12,E5='PC Receitas'!O13,E5='PC Receitas'!O14)),-K5,0))</f>
        <v>#REF!</v>
      </c>
      <c r="P5" s="242" t="s">
        <v>232</v>
      </c>
      <c r="Q5" s="243" t="e">
        <f>Ago!#REF!</f>
        <v>#REF!</v>
      </c>
      <c r="R5" s="42"/>
      <c r="S5" s="112" t="str">
        <f>IF(W5="Despesas_com_RH","Despesa",IF(W5="Despesas_Operacionais","Despesa",IF(W5="Despesas_com_Marketing","Despesa",IF(W5="Impostos","Despesa",IF(W5="Investimentos","Despesa","")))))</f>
        <v/>
      </c>
      <c r="T5" s="109" t="str">
        <f>IF(W5="Despesas_com_Produtos","Despesa",IF(W5="Despesas_com_Serviços","Despesa",IF(W5="Despesas_Não_Operacionais","Despesa","")))</f>
        <v/>
      </c>
      <c r="U5" s="109" t="str">
        <f>IF(W5="Receitas_com_Produtos","Receita",IF(W5="Receitas_com_Serviços","Receita",IF(W5="Receitas_Não_Operacionais","Receita","")))</f>
        <v>Receita</v>
      </c>
      <c r="V5" s="109" t="str">
        <f>IF(S5&lt;&gt;"",S5,IF(T5&lt;&gt;"",T5,IF(U5&lt;&gt;"",U5,"")))</f>
        <v>Receita</v>
      </c>
      <c r="W5" s="113" t="str">
        <f>VLOOKUP(E5,'PC Receitas'!$O$4:$P$14,2,FALSE)</f>
        <v>Receitas_com_Produtos</v>
      </c>
    </row>
    <row r="6" spans="1:24" ht="19.5" customHeight="1" thickTop="1" thickBot="1" x14ac:dyDescent="0.3">
      <c r="A6" s="164"/>
      <c r="C6" s="43">
        <v>1</v>
      </c>
      <c r="D6" s="43" t="str">
        <f>IF(C6&lt;&gt;"",TEXT(C6,"00")&amp;"/09/"&amp;'Configurações Básicas'!$E$5,"")</f>
        <v>01/09/2017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IF(C7&lt;&gt;"",TEXT(C7,"00")&amp;"/09/"&amp;'Configurações Básicas'!$E$5,"")</f>
        <v>01/09/2017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80.5</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IF(C8&lt;&gt;"",TEXT(C8,"00")&amp;"/09/"&amp;'Configurações Básicas'!$E$5,"")</f>
        <v>01/09/2017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IF(C9&lt;&gt;"",TEXT(C9,"00")&amp;"/09/"&amp;'Configurações Básicas'!$E$5,"")</f>
        <v>01/09/2017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IF(C10&lt;&gt;"",TEXT(C10,"00")&amp;"/09/"&amp;'Configurações Básicas'!$E$5,"")</f>
        <v>01/09/2017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IF(C11&lt;&gt;"",TEXT(C11,"00")&amp;"/09/"&amp;'Configurações Básicas'!$E$5,"")</f>
        <v>01/09/2017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80.5</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IF(C12&lt;&gt;"",TEXT(C12,"00")&amp;"/09/"&amp;'Configurações Básicas'!$E$5,"")</f>
        <v>01/09/2017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IF(C13&lt;&gt;"",TEXT(C13,"00")&amp;"/09/"&amp;'Configurações Básicas'!$E$5,"")</f>
        <v>01/09/2017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IF(C14&lt;&gt;"",TEXT(C14,"00")&amp;"/09/"&amp;'Configurações Básicas'!$E$5,"")</f>
        <v>01/09/2017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IF(C15&lt;&gt;"",TEXT(C15,"00")&amp;"/09/"&amp;'Configurações Básicas'!$E$5,"")</f>
        <v>01/09/2017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IF(C16&lt;&gt;"",TEXT(C16,"00")&amp;"/09/"&amp;'Configurações Básicas'!$E$5,"")</f>
        <v>01/09/2017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v>1</v>
      </c>
      <c r="D17" s="43" t="str">
        <f>IF(C17&lt;&gt;"",TEXT(C17,"00")&amp;"/09/"&amp;'Configurações Básicas'!$E$5,"")</f>
        <v>01/09/2017</v>
      </c>
      <c r="E17" s="43" t="s">
        <v>150</v>
      </c>
      <c r="F17" s="143"/>
      <c r="G17" s="43" t="s">
        <v>1351</v>
      </c>
      <c r="H17" s="43"/>
      <c r="I17" s="43"/>
      <c r="J17" s="219">
        <v>127.17</v>
      </c>
      <c r="K17" s="219"/>
      <c r="L17" s="44" t="s">
        <v>1355</v>
      </c>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str">
        <f t="shared" si="0"/>
        <v>Despesa</v>
      </c>
      <c r="T17" s="109" t="str">
        <f t="shared" si="1"/>
        <v/>
      </c>
      <c r="U17" s="109" t="str">
        <f t="shared" si="2"/>
        <v/>
      </c>
      <c r="V17" s="109" t="str">
        <f t="shared" si="3"/>
        <v>Despesa</v>
      </c>
      <c r="W17" s="113" t="str">
        <f>VLOOKUP(E17,'PC Receitas'!$O$4:$P$14,2,FALSE)</f>
        <v>Despesas_com_RH</v>
      </c>
    </row>
    <row r="18" spans="1:23" ht="19.5" customHeight="1" thickTop="1" thickBot="1" x14ac:dyDescent="0.3">
      <c r="A18" s="164"/>
      <c r="C18" s="43"/>
      <c r="D18" s="43" t="str">
        <f>IF(C18&lt;&gt;"",TEXT(C18,"00")&amp;"/09/"&amp;'Configurações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IF(C19&lt;&gt;"",TEXT(C19,"00")&amp;"/09/"&amp;'Configurações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IF(C20&lt;&gt;"",TEXT(C20,"00")&amp;"/09/"&amp;'Configurações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IF(C21&lt;&gt;"",TEXT(C21,"00")&amp;"/09/"&amp;'Configurações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IF(C22&lt;&gt;"",TEXT(C22,"00")&amp;"/09/"&amp;'Configurações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IF(C23&lt;&gt;"",TEXT(C23,"00")&amp;"/09/"&amp;'Configurações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IF(C24&lt;&gt;"",TEXT(C24,"00")&amp;"/09/"&amp;'Configurações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IF(C25&lt;&gt;"",TEXT(C25,"00")&amp;"/09/"&amp;'Configurações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IF(C26&lt;&gt;"",TEXT(C26,"00")&amp;"/09/"&amp;'Configurações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IF(C27&lt;&gt;"",TEXT(C27,"00")&amp;"/09/"&amp;'Configurações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IF(C28&lt;&gt;"",TEXT(C28,"00")&amp;"/09/"&amp;'Configurações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IF(C29&lt;&gt;"",TEXT(C29,"00")&amp;"/09/"&amp;'Configurações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IF(C30&lt;&gt;"",TEXT(C30,"00")&amp;"/09/"&amp;'Configurações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IF(C31&lt;&gt;"",TEXT(C31,"00")&amp;"/09/"&amp;'Configurações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IF(C32&lt;&gt;"",TEXT(C32,"00")&amp;"/09/"&amp;'Configurações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IF(C33&lt;&gt;"",TEXT(C33,"00")&amp;"/09/"&amp;'Configurações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IF(C34&lt;&gt;"",TEXT(C34,"00")&amp;"/09/"&amp;'Configurações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IF(C35&lt;&gt;"",TEXT(C35,"00")&amp;"/09/"&amp;'Configurações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IF(C36&lt;&gt;"",TEXT(C36,"00")&amp;"/09/"&amp;'Configurações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IF(C37&lt;&gt;"",TEXT(C37,"00")&amp;"/09/"&amp;'Configurações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IF(C38&lt;&gt;"",TEXT(C38,"00")&amp;"/09/"&amp;'Configurações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IF(C39&lt;&gt;"",TEXT(C39,"00")&amp;"/09/"&amp;'Configurações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IF(C40&lt;&gt;"",TEXT(C40,"00")&amp;"/09/"&amp;'Configurações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IF(C41&lt;&gt;"",TEXT(C41,"00")&amp;"/09/"&amp;'Configurações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IF(C42&lt;&gt;"",TEXT(C42,"00")&amp;"/09/"&amp;'Configurações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IF(C43&lt;&gt;"",TEXT(C43,"00")&amp;"/09/"&amp;'Configurações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IF(C44&lt;&gt;"",TEXT(C44,"00")&amp;"/09/"&amp;'Configurações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IF(C45&lt;&gt;"",TEXT(C45,"00")&amp;"/09/"&amp;'Configurações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IF(C46&lt;&gt;"",TEXT(C46,"00")&amp;"/09/"&amp;'Configurações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IF(C47&lt;&gt;"",TEXT(C47,"00")&amp;"/09/"&amp;'Configurações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IF(C48&lt;&gt;"",TEXT(C48,"00")&amp;"/09/"&amp;'Configurações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IF(C49&lt;&gt;"",TEXT(C49,"00")&amp;"/09/"&amp;'Configurações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IF(C50&lt;&gt;"",TEXT(C50,"00")&amp;"/09/"&amp;'Configurações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IF(C51&lt;&gt;"",TEXT(C51,"00")&amp;"/09/"&amp;'Configurações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IF(C52&lt;&gt;"",TEXT(C52,"00")&amp;"/09/"&amp;'Configurações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IF(C53&lt;&gt;"",TEXT(C53,"00")&amp;"/09/"&amp;'Configurações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IF(C54&lt;&gt;"",TEXT(C54,"00")&amp;"/09/"&amp;'Configurações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IF(C55&lt;&gt;"",TEXT(C55,"00")&amp;"/09/"&amp;'Configurações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IF(C56&lt;&gt;"",TEXT(C56,"00")&amp;"/09/"&amp;'Configurações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IF(C57&lt;&gt;"",TEXT(C57,"00")&amp;"/09/"&amp;'Configurações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IF(C58&lt;&gt;"",TEXT(C58,"00")&amp;"/09/"&amp;'Configurações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IF(C59&lt;&gt;"",TEXT(C59,"00")&amp;"/09/"&amp;'Configurações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IF(C60&lt;&gt;"",TEXT(C60,"00")&amp;"/09/"&amp;'Configurações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IF(C61&lt;&gt;"",TEXT(C61,"00")&amp;"/09/"&amp;'Configurações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IF(C62&lt;&gt;"",TEXT(C62,"00")&amp;"/09/"&amp;'Configurações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IF(C63&lt;&gt;"",TEXT(C63,"00")&amp;"/09/"&amp;'Configurações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IF(C64&lt;&gt;"",TEXT(C64,"00")&amp;"/09/"&amp;'Configurações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IF(C65&lt;&gt;"",TEXT(C65,"00")&amp;"/09/"&amp;'Configurações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IF(C66&lt;&gt;"",TEXT(C66,"00")&amp;"/09/"&amp;'Configurações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IF(C67&lt;&gt;"",TEXT(C67,"00")&amp;"/09/"&amp;'Configurações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IF(C68&lt;&gt;"",TEXT(C68,"00")&amp;"/09/"&amp;'Configurações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IF(C69&lt;&gt;"",TEXT(C69,"00")&amp;"/09/"&amp;'Configurações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IF(C70&lt;&gt;"",TEXT(C70,"00")&amp;"/09/"&amp;'Configurações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IF(C71&lt;&gt;"",TEXT(C71,"00")&amp;"/09/"&amp;'Configurações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IF(C72&lt;&gt;"",TEXT(C72,"00")&amp;"/09/"&amp;'Configurações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IF(C73&lt;&gt;"",TEXT(C73,"00")&amp;"/09/"&amp;'Configurações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IF(C74&lt;&gt;"",TEXT(C74,"00")&amp;"/09/"&amp;'Configurações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IF(C75&lt;&gt;"",TEXT(C75,"00")&amp;"/09/"&amp;'Configurações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IF(C76&lt;&gt;"",TEXT(C76,"00")&amp;"/09/"&amp;'Configurações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IF(C77&lt;&gt;"",TEXT(C77,"00")&amp;"/09/"&amp;'Configurações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IF(C78&lt;&gt;"",TEXT(C78,"00")&amp;"/09/"&amp;'Configurações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IF(C79&lt;&gt;"",TEXT(C79,"00")&amp;"/09/"&amp;'Configurações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IF(C80&lt;&gt;"",TEXT(C80,"00")&amp;"/09/"&amp;'Configurações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IF(C81&lt;&gt;"",TEXT(C81,"00")&amp;"/09/"&amp;'Configurações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IF(C82&lt;&gt;"",TEXT(C82,"00")&amp;"/09/"&amp;'Configurações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IF(C83&lt;&gt;"",TEXT(C83,"00")&amp;"/09/"&amp;'Configurações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IF(C84&lt;&gt;"",TEXT(C84,"00")&amp;"/09/"&amp;'Configurações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IF(C85&lt;&gt;"",TEXT(C85,"00")&amp;"/09/"&amp;'Configurações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IF(C86&lt;&gt;"",TEXT(C86,"00")&amp;"/09/"&amp;'Configurações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IF(C87&lt;&gt;"",TEXT(C87,"00")&amp;"/09/"&amp;'Configurações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IF(C88&lt;&gt;"",TEXT(C88,"00")&amp;"/09/"&amp;'Configurações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IF(C89&lt;&gt;"",TEXT(C89,"00")&amp;"/09/"&amp;'Configurações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IF(C90&lt;&gt;"",TEXT(C90,"00")&amp;"/09/"&amp;'Configurações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IF(C91&lt;&gt;"",TEXT(C91,"00")&amp;"/09/"&amp;'Configurações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IF(C92&lt;&gt;"",TEXT(C92,"00")&amp;"/09/"&amp;'Configurações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IF(C93&lt;&gt;"",TEXT(C93,"00")&amp;"/09/"&amp;'Configurações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IF(C94&lt;&gt;"",TEXT(C94,"00")&amp;"/09/"&amp;'Configurações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IF(C95&lt;&gt;"",TEXT(C95,"00")&amp;"/09/"&amp;'Configurações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IF(C96&lt;&gt;"",TEXT(C96,"00")&amp;"/09/"&amp;'Configurações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IF(C97&lt;&gt;"",TEXT(C97,"00")&amp;"/09/"&amp;'Configurações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IF(C98&lt;&gt;"",TEXT(C98,"00")&amp;"/09/"&amp;'Configurações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IF(C99&lt;&gt;"",TEXT(C99,"00")&amp;"/09/"&amp;'Configurações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IF(C100&lt;&gt;"",TEXT(C100,"00")&amp;"/09/"&amp;'Configurações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IF(C101&lt;&gt;"",TEXT(C101,"00")&amp;"/09/"&amp;'Configurações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IF(C102&lt;&gt;"",TEXT(C102,"00")&amp;"/09/"&amp;'Configurações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IF(C103&lt;&gt;"",TEXT(C103,"00")&amp;"/09/"&amp;'Configurações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IF(C104&lt;&gt;"",TEXT(C104,"00")&amp;"/09/"&amp;'Configurações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IF(C105&lt;&gt;"",TEXT(C105,"00")&amp;"/09/"&amp;'Configurações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IF(C106&lt;&gt;"",TEXT(C106,"00")&amp;"/09/"&amp;'Configurações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IF(C107&lt;&gt;"",TEXT(C107,"00")&amp;"/09/"&amp;'Configurações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IF(C108&lt;&gt;"",TEXT(C108,"00")&amp;"/09/"&amp;'Configurações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IF(C109&lt;&gt;"",TEXT(C109,"00")&amp;"/09/"&amp;'Configurações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IF(C110&lt;&gt;"",TEXT(C110,"00")&amp;"/09/"&amp;'Configurações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IF(C111&lt;&gt;"",TEXT(C111,"00")&amp;"/09/"&amp;'Configurações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IF(C112&lt;&gt;"",TEXT(C112,"00")&amp;"/09/"&amp;'Configurações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IF(C113&lt;&gt;"",TEXT(C113,"00")&amp;"/09/"&amp;'Configurações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IF(C114&lt;&gt;"",TEXT(C114,"00")&amp;"/09/"&amp;'Configurações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IF(C115&lt;&gt;"",TEXT(C115,"00")&amp;"/09/"&amp;'Configurações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IF(C116&lt;&gt;"",TEXT(C116,"00")&amp;"/09/"&amp;'Configurações Básicas'!$E$5,"")</f>
        <v/>
      </c>
      <c r="E116" s="43"/>
      <c r="F116" s="212"/>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IF(C117&lt;&gt;"",TEXT(C117,"00")&amp;"/09/"&amp;'Configurações Básicas'!$E$5,"")</f>
        <v/>
      </c>
      <c r="E117" s="43"/>
      <c r="F117" s="212"/>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IF(C118&lt;&gt;"",TEXT(C118,"00")&amp;"/09/"&amp;'Configurações Básicas'!$E$5,"")</f>
        <v/>
      </c>
      <c r="E118" s="43"/>
      <c r="F118" s="212"/>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IF(C119&lt;&gt;"",TEXT(C119,"00")&amp;"/09/"&amp;'Configurações Básicas'!$E$5,"")</f>
        <v/>
      </c>
      <c r="E119" s="43"/>
      <c r="F119" s="212"/>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IF(C120&lt;&gt;"",TEXT(C120,"00")&amp;"/09/"&amp;'Configurações Básicas'!$E$5,"")</f>
        <v/>
      </c>
      <c r="E120" s="43"/>
      <c r="F120" s="212"/>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IF(C121&lt;&gt;"",TEXT(C121,"00")&amp;"/09/"&amp;'Configurações Básicas'!$E$5,"")</f>
        <v/>
      </c>
      <c r="E121" s="43"/>
      <c r="F121" s="212"/>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IF(C122&lt;&gt;"",TEXT(C122,"00")&amp;"/09/"&amp;'Configurações Básicas'!$E$5,"")</f>
        <v/>
      </c>
      <c r="E122" s="43"/>
      <c r="F122" s="212"/>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IF(C123&lt;&gt;"",TEXT(C123,"00")&amp;"/09/"&amp;'Configurações Básicas'!$E$5,"")</f>
        <v/>
      </c>
      <c r="E123" s="43"/>
      <c r="F123" s="212"/>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IF(C124&lt;&gt;"",TEXT(C124,"00")&amp;"/09/"&amp;'Configurações Básicas'!$E$5,"")</f>
        <v/>
      </c>
      <c r="E124" s="43"/>
      <c r="F124" s="212"/>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IF(C125&lt;&gt;"",TEXT(C125,"00")&amp;"/09/"&amp;'Configurações Básicas'!$E$5,"")</f>
        <v/>
      </c>
      <c r="E125" s="43"/>
      <c r="F125" s="212"/>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IF(C126&lt;&gt;"",TEXT(C126,"00")&amp;"/09/"&amp;'Configurações Básicas'!$E$5,"")</f>
        <v/>
      </c>
      <c r="E126" s="43"/>
      <c r="F126" s="212"/>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IF(C127&lt;&gt;"",TEXT(C127,"00")&amp;"/09/"&amp;'Configurações Básicas'!$E$5,"")</f>
        <v/>
      </c>
      <c r="E127" s="43"/>
      <c r="F127" s="212"/>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IF(C128&lt;&gt;"",TEXT(C128,"00")&amp;"/09/"&amp;'Configurações Básicas'!$E$5,"")</f>
        <v/>
      </c>
      <c r="E128" s="43"/>
      <c r="F128" s="212"/>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IF(C129&lt;&gt;"",TEXT(C129,"00")&amp;"/09/"&amp;'Configurações Básicas'!$E$5,"")</f>
        <v/>
      </c>
      <c r="E129" s="43"/>
      <c r="F129" s="212"/>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IF(C130&lt;&gt;"",TEXT(C130,"00")&amp;"/09/"&amp;'Configurações Básicas'!$E$5,"")</f>
        <v/>
      </c>
      <c r="E130" s="43"/>
      <c r="F130" s="212"/>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IF(C131&lt;&gt;"",TEXT(C131,"00")&amp;"/09/"&amp;'Configurações Básicas'!$E$5,"")</f>
        <v/>
      </c>
      <c r="E131" s="43"/>
      <c r="F131" s="212"/>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IF(C132&lt;&gt;"",TEXT(C132,"00")&amp;"/09/"&amp;'Configurações Básicas'!$E$5,"")</f>
        <v/>
      </c>
      <c r="E132" s="43"/>
      <c r="F132" s="212"/>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IF(C133&lt;&gt;"",TEXT(C133,"00")&amp;"/09/"&amp;'Configurações Básicas'!$E$5,"")</f>
        <v/>
      </c>
      <c r="E133" s="43"/>
      <c r="F133" s="212"/>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IF(C134&lt;&gt;"",TEXT(C134,"00")&amp;"/09/"&amp;'Configurações Básicas'!$E$5,"")</f>
        <v/>
      </c>
      <c r="E134" s="43"/>
      <c r="F134" s="212"/>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IF(C135&lt;&gt;"",TEXT(C135,"00")&amp;"/09/"&amp;'Configurações Básicas'!$E$5,"")</f>
        <v/>
      </c>
      <c r="E135" s="43"/>
      <c r="F135" s="212"/>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IF(C136&lt;&gt;"",TEXT(C136,"00")&amp;"/09/"&amp;'Configurações Básicas'!$E$5,"")</f>
        <v/>
      </c>
      <c r="E136" s="43"/>
      <c r="F136" s="212"/>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IF(C137&lt;&gt;"",TEXT(C137,"00")&amp;"/09/"&amp;'Configurações Básicas'!$E$5,"")</f>
        <v/>
      </c>
      <c r="E137" s="43"/>
      <c r="F137" s="212"/>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IF(C138&lt;&gt;"",TEXT(C138,"00")&amp;"/09/"&amp;'Configurações Básicas'!$E$5,"")</f>
        <v/>
      </c>
      <c r="E138" s="43"/>
      <c r="F138" s="212"/>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IF(C139&lt;&gt;"",TEXT(C139,"00")&amp;"/09/"&amp;'Configurações Básicas'!$E$5,"")</f>
        <v/>
      </c>
      <c r="E139" s="43"/>
      <c r="F139" s="212"/>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IF(C140&lt;&gt;"",TEXT(C140,"00")&amp;"/09/"&amp;'Configurações Básicas'!$E$5,"")</f>
        <v/>
      </c>
      <c r="E140" s="43"/>
      <c r="F140" s="212"/>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IF(C141&lt;&gt;"",TEXT(C141,"00")&amp;"/09/"&amp;'Configurações Básicas'!$E$5,"")</f>
        <v/>
      </c>
      <c r="E141" s="43"/>
      <c r="F141" s="212"/>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IF(C142&lt;&gt;"",TEXT(C142,"00")&amp;"/09/"&amp;'Configurações Básicas'!$E$5,"")</f>
        <v/>
      </c>
      <c r="E142" s="43"/>
      <c r="F142" s="212"/>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IF(C143&lt;&gt;"",TEXT(C143,"00")&amp;"/09/"&amp;'Configurações Básicas'!$E$5,"")</f>
        <v/>
      </c>
      <c r="E143" s="43"/>
      <c r="F143" s="212"/>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IF(C144&lt;&gt;"",TEXT(C144,"00")&amp;"/09/"&amp;'Configurações Básicas'!$E$5,"")</f>
        <v/>
      </c>
      <c r="E144" s="43"/>
      <c r="F144" s="212"/>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IF(C145&lt;&gt;"",TEXT(C145,"00")&amp;"/09/"&amp;'Configurações Básicas'!$E$5,"")</f>
        <v/>
      </c>
      <c r="E145" s="43"/>
      <c r="F145" s="212"/>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IF(C146&lt;&gt;"",TEXT(C146,"00")&amp;"/09/"&amp;'Configurações Básicas'!$E$5,"")</f>
        <v/>
      </c>
      <c r="E146" s="43"/>
      <c r="F146" s="212"/>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IF(C147&lt;&gt;"",TEXT(C147,"00")&amp;"/09/"&amp;'Configurações Básicas'!$E$5,"")</f>
        <v/>
      </c>
      <c r="E147" s="43"/>
      <c r="F147" s="212"/>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IF(C148&lt;&gt;"",TEXT(C148,"00")&amp;"/09/"&amp;'Configurações Básicas'!$E$5,"")</f>
        <v/>
      </c>
      <c r="E148" s="43"/>
      <c r="F148" s="212"/>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IF(C149&lt;&gt;"",TEXT(C149,"00")&amp;"/09/"&amp;'Configurações Básicas'!$E$5,"")</f>
        <v/>
      </c>
      <c r="E149" s="43"/>
      <c r="F149" s="212"/>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IF(C150&lt;&gt;"",TEXT(C150,"00")&amp;"/09/"&amp;'Configurações Básicas'!$E$5,"")</f>
        <v/>
      </c>
      <c r="E150" s="43"/>
      <c r="F150" s="212"/>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IF(C151&lt;&gt;"",TEXT(C151,"00")&amp;"/09/"&amp;'Configurações Básicas'!$E$5,"")</f>
        <v/>
      </c>
      <c r="E151" s="43"/>
      <c r="F151" s="212"/>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IF(C152&lt;&gt;"",TEXT(C152,"00")&amp;"/09/"&amp;'Configurações Básicas'!$E$5,"")</f>
        <v/>
      </c>
      <c r="E152" s="43"/>
      <c r="F152" s="212"/>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IF(C153&lt;&gt;"",TEXT(C153,"00")&amp;"/09/"&amp;'Configurações Básicas'!$E$5,"")</f>
        <v/>
      </c>
      <c r="E153" s="43"/>
      <c r="F153" s="212"/>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IF(C154&lt;&gt;"",TEXT(C154,"00")&amp;"/09/"&amp;'Configurações Básicas'!$E$5,"")</f>
        <v/>
      </c>
      <c r="E154" s="43"/>
      <c r="F154" s="212"/>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IF(C155&lt;&gt;"",TEXT(C155,"00")&amp;"/09/"&amp;'Configurações Básicas'!$E$5,"")</f>
        <v/>
      </c>
      <c r="E155" s="43"/>
      <c r="F155" s="212"/>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IF(C156&lt;&gt;"",TEXT(C156,"00")&amp;"/09/"&amp;'Configurações Básicas'!$E$5,"")</f>
        <v/>
      </c>
      <c r="E156" s="43"/>
      <c r="F156" s="212"/>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IF(C157&lt;&gt;"",TEXT(C157,"00")&amp;"/09/"&amp;'Configurações Básicas'!$E$5,"")</f>
        <v/>
      </c>
      <c r="E157" s="43"/>
      <c r="F157" s="212"/>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IF(C158&lt;&gt;"",TEXT(C158,"00")&amp;"/09/"&amp;'Configurações Básicas'!$E$5,"")</f>
        <v/>
      </c>
      <c r="E158" s="43"/>
      <c r="F158" s="212"/>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IF(C159&lt;&gt;"",TEXT(C159,"00")&amp;"/09/"&amp;'Configurações Básicas'!$E$5,"")</f>
        <v/>
      </c>
      <c r="E159" s="43"/>
      <c r="F159" s="212"/>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IF(C160&lt;&gt;"",TEXT(C160,"00")&amp;"/09/"&amp;'Configurações Básicas'!$E$5,"")</f>
        <v/>
      </c>
      <c r="E160" s="43"/>
      <c r="F160" s="212"/>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IF(C161&lt;&gt;"",TEXT(C161,"00")&amp;"/09/"&amp;'Configurações Básicas'!$E$5,"")</f>
        <v/>
      </c>
      <c r="E161" s="43"/>
      <c r="F161" s="212"/>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IF(C162&lt;&gt;"",TEXT(C162,"00")&amp;"/09/"&amp;'Configurações Básicas'!$E$5,"")</f>
        <v/>
      </c>
      <c r="E162" s="43"/>
      <c r="F162" s="212"/>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IF(C163&lt;&gt;"",TEXT(C163,"00")&amp;"/09/"&amp;'Configurações Básicas'!$E$5,"")</f>
        <v/>
      </c>
      <c r="E163" s="43"/>
      <c r="F163" s="212"/>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IF(C164&lt;&gt;"",TEXT(C164,"00")&amp;"/09/"&amp;'Configurações Básicas'!$E$5,"")</f>
        <v/>
      </c>
      <c r="E164" s="43"/>
      <c r="F164" s="212"/>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IF(C165&lt;&gt;"",TEXT(C165,"00")&amp;"/09/"&amp;'Configurações Básicas'!$E$5,"")</f>
        <v/>
      </c>
      <c r="E165" s="43"/>
      <c r="F165" s="212"/>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IF(C166&lt;&gt;"",TEXT(C166,"00")&amp;"/09/"&amp;'Configurações Básicas'!$E$5,"")</f>
        <v/>
      </c>
      <c r="E166" s="43"/>
      <c r="F166" s="212"/>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IF(C167&lt;&gt;"",TEXT(C167,"00")&amp;"/09/"&amp;'Configurações Básicas'!$E$5,"")</f>
        <v/>
      </c>
      <c r="E167" s="43"/>
      <c r="F167" s="212"/>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IF(C168&lt;&gt;"",TEXT(C168,"00")&amp;"/09/"&amp;'Configurações Básicas'!$E$5,"")</f>
        <v/>
      </c>
      <c r="E168" s="43"/>
      <c r="F168" s="212"/>
      <c r="G168" s="23"/>
      <c r="H168" s="23"/>
      <c r="I168" s="2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IF(C169&lt;&gt;"",TEXT(C169,"00")&amp;"/09/"&amp;'Configurações Básicas'!$E$5,"")</f>
        <v/>
      </c>
      <c r="E169" s="43"/>
      <c r="F169" s="212"/>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IF(C170&lt;&gt;"",TEXT(C170,"00")&amp;"/09/"&amp;'Configurações Básicas'!$E$5,"")</f>
        <v/>
      </c>
      <c r="E170" s="43"/>
      <c r="F170" s="212"/>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IF(C171&lt;&gt;"",TEXT(C171,"00")&amp;"/09/"&amp;'Configurações Básicas'!$E$5,"")</f>
        <v/>
      </c>
      <c r="E171" s="43"/>
      <c r="F171" s="212"/>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IF(C172&lt;&gt;"",TEXT(C172,"00")&amp;"/09/"&amp;'Configurações Básicas'!$E$5,"")</f>
        <v/>
      </c>
      <c r="E172" s="43"/>
      <c r="F172" s="212"/>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IF(C173&lt;&gt;"",TEXT(C173,"00")&amp;"/09/"&amp;'Configurações Básicas'!$E$5,"")</f>
        <v/>
      </c>
      <c r="E173" s="43"/>
      <c r="F173" s="212"/>
      <c r="G173" s="23"/>
      <c r="H173" s="23"/>
      <c r="I173" s="2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IF(C174&lt;&gt;"",TEXT(C174,"00")&amp;"/09/"&amp;'Configurações Básicas'!$E$5,"")</f>
        <v/>
      </c>
      <c r="E174" s="43"/>
      <c r="F174" s="212"/>
      <c r="G174" s="23"/>
      <c r="H174" s="23"/>
      <c r="I174" s="2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IF(C175&lt;&gt;"",TEXT(C175,"00")&amp;"/09/"&amp;'Configurações Básicas'!$E$5,"")</f>
        <v/>
      </c>
      <c r="E175" s="43"/>
      <c r="F175" s="212"/>
      <c r="G175" s="23"/>
      <c r="H175" s="23"/>
      <c r="I175" s="2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IF(C176&lt;&gt;"",TEXT(C176,"00")&amp;"/09/"&amp;'Configurações Básicas'!$E$5,"")</f>
        <v/>
      </c>
      <c r="E176" s="43"/>
      <c r="F176" s="212"/>
      <c r="G176" s="23"/>
      <c r="H176" s="23"/>
      <c r="I176" s="2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IF(C177&lt;&gt;"",TEXT(C177,"00")&amp;"/09/"&amp;'Configurações Básicas'!$E$5,"")</f>
        <v/>
      </c>
      <c r="E177" s="43"/>
      <c r="F177" s="212"/>
      <c r="G177" s="23"/>
      <c r="H177" s="23"/>
      <c r="I177" s="2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IF(C178&lt;&gt;"",TEXT(C178,"00")&amp;"/09/"&amp;'Configurações Básicas'!$E$5,"")</f>
        <v/>
      </c>
      <c r="E178" s="43"/>
      <c r="F178" s="212"/>
      <c r="G178" s="23"/>
      <c r="H178" s="23"/>
      <c r="I178" s="2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IF(C179&lt;&gt;"",TEXT(C179,"00")&amp;"/09/"&amp;'Configurações Básicas'!$E$5,"")</f>
        <v/>
      </c>
      <c r="E179" s="43"/>
      <c r="F179" s="212"/>
      <c r="G179" s="23"/>
      <c r="H179" s="23"/>
      <c r="I179" s="2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IF(C180&lt;&gt;"",TEXT(C180,"00")&amp;"/09/"&amp;'Configurações Básicas'!$E$5,"")</f>
        <v/>
      </c>
      <c r="E180" s="43"/>
      <c r="F180" s="212"/>
      <c r="G180" s="23"/>
      <c r="H180" s="23"/>
      <c r="I180" s="2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IF(C181&lt;&gt;"",TEXT(C181,"00")&amp;"/09/"&amp;'Configurações Básicas'!$E$5,"")</f>
        <v/>
      </c>
      <c r="E181" s="43"/>
      <c r="F181" s="212"/>
      <c r="G181" s="23"/>
      <c r="H181" s="23"/>
      <c r="I181" s="2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IF(C182&lt;&gt;"",TEXT(C182,"00")&amp;"/09/"&amp;'Configurações Básicas'!$E$5,"")</f>
        <v/>
      </c>
      <c r="E182" s="43"/>
      <c r="F182" s="212"/>
      <c r="G182" s="23"/>
      <c r="H182" s="23"/>
      <c r="I182" s="2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IF(C183&lt;&gt;"",TEXT(C183,"00")&amp;"/09/"&amp;'Configurações Básicas'!$E$5,"")</f>
        <v/>
      </c>
      <c r="E183" s="43"/>
      <c r="F183" s="212"/>
      <c r="G183" s="23"/>
      <c r="H183" s="23"/>
      <c r="I183" s="2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IF(C184&lt;&gt;"",TEXT(C184,"00")&amp;"/09/"&amp;'Configurações Básicas'!$E$5,"")</f>
        <v/>
      </c>
      <c r="E184" s="43"/>
      <c r="F184" s="212"/>
      <c r="G184" s="23"/>
      <c r="H184" s="23"/>
      <c r="I184" s="2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IF(C185&lt;&gt;"",TEXT(C185,"00")&amp;"/09/"&amp;'Configurações Básicas'!$E$5,"")</f>
        <v/>
      </c>
      <c r="E185" s="43"/>
      <c r="F185" s="212"/>
      <c r="G185" s="23"/>
      <c r="H185" s="23"/>
      <c r="I185" s="2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IF(C186&lt;&gt;"",TEXT(C186,"00")&amp;"/09/"&amp;'Configurações Básicas'!$E$5,"")</f>
        <v/>
      </c>
      <c r="E186" s="43"/>
      <c r="F186" s="212"/>
      <c r="G186" s="23"/>
      <c r="H186" s="23"/>
      <c r="I186" s="2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IF(C187&lt;&gt;"",TEXT(C187,"00")&amp;"/09/"&amp;'Configurações Básicas'!$E$5,"")</f>
        <v/>
      </c>
      <c r="E187" s="43"/>
      <c r="F187" s="212"/>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IF(C188&lt;&gt;"",TEXT(C188,"00")&amp;"/09/"&amp;'Configurações Básicas'!$E$5,"")</f>
        <v/>
      </c>
      <c r="E188" s="43"/>
      <c r="F188" s="212"/>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IF(C189&lt;&gt;"",TEXT(C189,"00")&amp;"/09/"&amp;'Configurações Básicas'!$E$5,"")</f>
        <v/>
      </c>
      <c r="E189" s="43"/>
      <c r="F189" s="212"/>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IF(C190&lt;&gt;"",TEXT(C190,"00")&amp;"/09/"&amp;'Configurações Básicas'!$E$5,"")</f>
        <v/>
      </c>
      <c r="E190" s="43"/>
      <c r="F190" s="212"/>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IF(C191&lt;&gt;"",TEXT(C191,"00")&amp;"/09/"&amp;'Configurações Básicas'!$E$5,"")</f>
        <v/>
      </c>
      <c r="E191" s="43"/>
      <c r="F191" s="212"/>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IF(C192&lt;&gt;"",TEXT(C192,"00")&amp;"/09/"&amp;'Configurações Básicas'!$E$5,"")</f>
        <v/>
      </c>
      <c r="E192" s="43"/>
      <c r="F192" s="212"/>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IF(C193&lt;&gt;"",TEXT(C193,"00")&amp;"/09/"&amp;'Configurações Básicas'!$E$5,"")</f>
        <v/>
      </c>
      <c r="E193" s="43"/>
      <c r="F193" s="212"/>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IF(C194&lt;&gt;"",TEXT(C194,"00")&amp;"/09/"&amp;'Configurações Básicas'!$E$5,"")</f>
        <v/>
      </c>
      <c r="E194" s="43"/>
      <c r="F194" s="212"/>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IF(C195&lt;&gt;"",TEXT(C195,"00")&amp;"/09/"&amp;'Configurações Básicas'!$E$5,"")</f>
        <v/>
      </c>
      <c r="E195" s="43"/>
      <c r="F195" s="212"/>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IF(C196&lt;&gt;"",TEXT(C196,"00")&amp;"/09/"&amp;'Configurações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IF(C197&lt;&gt;"",TEXT(C197,"00")&amp;"/09/"&amp;'Configurações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IF(C198&lt;&gt;"",TEXT(C198,"00")&amp;"/09/"&amp;'Configurações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IF(C199&lt;&gt;"",TEXT(C199,"00")&amp;"/09/"&amp;'Configurações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IF(C200&lt;&gt;"",TEXT(C200,"00")&amp;"/09/"&amp;'Configurações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IF(C201&lt;&gt;"",TEXT(C201,"00")&amp;"/09/"&amp;'Configurações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IF(C202&lt;&gt;"",TEXT(C202,"00")&amp;"/09/"&amp;'Configurações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IF(C203&lt;&gt;"",TEXT(C203,"00")&amp;"/09/"&amp;'Configurações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IF(C204&lt;&gt;"",TEXT(C204,"00")&amp;"/09/"&amp;'Configurações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IF(C205&lt;&gt;"",TEXT(C205,"00")&amp;"/09/"&amp;'Configurações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IF(C206&lt;&gt;"",TEXT(C206,"00")&amp;"/09/"&amp;'Configurações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IF(C207&lt;&gt;"",TEXT(C207,"00")&amp;"/09/"&amp;'Configurações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IF(C208&lt;&gt;"",TEXT(C208,"00")&amp;"/09/"&amp;'Configurações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IF(C209&lt;&gt;"",TEXT(C209,"00")&amp;"/09/"&amp;'Configurações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IF(C210&lt;&gt;"",TEXT(C210,"00")&amp;"/09/"&amp;'Configurações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IF(C211&lt;&gt;"",TEXT(C211,"00")&amp;"/09/"&amp;'Configurações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IF(C212&lt;&gt;"",TEXT(C212,"00")&amp;"/09/"&amp;'Configurações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IF(C213&lt;&gt;"",TEXT(C213,"00")&amp;"/09/"&amp;'Configurações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IF(C214&lt;&gt;"",TEXT(C214,"00")&amp;"/09/"&amp;'Configurações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IF(C215&lt;&gt;"",TEXT(C215,"00")&amp;"/09/"&amp;'Configurações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IF(C216&lt;&gt;"",TEXT(C216,"00")&amp;"/09/"&amp;'Configurações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IF(C217&lt;&gt;"",TEXT(C217,"00")&amp;"/09/"&amp;'Configurações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IF(C218&lt;&gt;"",TEXT(C218,"00")&amp;"/09/"&amp;'Configurações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IF(C219&lt;&gt;"",TEXT(C219,"00")&amp;"/09/"&amp;'Configurações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IF(C220&lt;&gt;"",TEXT(C220,"00")&amp;"/09/"&amp;'Configurações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IF(C221&lt;&gt;"",TEXT(C221,"00")&amp;"/09/"&amp;'Configurações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IF(C222&lt;&gt;"",TEXT(C222,"00")&amp;"/09/"&amp;'Configurações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IF(C223&lt;&gt;"",TEXT(C223,"00")&amp;"/09/"&amp;'Configurações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IF(C224&lt;&gt;"",TEXT(C224,"00")&amp;"/09/"&amp;'Configurações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IF(C225&lt;&gt;"",TEXT(C225,"00")&amp;"/09/"&amp;'Configurações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IF(C226&lt;&gt;"",TEXT(C226,"00")&amp;"/09/"&amp;'Configurações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IF(C227&lt;&gt;"",TEXT(C227,"00")&amp;"/09/"&amp;'Configurações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IF(C228&lt;&gt;"",TEXT(C228,"00")&amp;"/09/"&amp;'Configurações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IF(C229&lt;&gt;"",TEXT(C229,"00")&amp;"/09/"&amp;'Configurações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IF(C230&lt;&gt;"",TEXT(C230,"00")&amp;"/09/"&amp;'Configurações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IF(C231&lt;&gt;"",TEXT(C231,"00")&amp;"/09/"&amp;'Configurações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IF(C232&lt;&gt;"",TEXT(C232,"00")&amp;"/09/"&amp;'Configurações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IF(C233&lt;&gt;"",TEXT(C233,"00")&amp;"/09/"&amp;'Configurações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IF(C234&lt;&gt;"",TEXT(C234,"00")&amp;"/09/"&amp;'Configurações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IF(C235&lt;&gt;"",TEXT(C235,"00")&amp;"/09/"&amp;'Configurações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IF(C236&lt;&gt;"",TEXT(C236,"00")&amp;"/09/"&amp;'Configurações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IF(C237&lt;&gt;"",TEXT(C237,"00")&amp;"/09/"&amp;'Configurações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IF(C238&lt;&gt;"",TEXT(C238,"00")&amp;"/09/"&amp;'Configurações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IF(C239&lt;&gt;"",TEXT(C239,"00")&amp;"/09/"&amp;'Configurações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IF(C240&lt;&gt;"",TEXT(C240,"00")&amp;"/09/"&amp;'Configurações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IF(C241&lt;&gt;"",TEXT(C241,"00")&amp;"/09/"&amp;'Configurações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IF(C242&lt;&gt;"",TEXT(C242,"00")&amp;"/09/"&amp;'Configurações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IF(C243&lt;&gt;"",TEXT(C243,"00")&amp;"/09/"&amp;'Configurações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IF(C244&lt;&gt;"",TEXT(C244,"00")&amp;"/09/"&amp;'Configurações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IF(C245&lt;&gt;"",TEXT(C245,"00")&amp;"/09/"&amp;'Configurações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IF(C246&lt;&gt;"",TEXT(C246,"00")&amp;"/09/"&amp;'Configurações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IF(C247&lt;&gt;"",TEXT(C247,"00")&amp;"/09/"&amp;'Configurações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IF(C248&lt;&gt;"",TEXT(C248,"00")&amp;"/09/"&amp;'Configurações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IF(C249&lt;&gt;"",TEXT(C249,"00")&amp;"/09/"&amp;'Configurações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IF(C250&lt;&gt;"",TEXT(C250,"00")&amp;"/09/"&amp;'Configurações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IF(C251&lt;&gt;"",TEXT(C251,"00")&amp;"/09/"&amp;'Configurações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IF(C252&lt;&gt;"",TEXT(C252,"00")&amp;"/09/"&amp;'Configurações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IF(C253&lt;&gt;"",TEXT(C253,"00")&amp;"/09/"&amp;'Configurações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IF(C254&lt;&gt;"",TEXT(C254,"00")&amp;"/09/"&amp;'Configurações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IF(C255&lt;&gt;"",TEXT(C255,"00")&amp;"/09/"&amp;'Configurações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IF(C256&lt;&gt;"",TEXT(C256,"00")&amp;"/09/"&amp;'Configurações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IF(C257&lt;&gt;"",TEXT(C257,"00")&amp;"/09/"&amp;'Configurações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IF(C258&lt;&gt;"",TEXT(C258,"00")&amp;"/09/"&amp;'Configurações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IF(C259&lt;&gt;"",TEXT(C259,"00")&amp;"/09/"&amp;'Configurações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IF(C260&lt;&gt;"",TEXT(C260,"00")&amp;"/09/"&amp;'Configurações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IF(C261&lt;&gt;"",TEXT(C261,"00")&amp;"/09/"&amp;'Configurações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IF(C262&lt;&gt;"",TEXT(C262,"00")&amp;"/09/"&amp;'Configurações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IF(C263&lt;&gt;"",TEXT(C263,"00")&amp;"/09/"&amp;'Configurações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IF(C264&lt;&gt;"",TEXT(C264,"00")&amp;"/09/"&amp;'Configurações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IF(C265&lt;&gt;"",TEXT(C265,"00")&amp;"/09/"&amp;'Configurações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IF(C266&lt;&gt;"",TEXT(C266,"00")&amp;"/09/"&amp;'Configurações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IF(C267&lt;&gt;"",TEXT(C267,"00")&amp;"/09/"&amp;'Configurações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IF(C268&lt;&gt;"",TEXT(C268,"00")&amp;"/09/"&amp;'Configurações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IF(C269&lt;&gt;"",TEXT(C269,"00")&amp;"/09/"&amp;'Configurações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IF(C270&lt;&gt;"",TEXT(C270,"00")&amp;"/09/"&amp;'Configurações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IF(C271&lt;&gt;"",TEXT(C271,"00")&amp;"/09/"&amp;'Configurações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IF(C272&lt;&gt;"",TEXT(C272,"00")&amp;"/09/"&amp;'Configurações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IF(C273&lt;&gt;"",TEXT(C273,"00")&amp;"/09/"&amp;'Configurações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IF(C274&lt;&gt;"",TEXT(C274,"00")&amp;"/09/"&amp;'Configurações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IF(C275&lt;&gt;"",TEXT(C275,"00")&amp;"/09/"&amp;'Configurações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IF(C276&lt;&gt;"",TEXT(C276,"00")&amp;"/09/"&amp;'Configurações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IF(C277&lt;&gt;"",TEXT(C277,"00")&amp;"/09/"&amp;'Configurações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IF(C278&lt;&gt;"",TEXT(C278,"00")&amp;"/09/"&amp;'Configurações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IF(C279&lt;&gt;"",TEXT(C279,"00")&amp;"/09/"&amp;'Configurações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IF(C280&lt;&gt;"",TEXT(C280,"00")&amp;"/09/"&amp;'Configurações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IF(C281&lt;&gt;"",TEXT(C281,"00")&amp;"/09/"&amp;'Configurações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IF(C282&lt;&gt;"",TEXT(C282,"00")&amp;"/09/"&amp;'Configurações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IF(C283&lt;&gt;"",TEXT(C283,"00")&amp;"/09/"&amp;'Configurações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IF(C284&lt;&gt;"",TEXT(C284,"00")&amp;"/09/"&amp;'Configurações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IF(C285&lt;&gt;"",TEXT(C285,"00")&amp;"/09/"&amp;'Configurações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IF(C286&lt;&gt;"",TEXT(C286,"00")&amp;"/09/"&amp;'Configurações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IF(C287&lt;&gt;"",TEXT(C287,"00")&amp;"/09/"&amp;'Configurações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IF(C288&lt;&gt;"",TEXT(C288,"00")&amp;"/09/"&amp;'Configurações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IF(C289&lt;&gt;"",TEXT(C289,"00")&amp;"/09/"&amp;'Configurações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IF(C290&lt;&gt;"",TEXT(C290,"00")&amp;"/09/"&amp;'Configurações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IF(C291&lt;&gt;"",TEXT(C291,"00")&amp;"/09/"&amp;'Configurações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IF(C292&lt;&gt;"",TEXT(C292,"00")&amp;"/09/"&amp;'Configurações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IF(C293&lt;&gt;"",TEXT(C293,"00")&amp;"/09/"&amp;'Configurações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IF(C294&lt;&gt;"",TEXT(C294,"00")&amp;"/09/"&amp;'Configurações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IF(C295&lt;&gt;"",TEXT(C295,"00")&amp;"/09/"&amp;'Configurações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IF(C296&lt;&gt;"",TEXT(C296,"00")&amp;"/09/"&amp;'Configurações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IF(C297&lt;&gt;"",TEXT(C297,"00")&amp;"/09/"&amp;'Configurações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IF(C298&lt;&gt;"",TEXT(C298,"00")&amp;"/09/"&amp;'Configurações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IF(C299&lt;&gt;"",TEXT(C299,"00")&amp;"/09/"&amp;'Configurações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IF(C300&lt;&gt;"",TEXT(C300,"00")&amp;"/09/"&amp;'Configurações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IF(C301&lt;&gt;"",TEXT(C301,"00")&amp;"/09/"&amp;'Configurações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IF(C302&lt;&gt;"",TEXT(C302,"00")&amp;"/09/"&amp;'Configurações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IF(C303&lt;&gt;"",TEXT(C303,"00")&amp;"/09/"&amp;'Configurações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IF(C304&lt;&gt;"",TEXT(C304,"00")&amp;"/09/"&amp;'Configurações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IF(C305&lt;&gt;"",TEXT(C305,"00")&amp;"/09/"&amp;'Configurações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IF(C306&lt;&gt;"",TEXT(C306,"00")&amp;"/09/"&amp;'Configurações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IF(C307&lt;&gt;"",TEXT(C307,"00")&amp;"/09/"&amp;'Configurações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IF(C308&lt;&gt;"",TEXT(C308,"00")&amp;"/09/"&amp;'Configurações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IF(C309&lt;&gt;"",TEXT(C309,"00")&amp;"/09/"&amp;'Configurações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IF(C310&lt;&gt;"",TEXT(C310,"00")&amp;"/09/"&amp;'Configurações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IF(C311&lt;&gt;"",TEXT(C311,"00")&amp;"/09/"&amp;'Configurações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IF(C312&lt;&gt;"",TEXT(C312,"00")&amp;"/09/"&amp;'Configurações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IF(C313&lt;&gt;"",TEXT(C313,"00")&amp;"/09/"&amp;'Configurações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IF(C314&lt;&gt;"",TEXT(C314,"00")&amp;"/09/"&amp;'Configurações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IF(C315&lt;&gt;"",TEXT(C315,"00")&amp;"/09/"&amp;'Configurações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IF(C316&lt;&gt;"",TEXT(C316,"00")&amp;"/09/"&amp;'Configurações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IF(C317&lt;&gt;"",TEXT(C317,"00")&amp;"/09/"&amp;'Configurações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IF(C318&lt;&gt;"",TEXT(C318,"00")&amp;"/09/"&amp;'Configurações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IF(C319&lt;&gt;"",TEXT(C319,"00")&amp;"/09/"&amp;'Configurações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IF(C320&lt;&gt;"",TEXT(C320,"00")&amp;"/09/"&amp;'Configurações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IF(C321&lt;&gt;"",TEXT(C321,"00")&amp;"/09/"&amp;'Configurações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IF(C322&lt;&gt;"",TEXT(C322,"00")&amp;"/09/"&amp;'Configurações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IF(C323&lt;&gt;"",TEXT(C323,"00")&amp;"/09/"&amp;'Configurações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IF(C324&lt;&gt;"",TEXT(C324,"00")&amp;"/09/"&amp;'Configurações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IF(C325&lt;&gt;"",TEXT(C325,"00")&amp;"/09/"&amp;'Configurações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IF(C326&lt;&gt;"",TEXT(C326,"00")&amp;"/09/"&amp;'Configurações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IF(C327&lt;&gt;"",TEXT(C327,"00")&amp;"/09/"&amp;'Configurações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IF(C328&lt;&gt;"",TEXT(C328,"00")&amp;"/09/"&amp;'Configurações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IF(C329&lt;&gt;"",TEXT(C329,"00")&amp;"/09/"&amp;'Configurações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IF(C330&lt;&gt;"",TEXT(C330,"00")&amp;"/09/"&amp;'Configurações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IF(C331&lt;&gt;"",TEXT(C331,"00")&amp;"/09/"&amp;'Configurações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IF(C332&lt;&gt;"",TEXT(C332,"00")&amp;"/09/"&amp;'Configurações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IF(C333&lt;&gt;"",TEXT(C333,"00")&amp;"/09/"&amp;'Configurações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IF(C334&lt;&gt;"",TEXT(C334,"00")&amp;"/09/"&amp;'Configurações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IF(C335&lt;&gt;"",TEXT(C335,"00")&amp;"/09/"&amp;'Configurações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IF(C336&lt;&gt;"",TEXT(C336,"00")&amp;"/09/"&amp;'Configurações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IF(C337&lt;&gt;"",TEXT(C337,"00")&amp;"/09/"&amp;'Configurações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IF(C338&lt;&gt;"",TEXT(C338,"00")&amp;"/09/"&amp;'Configurações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IF(C339&lt;&gt;"",TEXT(C339,"00")&amp;"/09/"&amp;'Configurações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IF(C340&lt;&gt;"",TEXT(C340,"00")&amp;"/09/"&amp;'Configurações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IF(C341&lt;&gt;"",TEXT(C341,"00")&amp;"/09/"&amp;'Configurações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IF(C342&lt;&gt;"",TEXT(C342,"00")&amp;"/09/"&amp;'Configurações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IF(C343&lt;&gt;"",TEXT(C343,"00")&amp;"/09/"&amp;'Configurações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IF(C344&lt;&gt;"",TEXT(C344,"00")&amp;"/09/"&amp;'Configurações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IF(C345&lt;&gt;"",TEXT(C345,"00")&amp;"/09/"&amp;'Configurações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IF(C346&lt;&gt;"",TEXT(C346,"00")&amp;"/09/"&amp;'Configurações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IF(C347&lt;&gt;"",TEXT(C347,"00")&amp;"/09/"&amp;'Configurações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IF(C348&lt;&gt;"",TEXT(C348,"00")&amp;"/09/"&amp;'Configurações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IF(C349&lt;&gt;"",TEXT(C349,"00")&amp;"/09/"&amp;'Configurações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IF(C350&lt;&gt;"",TEXT(C350,"00")&amp;"/09/"&amp;'Configurações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IF(C351&lt;&gt;"",TEXT(C351,"00")&amp;"/09/"&amp;'Configurações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IF(C352&lt;&gt;"",TEXT(C352,"00")&amp;"/09/"&amp;'Configurações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IF(C353&lt;&gt;"",TEXT(C353,"00")&amp;"/09/"&amp;'Configurações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IF(C354&lt;&gt;"",TEXT(C354,"00")&amp;"/09/"&amp;'Configurações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IF(C355&lt;&gt;"",TEXT(C355,"00")&amp;"/09/"&amp;'Configurações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IF(C356&lt;&gt;"",TEXT(C356,"00")&amp;"/09/"&amp;'Configurações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IF(C357&lt;&gt;"",TEXT(C357,"00")&amp;"/09/"&amp;'Configurações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IF(C358&lt;&gt;"",TEXT(C358,"00")&amp;"/09/"&amp;'Configurações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IF(C359&lt;&gt;"",TEXT(C359,"00")&amp;"/09/"&amp;'Configurações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IF(C360&lt;&gt;"",TEXT(C360,"00")&amp;"/09/"&amp;'Configurações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IF(C361&lt;&gt;"",TEXT(C361,"00")&amp;"/09/"&amp;'Configurações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IF(C362&lt;&gt;"",TEXT(C362,"00")&amp;"/09/"&amp;'Configurações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IF(C363&lt;&gt;"",TEXT(C363,"00")&amp;"/09/"&amp;'Configurações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IF(C364&lt;&gt;"",TEXT(C364,"00")&amp;"/09/"&amp;'Configurações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IF(C365&lt;&gt;"",TEXT(C365,"00")&amp;"/09/"&amp;'Configurações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IF(C366&lt;&gt;"",TEXT(C366,"00")&amp;"/09/"&amp;'Configurações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IF(C367&lt;&gt;"",TEXT(C367,"00")&amp;"/09/"&amp;'Configurações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IF(C368&lt;&gt;"",TEXT(C368,"00")&amp;"/09/"&amp;'Configurações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IF(C369&lt;&gt;"",TEXT(C369,"00")&amp;"/09/"&amp;'Configurações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IF(C370&lt;&gt;"",TEXT(C370,"00")&amp;"/09/"&amp;'Configurações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IF(C371&lt;&gt;"",TEXT(C371,"00")&amp;"/09/"&amp;'Configurações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IF(C372&lt;&gt;"",TEXT(C372,"00")&amp;"/09/"&amp;'Configurações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IF(C373&lt;&gt;"",TEXT(C373,"00")&amp;"/09/"&amp;'Configurações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IF(C374&lt;&gt;"",TEXT(C374,"00")&amp;"/09/"&amp;'Configurações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IF(C375&lt;&gt;"",TEXT(C375,"00")&amp;"/09/"&amp;'Configurações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IF(C376&lt;&gt;"",TEXT(C376,"00")&amp;"/09/"&amp;'Configurações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IF(C377&lt;&gt;"",TEXT(C377,"00")&amp;"/09/"&amp;'Configurações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IF(C378&lt;&gt;"",TEXT(C378,"00")&amp;"/09/"&amp;'Configurações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IF(C379&lt;&gt;"",TEXT(C379,"00")&amp;"/09/"&amp;'Configurações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IF(C380&lt;&gt;"",TEXT(C380,"00")&amp;"/09/"&amp;'Configurações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IF(C381&lt;&gt;"",TEXT(C381,"00")&amp;"/09/"&amp;'Configurações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IF(C382&lt;&gt;"",TEXT(C382,"00")&amp;"/09/"&amp;'Configurações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IF(C383&lt;&gt;"",TEXT(C383,"00")&amp;"/09/"&amp;'Configurações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IF(C384&lt;&gt;"",TEXT(C384,"00")&amp;"/09/"&amp;'Configurações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IF(C385&lt;&gt;"",TEXT(C385,"00")&amp;"/09/"&amp;'Configurações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IF(C386&lt;&gt;"",TEXT(C386,"00")&amp;"/09/"&amp;'Configurações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IF(C387&lt;&gt;"",TEXT(C387,"00")&amp;"/09/"&amp;'Configurações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IF(C388&lt;&gt;"",TEXT(C388,"00")&amp;"/09/"&amp;'Configurações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IF(C389&lt;&gt;"",TEXT(C389,"00")&amp;"/09/"&amp;'Configurações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IF(C390&lt;&gt;"",TEXT(C390,"00")&amp;"/09/"&amp;'Configurações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IF(C391&lt;&gt;"",TEXT(C391,"00")&amp;"/09/"&amp;'Configurações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IF(C392&lt;&gt;"",TEXT(C392,"00")&amp;"/09/"&amp;'Configurações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IF(C393&lt;&gt;"",TEXT(C393,"00")&amp;"/09/"&amp;'Configurações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IF(C394&lt;&gt;"",TEXT(C394,"00")&amp;"/09/"&amp;'Configurações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IF(C395&lt;&gt;"",TEXT(C395,"00")&amp;"/09/"&amp;'Configurações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IF(C396&lt;&gt;"",TEXT(C396,"00")&amp;"/09/"&amp;'Configurações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IF(C397&lt;&gt;"",TEXT(C397,"00")&amp;"/09/"&amp;'Configurações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IF(C398&lt;&gt;"",TEXT(C398,"00")&amp;"/09/"&amp;'Configurações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IF(C399&lt;&gt;"",TEXT(C399,"00")&amp;"/09/"&amp;'Configurações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IF(C400&lt;&gt;"",TEXT(C400,"00")&amp;"/09/"&amp;'Configurações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IF(C401&lt;&gt;"",TEXT(C401,"00")&amp;"/09/"&amp;'Configurações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IF(C402&lt;&gt;"",TEXT(C402,"00")&amp;"/09/"&amp;'Configurações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IF(C403&lt;&gt;"",TEXT(C403,"00")&amp;"/09/"&amp;'Configurações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IF(C404&lt;&gt;"",TEXT(C404,"00")&amp;"/09/"&amp;'Configurações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IF(C405&lt;&gt;"",TEXT(C405,"00")&amp;"/09/"&amp;'Configurações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IF(C406&lt;&gt;"",TEXT(C406,"00")&amp;"/09/"&amp;'Configurações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IF(C407&lt;&gt;"",TEXT(C407,"00")&amp;"/09/"&amp;'Configurações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IF(C408&lt;&gt;"",TEXT(C408,"00")&amp;"/09/"&amp;'Configurações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IF(C409&lt;&gt;"",TEXT(C409,"00")&amp;"/09/"&amp;'Configurações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IF(C410&lt;&gt;"",TEXT(C410,"00")&amp;"/09/"&amp;'Configurações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IF(C411&lt;&gt;"",TEXT(C411,"00")&amp;"/09/"&amp;'Configurações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IF(C412&lt;&gt;"",TEXT(C412,"00")&amp;"/09/"&amp;'Configurações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IF(C413&lt;&gt;"",TEXT(C413,"00")&amp;"/09/"&amp;'Configurações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IF(C414&lt;&gt;"",TEXT(C414,"00")&amp;"/09/"&amp;'Configurações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IF(C415&lt;&gt;"",TEXT(C415,"00")&amp;"/09/"&amp;'Configurações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IF(C416&lt;&gt;"",TEXT(C416,"00")&amp;"/09/"&amp;'Configurações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IF(C417&lt;&gt;"",TEXT(C417,"00")&amp;"/09/"&amp;'Configurações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IF(C418&lt;&gt;"",TEXT(C418,"00")&amp;"/09/"&amp;'Configurações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IF(C419&lt;&gt;"",TEXT(C419,"00")&amp;"/09/"&amp;'Configurações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IF(C420&lt;&gt;"",TEXT(C420,"00")&amp;"/09/"&amp;'Configurações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IF(C421&lt;&gt;"",TEXT(C421,"00")&amp;"/09/"&amp;'Configurações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IF(C422&lt;&gt;"",TEXT(C422,"00")&amp;"/09/"&amp;'Configurações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IF(C423&lt;&gt;"",TEXT(C423,"00")&amp;"/09/"&amp;'Configurações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IF(C424&lt;&gt;"",TEXT(C424,"00")&amp;"/09/"&amp;'Configurações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IF(C425&lt;&gt;"",TEXT(C425,"00")&amp;"/09/"&amp;'Configurações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IF(C426&lt;&gt;"",TEXT(C426,"00")&amp;"/09/"&amp;'Configurações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IF(C427&lt;&gt;"",TEXT(C427,"00")&amp;"/09/"&amp;'Configurações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IF(C428&lt;&gt;"",TEXT(C428,"00")&amp;"/09/"&amp;'Configurações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IF(C429&lt;&gt;"",TEXT(C429,"00")&amp;"/09/"&amp;'Configurações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IF(C430&lt;&gt;"",TEXT(C430,"00")&amp;"/09/"&amp;'Configurações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IF(C431&lt;&gt;"",TEXT(C431,"00")&amp;"/09/"&amp;'Configurações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IF(C432&lt;&gt;"",TEXT(C432,"00")&amp;"/09/"&amp;'Configurações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IF(C433&lt;&gt;"",TEXT(C433,"00")&amp;"/09/"&amp;'Configurações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IF(C434&lt;&gt;"",TEXT(C434,"00")&amp;"/09/"&amp;'Configurações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IF(C435&lt;&gt;"",TEXT(C435,"00")&amp;"/09/"&amp;'Configurações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IF(C436&lt;&gt;"",TEXT(C436,"00")&amp;"/09/"&amp;'Configurações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IF(C437&lt;&gt;"",TEXT(C437,"00")&amp;"/09/"&amp;'Configurações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IF(C438&lt;&gt;"",TEXT(C438,"00")&amp;"/09/"&amp;'Configurações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IF(C439&lt;&gt;"",TEXT(C439,"00")&amp;"/09/"&amp;'Configurações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IF(C440&lt;&gt;"",TEXT(C440,"00")&amp;"/09/"&amp;'Configurações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IF(C441&lt;&gt;"",TEXT(C441,"00")&amp;"/09/"&amp;'Configurações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IF(C442&lt;&gt;"",TEXT(C442,"00")&amp;"/09/"&amp;'Configurações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IF(C443&lt;&gt;"",TEXT(C443,"00")&amp;"/09/"&amp;'Configurações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IF(C444&lt;&gt;"",TEXT(C444,"00")&amp;"/09/"&amp;'Configurações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IF(C445&lt;&gt;"",TEXT(C445,"00")&amp;"/09/"&amp;'Configurações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IF(C446&lt;&gt;"",TEXT(C446,"00")&amp;"/09/"&amp;'Configurações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IF(C447&lt;&gt;"",TEXT(C447,"00")&amp;"/09/"&amp;'Configurações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IF(C448&lt;&gt;"",TEXT(C448,"00")&amp;"/09/"&amp;'Configurações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IF(C449&lt;&gt;"",TEXT(C449,"00")&amp;"/09/"&amp;'Configurações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IF(C450&lt;&gt;"",TEXT(C450,"00")&amp;"/09/"&amp;'Configurações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IF(C451&lt;&gt;"",TEXT(C451,"00")&amp;"/09/"&amp;'Configurações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IF(C452&lt;&gt;"",TEXT(C452,"00")&amp;"/09/"&amp;'Configurações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IF(C453&lt;&gt;"",TEXT(C453,"00")&amp;"/09/"&amp;'Configurações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IF(C454&lt;&gt;"",TEXT(C454,"00")&amp;"/09/"&amp;'Configurações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IF(C455&lt;&gt;"",TEXT(C455,"00")&amp;"/09/"&amp;'Configurações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IF(C456&lt;&gt;"",TEXT(C456,"00")&amp;"/09/"&amp;'Configurações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IF(C457&lt;&gt;"",TEXT(C457,"00")&amp;"/09/"&amp;'Configurações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IF(C458&lt;&gt;"",TEXT(C458,"00")&amp;"/09/"&amp;'Configurações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IF(C459&lt;&gt;"",TEXT(C459,"00")&amp;"/09/"&amp;'Configurações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IF(C460&lt;&gt;"",TEXT(C460,"00")&amp;"/09/"&amp;'Configurações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IF(C461&lt;&gt;"",TEXT(C461,"00")&amp;"/09/"&amp;'Configurações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IF(C462&lt;&gt;"",TEXT(C462,"00")&amp;"/09/"&amp;'Configurações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IF(C463&lt;&gt;"",TEXT(C463,"00")&amp;"/09/"&amp;'Configurações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IF(C464&lt;&gt;"",TEXT(C464,"00")&amp;"/09/"&amp;'Configurações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IF(C465&lt;&gt;"",TEXT(C465,"00")&amp;"/09/"&amp;'Configurações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IF(C466&lt;&gt;"",TEXT(C466,"00")&amp;"/09/"&amp;'Configurações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IF(C467&lt;&gt;"",TEXT(C467,"00")&amp;"/09/"&amp;'Configurações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IF(C468&lt;&gt;"",TEXT(C468,"00")&amp;"/09/"&amp;'Configurações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IF(C469&lt;&gt;"",TEXT(C469,"00")&amp;"/09/"&amp;'Configurações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IF(C470&lt;&gt;"",TEXT(C470,"00")&amp;"/09/"&amp;'Configurações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IF(C471&lt;&gt;"",TEXT(C471,"00")&amp;"/09/"&amp;'Configurações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IF(C472&lt;&gt;"",TEXT(C472,"00")&amp;"/09/"&amp;'Configurações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IF(C473&lt;&gt;"",TEXT(C473,"00")&amp;"/09/"&amp;'Configurações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IF(C474&lt;&gt;"",TEXT(C474,"00")&amp;"/09/"&amp;'Configurações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IF(C475&lt;&gt;"",TEXT(C475,"00")&amp;"/09/"&amp;'Configurações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IF(C476&lt;&gt;"",TEXT(C476,"00")&amp;"/09/"&amp;'Configurações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IF(C477&lt;&gt;"",TEXT(C477,"00")&amp;"/09/"&amp;'Configurações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IF(C478&lt;&gt;"",TEXT(C478,"00")&amp;"/09/"&amp;'Configurações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IF(C479&lt;&gt;"",TEXT(C479,"00")&amp;"/09/"&amp;'Configurações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IF(C480&lt;&gt;"",TEXT(C480,"00")&amp;"/09/"&amp;'Configurações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IF(C481&lt;&gt;"",TEXT(C481,"00")&amp;"/09/"&amp;'Configurações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IF(C482&lt;&gt;"",TEXT(C482,"00")&amp;"/09/"&amp;'Configurações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IF(C483&lt;&gt;"",TEXT(C483,"00")&amp;"/09/"&amp;'Configurações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IF(C484&lt;&gt;"",TEXT(C484,"00")&amp;"/09/"&amp;'Configurações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IF(C485&lt;&gt;"",TEXT(C485,"00")&amp;"/09/"&amp;'Configurações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IF(C486&lt;&gt;"",TEXT(C486,"00")&amp;"/09/"&amp;'Configurações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IF(C487&lt;&gt;"",TEXT(C487,"00")&amp;"/09/"&amp;'Configurações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IF(C488&lt;&gt;"",TEXT(C488,"00")&amp;"/09/"&amp;'Configurações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IF(C489&lt;&gt;"",TEXT(C489,"00")&amp;"/09/"&amp;'Configurações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IF(C490&lt;&gt;"",TEXT(C490,"00")&amp;"/09/"&amp;'Configurações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IF(C491&lt;&gt;"",TEXT(C491,"00")&amp;"/09/"&amp;'Configurações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IF(C492&lt;&gt;"",TEXT(C492,"00")&amp;"/09/"&amp;'Configurações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IF(C493&lt;&gt;"",TEXT(C493,"00")&amp;"/09/"&amp;'Configurações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IF(C494&lt;&gt;"",TEXT(C494,"00")&amp;"/09/"&amp;'Configurações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IF(C495&lt;&gt;"",TEXT(C495,"00")&amp;"/09/"&amp;'Configurações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IF(C496&lt;&gt;"",TEXT(C496,"00")&amp;"/09/"&amp;'Configurações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IF(C497&lt;&gt;"",TEXT(C497,"00")&amp;"/09/"&amp;'Configurações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IF(C498&lt;&gt;"",TEXT(C498,"00")&amp;"/09/"&amp;'Configurações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IF(C499&lt;&gt;"",TEXT(C499,"00")&amp;"/09/"&amp;'Configurações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IF(C500&lt;&gt;"",TEXT(C500,"00")&amp;"/09/"&amp;'Configurações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IF(C501&lt;&gt;"",TEXT(C501,"00")&amp;"/09/"&amp;'Configurações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IF(C502&lt;&gt;"",TEXT(C502,"00")&amp;"/09/"&amp;'Configurações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IF(C503&lt;&gt;"",TEXT(C503,"00")&amp;"/09/"&amp;'Configurações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IF(C504&lt;&gt;"",TEXT(C504,"00")&amp;"/09/"&amp;'Configurações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IF(C505&lt;&gt;"",TEXT(C505,"00")&amp;"/09/"&amp;'Configurações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IF(C506&lt;&gt;"",TEXT(C506,"00")&amp;"/09/"&amp;'Configurações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IF(C507&lt;&gt;"",TEXT(C507,"00")&amp;"/09/"&amp;'Configurações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IF(C508&lt;&gt;"",TEXT(C508,"00")&amp;"/09/"&amp;'Configurações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IF(C509&lt;&gt;"",TEXT(C509,"00")&amp;"/09/"&amp;'Configurações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IF(C510&lt;&gt;"",TEXT(C510,"00")&amp;"/09/"&amp;'Configurações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IF(C511&lt;&gt;"",TEXT(C511,"00")&amp;"/09/"&amp;'Configurações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IF(C512&lt;&gt;"",TEXT(C512,"00")&amp;"/09/"&amp;'Configurações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IF(C513&lt;&gt;"",TEXT(C513,"00")&amp;"/09/"&amp;'Configurações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IF(C514&lt;&gt;"",TEXT(C514,"00")&amp;"/09/"&amp;'Configurações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IF(C515&lt;&gt;"",TEXT(C515,"00")&amp;"/09/"&amp;'Configurações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IF(C516&lt;&gt;"",TEXT(C516,"00")&amp;"/09/"&amp;'Configurações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IF(C517&lt;&gt;"",TEXT(C517,"00")&amp;"/09/"&amp;'Configurações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IF(C518&lt;&gt;"",TEXT(C518,"00")&amp;"/09/"&amp;'Configurações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IF(C519&lt;&gt;"",TEXT(C519,"00")&amp;"/09/"&amp;'Configurações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IF(C520&lt;&gt;"",TEXT(C520,"00")&amp;"/09/"&amp;'Configurações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IF(C521&lt;&gt;"",TEXT(C521,"00")&amp;"/09/"&amp;'Configurações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IF(C522&lt;&gt;"",TEXT(C522,"00")&amp;"/09/"&amp;'Configurações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IF(C523&lt;&gt;"",TEXT(C523,"00")&amp;"/09/"&amp;'Configurações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IF(C524&lt;&gt;"",TEXT(C524,"00")&amp;"/09/"&amp;'Configurações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IF(C525&lt;&gt;"",TEXT(C525,"00")&amp;"/09/"&amp;'Configurações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IF(C526&lt;&gt;"",TEXT(C526,"00")&amp;"/09/"&amp;'Configurações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IF(C527&lt;&gt;"",TEXT(C527,"00")&amp;"/09/"&amp;'Configurações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IF(C528&lt;&gt;"",TEXT(C528,"00")&amp;"/09/"&amp;'Configurações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IF(C529&lt;&gt;"",TEXT(C529,"00")&amp;"/09/"&amp;'Configurações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IF(C530&lt;&gt;"",TEXT(C530,"00")&amp;"/09/"&amp;'Configurações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IF(C531&lt;&gt;"",TEXT(C531,"00")&amp;"/09/"&amp;'Configurações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IF(C532&lt;&gt;"",TEXT(C532,"00")&amp;"/09/"&amp;'Configurações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IF(C533&lt;&gt;"",TEXT(C533,"00")&amp;"/09/"&amp;'Configurações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IF(C534&lt;&gt;"",TEXT(C534,"00")&amp;"/09/"&amp;'Configurações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IF(C535&lt;&gt;"",TEXT(C535,"00")&amp;"/09/"&amp;'Configurações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IF(C536&lt;&gt;"",TEXT(C536,"00")&amp;"/09/"&amp;'Configurações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IF(C537&lt;&gt;"",TEXT(C537,"00")&amp;"/09/"&amp;'Configurações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IF(C538&lt;&gt;"",TEXT(C538,"00")&amp;"/09/"&amp;'Configurações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IF(C539&lt;&gt;"",TEXT(C539,"00")&amp;"/09/"&amp;'Configurações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IF(C540&lt;&gt;"",TEXT(C540,"00")&amp;"/09/"&amp;'Configurações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IF(C541&lt;&gt;"",TEXT(C541,"00")&amp;"/09/"&amp;'Configurações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IF(C542&lt;&gt;"",TEXT(C542,"00")&amp;"/09/"&amp;'Configurações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IF(C543&lt;&gt;"",TEXT(C543,"00")&amp;"/09/"&amp;'Configurações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IF(C544&lt;&gt;"",TEXT(C544,"00")&amp;"/09/"&amp;'Configurações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IF(C545&lt;&gt;"",TEXT(C545,"00")&amp;"/09/"&amp;'Configurações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IF(C546&lt;&gt;"",TEXT(C546,"00")&amp;"/09/"&amp;'Configurações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IF(C547&lt;&gt;"",TEXT(C547,"00")&amp;"/09/"&amp;'Configurações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IF(C548&lt;&gt;"",TEXT(C548,"00")&amp;"/09/"&amp;'Configurações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IF(C549&lt;&gt;"",TEXT(C549,"00")&amp;"/09/"&amp;'Configurações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IF(C550&lt;&gt;"",TEXT(C550,"00")&amp;"/09/"&amp;'Configurações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IF(C551&lt;&gt;"",TEXT(C551,"00")&amp;"/09/"&amp;'Configurações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IF(C552&lt;&gt;"",TEXT(C552,"00")&amp;"/09/"&amp;'Configurações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IF(C553&lt;&gt;"",TEXT(C553,"00")&amp;"/09/"&amp;'Configurações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IF(C554&lt;&gt;"",TEXT(C554,"00")&amp;"/09/"&amp;'Configurações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IF(C555&lt;&gt;"",TEXT(C555,"00")&amp;"/09/"&amp;'Configurações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IF(C556&lt;&gt;"",TEXT(C556,"00")&amp;"/09/"&amp;'Configurações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IF(C557&lt;&gt;"",TEXT(C557,"00")&amp;"/09/"&amp;'Configurações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IF(C558&lt;&gt;"",TEXT(C558,"00")&amp;"/09/"&amp;'Configurações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IF(C559&lt;&gt;"",TEXT(C559,"00")&amp;"/09/"&amp;'Configurações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IF(C560&lt;&gt;"",TEXT(C560,"00")&amp;"/09/"&amp;'Configurações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IF(C561&lt;&gt;"",TEXT(C561,"00")&amp;"/09/"&amp;'Configurações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IF(C562&lt;&gt;"",TEXT(C562,"00")&amp;"/09/"&amp;'Configurações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IF(C563&lt;&gt;"",TEXT(C563,"00")&amp;"/09/"&amp;'Configurações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IF(C564&lt;&gt;"",TEXT(C564,"00")&amp;"/09/"&amp;'Configurações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IF(C565&lt;&gt;"",TEXT(C565,"00")&amp;"/09/"&amp;'Configurações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IF(C566&lt;&gt;"",TEXT(C566,"00")&amp;"/09/"&amp;'Configurações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IF(C567&lt;&gt;"",TEXT(C567,"00")&amp;"/09/"&amp;'Configurações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IF(C568&lt;&gt;"",TEXT(C568,"00")&amp;"/09/"&amp;'Configurações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IF(C569&lt;&gt;"",TEXT(C569,"00")&amp;"/09/"&amp;'Configurações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IF(C570&lt;&gt;"",TEXT(C570,"00")&amp;"/09/"&amp;'Configurações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IF(C571&lt;&gt;"",TEXT(C571,"00")&amp;"/09/"&amp;'Configurações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IF(C572&lt;&gt;"",TEXT(C572,"00")&amp;"/09/"&amp;'Configurações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IF(C573&lt;&gt;"",TEXT(C573,"00")&amp;"/09/"&amp;'Configurações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IF(C574&lt;&gt;"",TEXT(C574,"00")&amp;"/09/"&amp;'Configurações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IF(C575&lt;&gt;"",TEXT(C575,"00")&amp;"/09/"&amp;'Configurações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IF(C576&lt;&gt;"",TEXT(C576,"00")&amp;"/09/"&amp;'Configurações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IF(C577&lt;&gt;"",TEXT(C577,"00")&amp;"/09/"&amp;'Configurações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IF(C578&lt;&gt;"",TEXT(C578,"00")&amp;"/09/"&amp;'Configurações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IF(C579&lt;&gt;"",TEXT(C579,"00")&amp;"/09/"&amp;'Configurações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IF(C580&lt;&gt;"",TEXT(C580,"00")&amp;"/09/"&amp;'Configurações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IF(C581&lt;&gt;"",TEXT(C581,"00")&amp;"/09/"&amp;'Configurações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IF(C582&lt;&gt;"",TEXT(C582,"00")&amp;"/09/"&amp;'Configurações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IF(C583&lt;&gt;"",TEXT(C583,"00")&amp;"/09/"&amp;'Configurações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IF(C584&lt;&gt;"",TEXT(C584,"00")&amp;"/09/"&amp;'Configurações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IF(C585&lt;&gt;"",TEXT(C585,"00")&amp;"/09/"&amp;'Configurações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IF(C586&lt;&gt;"",TEXT(C586,"00")&amp;"/09/"&amp;'Configurações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IF(C587&lt;&gt;"",TEXT(C587,"00")&amp;"/09/"&amp;'Configurações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IF(C588&lt;&gt;"",TEXT(C588,"00")&amp;"/09/"&amp;'Configurações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IF(C589&lt;&gt;"",TEXT(C589,"00")&amp;"/09/"&amp;'Configurações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IF(C590&lt;&gt;"",TEXT(C590,"00")&amp;"/09/"&amp;'Configurações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IF(C591&lt;&gt;"",TEXT(C591,"00")&amp;"/09/"&amp;'Configurações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IF(C592&lt;&gt;"",TEXT(C592,"00")&amp;"/09/"&amp;'Configurações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IF(C593&lt;&gt;"",TEXT(C593,"00")&amp;"/09/"&amp;'Configurações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IF(C594&lt;&gt;"",TEXT(C594,"00")&amp;"/09/"&amp;'Configurações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IF(C595&lt;&gt;"",TEXT(C595,"00")&amp;"/09/"&amp;'Configurações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IF(C596&lt;&gt;"",TEXT(C596,"00")&amp;"/09/"&amp;'Configurações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IF(C597&lt;&gt;"",TEXT(C597,"00")&amp;"/09/"&amp;'Configurações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IF(C598&lt;&gt;"",TEXT(C598,"00")&amp;"/09/"&amp;'Configurações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IF(C599&lt;&gt;"",TEXT(C599,"00")&amp;"/09/"&amp;'Configurações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IF(C600&lt;&gt;"",TEXT(C600,"00")&amp;"/09/"&amp;'Configurações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IF(C601&lt;&gt;"",TEXT(C601,"00")&amp;"/09/"&amp;'Configurações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IF(C602&lt;&gt;"",TEXT(C602,"00")&amp;"/09/"&amp;'Configurações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IF(C603&lt;&gt;"",TEXT(C603,"00")&amp;"/09/"&amp;'Configurações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IF(C604&lt;&gt;"",TEXT(C604,"00")&amp;"/09/"&amp;'Configurações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IF(C605&lt;&gt;"",TEXT(C605,"00")&amp;"/09/"&amp;'Configurações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15" priority="198" operator="lessThan">
      <formula>0</formula>
    </cfRule>
    <cfRule type="cellIs" dxfId="214" priority="199" operator="greaterThan">
      <formula>0</formula>
    </cfRule>
  </conditionalFormatting>
  <conditionalFormatting sqref="Q5:Q6">
    <cfRule type="cellIs" dxfId="213" priority="188" operator="lessThan">
      <formula>0</formula>
    </cfRule>
    <cfRule type="cellIs" dxfId="212" priority="189" operator="greaterThan">
      <formula>0</formula>
    </cfRule>
    <cfRule type="cellIs" dxfId="211" priority="190" operator="greaterThan">
      <formula>0</formula>
    </cfRule>
  </conditionalFormatting>
  <conditionalFormatting sqref="Q11:Q12">
    <cfRule type="cellIs" dxfId="210" priority="168" operator="greaterThan">
      <formula>0</formula>
    </cfRule>
    <cfRule type="cellIs" dxfId="209" priority="169" operator="lessThan">
      <formula>0</formula>
    </cfRule>
  </conditionalFormatting>
  <conditionalFormatting sqref="Q7:Q8">
    <cfRule type="cellIs" dxfId="208" priority="61" operator="greaterThan">
      <formula>0</formula>
    </cfRule>
  </conditionalFormatting>
  <conditionalFormatting sqref="Q9:Q10">
    <cfRule type="cellIs" dxfId="207" priority="60" operator="greaterThan">
      <formula>0</formula>
    </cfRule>
  </conditionalFormatting>
  <conditionalFormatting sqref="L34">
    <cfRule type="containsText" dxfId="206" priority="19" operator="containsText" text="Não Pago">
      <formula>NOT(ISERROR(SEARCH("Não Pago",L34)))</formula>
    </cfRule>
    <cfRule type="containsText" dxfId="205" priority="20" operator="containsText" text="Pago">
      <formula>NOT(ISERROR(SEARCH("Pago",L34)))</formula>
    </cfRule>
  </conditionalFormatting>
  <conditionalFormatting sqref="L122:L605">
    <cfRule type="containsText" dxfId="204" priority="32" operator="containsText" text="Não Pago">
      <formula>NOT(ISERROR(SEARCH("Não Pago",L122)))</formula>
    </cfRule>
    <cfRule type="containsText" dxfId="203" priority="33" operator="containsText" text="Pago">
      <formula>NOT(ISERROR(SEARCH("Pago",L122)))</formula>
    </cfRule>
  </conditionalFormatting>
  <conditionalFormatting sqref="L21:L121">
    <cfRule type="containsText" dxfId="202" priority="30" operator="containsText" text="Não Pago">
      <formula>NOT(ISERROR(SEARCH("Não Pago",L21)))</formula>
    </cfRule>
    <cfRule type="containsText" dxfId="201" priority="31" operator="containsText" text="Pago">
      <formula>NOT(ISERROR(SEARCH("Pago",L21)))</formula>
    </cfRule>
  </conditionalFormatting>
  <conditionalFormatting sqref="L5:L19">
    <cfRule type="containsText" dxfId="200" priority="28" operator="containsText" text="Não Pago">
      <formula>NOT(ISERROR(SEARCH("Não Pago",L5)))</formula>
    </cfRule>
    <cfRule type="containsText" dxfId="199" priority="29" operator="containsText" text="Pago">
      <formula>NOT(ISERROR(SEARCH("Pago",L5)))</formula>
    </cfRule>
  </conditionalFormatting>
  <conditionalFormatting sqref="L20">
    <cfRule type="containsText" dxfId="198" priority="26" operator="containsText" text="Não Pago">
      <formula>NOT(ISERROR(SEARCH("Não Pago",L20)))</formula>
    </cfRule>
    <cfRule type="containsText" dxfId="197" priority="27" operator="containsText" text="Pago">
      <formula>NOT(ISERROR(SEARCH("Pago",L20)))</formula>
    </cfRule>
  </conditionalFormatting>
  <conditionalFormatting sqref="L5:L187">
    <cfRule type="cellIs" dxfId="196" priority="25" operator="equal">
      <formula>"Realizado"</formula>
    </cfRule>
  </conditionalFormatting>
  <conditionalFormatting sqref="L22">
    <cfRule type="containsText" dxfId="195" priority="23" operator="containsText" text="Não Pago">
      <formula>NOT(ISERROR(SEARCH("Não Pago",L22)))</formula>
    </cfRule>
    <cfRule type="containsText" dxfId="194" priority="24" operator="containsText" text="Pago">
      <formula>NOT(ISERROR(SEARCH("Pago",L22)))</formula>
    </cfRule>
  </conditionalFormatting>
  <conditionalFormatting sqref="L27">
    <cfRule type="containsText" dxfId="193" priority="21" operator="containsText" text="Não Pago">
      <formula>NOT(ISERROR(SEARCH("Não Pago",L27)))</formula>
    </cfRule>
    <cfRule type="containsText" dxfId="192" priority="22" operator="containsText" text="Pago">
      <formula>NOT(ISERROR(SEARCH("Pago",L27)))</formula>
    </cfRule>
  </conditionalFormatting>
  <conditionalFormatting sqref="N5:N605">
    <cfRule type="cellIs" dxfId="191" priority="17" operator="greaterThan">
      <formula>0</formula>
    </cfRule>
    <cfRule type="cellIs" dxfId="190" priority="18" operator="lessThan">
      <formula>0</formula>
    </cfRule>
  </conditionalFormatting>
  <conditionalFormatting sqref="E21:E586 E603:E605">
    <cfRule type="containsText" dxfId="189" priority="12" operator="containsText" text="Despesa">
      <formula>NOT(ISERROR(SEARCH("Despesa",E21)))</formula>
    </cfRule>
    <cfRule type="containsText" dxfId="188" priority="13" operator="containsText" text="Receita">
      <formula>NOT(ISERROR(SEARCH("Receita",E21)))</formula>
    </cfRule>
  </conditionalFormatting>
  <conditionalFormatting sqref="E21:E586 E603:E605">
    <cfRule type="expression" dxfId="187" priority="14" stopIfTrue="1">
      <formula>NOT(ISERROR(SEARCH("Investimentos",E21)))</formula>
    </cfRule>
  </conditionalFormatting>
  <conditionalFormatting sqref="E5:E605">
    <cfRule type="containsText" dxfId="186" priority="1" operator="containsText" text="INVESTIMENTOS">
      <formula>NOT(ISERROR(SEARCH("INVESTIMENTOS",E5)))</formula>
    </cfRule>
    <cfRule type="containsText" dxfId="185" priority="2" operator="containsText" text="DESPESAS DE MARKETING">
      <formula>NOT(ISERROR(SEARCH("DESPESAS DE MARKETING",E5)))</formula>
    </cfRule>
    <cfRule type="containsText" dxfId="184" priority="3" operator="containsText" text="DESPESAS NÃO OPERACIONAIS">
      <formula>NOT(ISERROR(SEARCH("DESPESAS NÃO OPERACIONAIS",E5)))</formula>
    </cfRule>
    <cfRule type="containsText" dxfId="183" priority="4" operator="containsText" text="DESPESAS COM RH">
      <formula>NOT(ISERROR(SEARCH("DESPESAS COM RH",E5)))</formula>
    </cfRule>
    <cfRule type="containsText" dxfId="182" priority="5" operator="containsText" text="DESPESAS COM SERVIÇOS">
      <formula>NOT(ISERROR(SEARCH("DESPESAS COM SERVIÇOS",E5)))</formula>
    </cfRule>
    <cfRule type="containsText" dxfId="181" priority="6" operator="containsText" text="DESPESAS COM PRODUTOS">
      <formula>NOT(ISERROR(SEARCH("DESPESAS COM PRODUTOS",E5)))</formula>
    </cfRule>
    <cfRule type="containsText" dxfId="180" priority="7" operator="containsText" text="IMPOSTOS">
      <formula>NOT(ISERROR(SEARCH("IMPOSTOS",E5)))</formula>
    </cfRule>
    <cfRule type="containsText" dxfId="179" priority="10" operator="containsText" text="Despesa">
      <formula>NOT(ISERROR(SEARCH("Despesa",E5)))</formula>
    </cfRule>
    <cfRule type="containsText" dxfId="178" priority="11" operator="containsText" text="Receita">
      <formula>NOT(ISERROR(SEARCH("Receita",E5)))</formula>
    </cfRule>
  </conditionalFormatting>
  <conditionalFormatting sqref="E5:E605">
    <cfRule type="expression" dxfId="177" priority="15" stopIfTrue="1">
      <formula>NOT(ISERROR(SEARCH("Investimentos",E5)))</formula>
    </cfRule>
  </conditionalFormatting>
  <conditionalFormatting sqref="E20 E602">
    <cfRule type="containsText" dxfId="176" priority="8" operator="containsText" text="Despesa">
      <formula>NOT(ISERROR(SEARCH("Despesa",E20)))</formula>
    </cfRule>
    <cfRule type="containsText" dxfId="175" priority="9" operator="containsText" text="Receita">
      <formula>NOT(ISERROR(SEARCH("Receita",E20)))</formula>
    </cfRule>
  </conditionalFormatting>
  <conditionalFormatting sqref="E20 E602">
    <cfRule type="expression" dxfId="174" priority="16" stopIfTrue="1">
      <formula>NOT(ISERROR(SEARCH("Investimentos",E20)))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42578125" style="5" customWidth="1"/>
    <col min="3" max="3" width="7.710937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289</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IF(C5&lt;&gt;"",TEXT(C5,"00")&amp;"/10/"&amp;'Configurações Básicas'!$E$5,"")</f>
        <v>01/10/2017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233</v>
      </c>
      <c r="Q5" s="243" t="e">
        <f>Set!Q13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IF(C6&lt;&gt;"",TEXT(C6,"00")&amp;"/10/"&amp;'Configurações Básicas'!$E$5,"")</f>
        <v>01/10/2017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IF(C7&lt;&gt;"",TEXT(C7,"00")&amp;"/10/"&amp;'Configurações Básicas'!$E$5,"")</f>
        <v>01/10/2017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IF(C8&lt;&gt;"",TEXT(C8,"00")&amp;"/10/"&amp;'Configurações Básicas'!$E$5,"")</f>
        <v>01/10/2017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IF(C9&lt;&gt;"",TEXT(C9,"00")&amp;"/10/"&amp;'Configurações Básicas'!$E$5,"")</f>
        <v>01/10/2017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IF(C10&lt;&gt;"",TEXT(C10,"00")&amp;"/10/"&amp;'Configurações Básicas'!$E$5,"")</f>
        <v>01/10/2017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IF(C11&lt;&gt;"",TEXT(C11,"00")&amp;"/10/"&amp;'Configurações Básicas'!$E$5,"")</f>
        <v>01/10/2017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IF(C12&lt;&gt;"",TEXT(C12,"00")&amp;"/10/"&amp;'Configurações Básicas'!$E$5,"")</f>
        <v>01/10/2017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IF(C13&lt;&gt;"",TEXT(C13,"00")&amp;"/10/"&amp;'Configurações Básicas'!$E$5,"")</f>
        <v>01/10/2017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IF(C14&lt;&gt;"",TEXT(C14,"00")&amp;"/10/"&amp;'Configurações Básicas'!$E$5,"")</f>
        <v>01/10/2017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IF(C15&lt;&gt;"",TEXT(C15,"00")&amp;"/10/"&amp;'Configurações Básicas'!$E$5,"")</f>
        <v>01/10/2017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IF(C16&lt;&gt;"",TEXT(C16,"00")&amp;"/10/"&amp;'Configurações Básicas'!$E$5,"")</f>
        <v>01/10/2017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IF(C17&lt;&gt;"",TEXT(C17,"00")&amp;"/10/"&amp;'Configurações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IF(C18&lt;&gt;"",TEXT(C18,"00")&amp;"/10/"&amp;'Configurações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IF(C19&lt;&gt;"",TEXT(C19,"00")&amp;"/10/"&amp;'Configurações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IF(C20&lt;&gt;"",TEXT(C20,"00")&amp;"/10/"&amp;'Configurações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IF(C21&lt;&gt;"",TEXT(C21,"00")&amp;"/10/"&amp;'Configurações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IF(C22&lt;&gt;"",TEXT(C22,"00")&amp;"/10/"&amp;'Configurações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IF(C23&lt;&gt;"",TEXT(C23,"00")&amp;"/10/"&amp;'Configurações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IF(C24&lt;&gt;"",TEXT(C24,"00")&amp;"/10/"&amp;'Configurações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IF(C25&lt;&gt;"",TEXT(C25,"00")&amp;"/10/"&amp;'Configurações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IF(C26&lt;&gt;"",TEXT(C26,"00")&amp;"/10/"&amp;'Configurações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IF(C27&lt;&gt;"",TEXT(C27,"00")&amp;"/10/"&amp;'Configurações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IF(C28&lt;&gt;"",TEXT(C28,"00")&amp;"/10/"&amp;'Configurações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IF(C29&lt;&gt;"",TEXT(C29,"00")&amp;"/10/"&amp;'Configurações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IF(C30&lt;&gt;"",TEXT(C30,"00")&amp;"/10/"&amp;'Configurações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IF(C31&lt;&gt;"",TEXT(C31,"00")&amp;"/10/"&amp;'Configurações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IF(C32&lt;&gt;"",TEXT(C32,"00")&amp;"/10/"&amp;'Configurações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IF(C33&lt;&gt;"",TEXT(C33,"00")&amp;"/10/"&amp;'Configurações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IF(C34&lt;&gt;"",TEXT(C34,"00")&amp;"/10/"&amp;'Configurações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IF(C35&lt;&gt;"",TEXT(C35,"00")&amp;"/10/"&amp;'Configurações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IF(C36&lt;&gt;"",TEXT(C36,"00")&amp;"/10/"&amp;'Configurações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IF(C37&lt;&gt;"",TEXT(C37,"00")&amp;"/10/"&amp;'Configurações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IF(C38&lt;&gt;"",TEXT(C38,"00")&amp;"/10/"&amp;'Configurações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IF(C39&lt;&gt;"",TEXT(C39,"00")&amp;"/10/"&amp;'Configurações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IF(C40&lt;&gt;"",TEXT(C40,"00")&amp;"/10/"&amp;'Configurações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IF(C41&lt;&gt;"",TEXT(C41,"00")&amp;"/10/"&amp;'Configurações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IF(C42&lt;&gt;"",TEXT(C42,"00")&amp;"/10/"&amp;'Configurações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IF(C43&lt;&gt;"",TEXT(C43,"00")&amp;"/10/"&amp;'Configurações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IF(C44&lt;&gt;"",TEXT(C44,"00")&amp;"/10/"&amp;'Configurações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IF(C45&lt;&gt;"",TEXT(C45,"00")&amp;"/10/"&amp;'Configurações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IF(C46&lt;&gt;"",TEXT(C46,"00")&amp;"/10/"&amp;'Configurações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IF(C47&lt;&gt;"",TEXT(C47,"00")&amp;"/10/"&amp;'Configurações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IF(C48&lt;&gt;"",TEXT(C48,"00")&amp;"/10/"&amp;'Configurações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IF(C49&lt;&gt;"",TEXT(C49,"00")&amp;"/10/"&amp;'Configurações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IF(C50&lt;&gt;"",TEXT(C50,"00")&amp;"/10/"&amp;'Configurações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IF(C51&lt;&gt;"",TEXT(C51,"00")&amp;"/10/"&amp;'Configurações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IF(C52&lt;&gt;"",TEXT(C52,"00")&amp;"/10/"&amp;'Configurações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IF(C53&lt;&gt;"",TEXT(C53,"00")&amp;"/10/"&amp;'Configurações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IF(C54&lt;&gt;"",TEXT(C54,"00")&amp;"/10/"&amp;'Configurações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IF(C55&lt;&gt;"",TEXT(C55,"00")&amp;"/10/"&amp;'Configurações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IF(C56&lt;&gt;"",TEXT(C56,"00")&amp;"/10/"&amp;'Configurações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IF(C57&lt;&gt;"",TEXT(C57,"00")&amp;"/10/"&amp;'Configurações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IF(C58&lt;&gt;"",TEXT(C58,"00")&amp;"/10/"&amp;'Configurações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IF(C59&lt;&gt;"",TEXT(C59,"00")&amp;"/10/"&amp;'Configurações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IF(C60&lt;&gt;"",TEXT(C60,"00")&amp;"/10/"&amp;'Configurações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IF(C61&lt;&gt;"",TEXT(C61,"00")&amp;"/10/"&amp;'Configurações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IF(C62&lt;&gt;"",TEXT(C62,"00")&amp;"/10/"&amp;'Configurações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IF(C63&lt;&gt;"",TEXT(C63,"00")&amp;"/10/"&amp;'Configurações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IF(C64&lt;&gt;"",TEXT(C64,"00")&amp;"/10/"&amp;'Configurações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IF(C65&lt;&gt;"",TEXT(C65,"00")&amp;"/10/"&amp;'Configurações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IF(C66&lt;&gt;"",TEXT(C66,"00")&amp;"/10/"&amp;'Configurações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IF(C67&lt;&gt;"",TEXT(C67,"00")&amp;"/10/"&amp;'Configurações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IF(C68&lt;&gt;"",TEXT(C68,"00")&amp;"/10/"&amp;'Configurações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IF(C69&lt;&gt;"",TEXT(C69,"00")&amp;"/10/"&amp;'Configurações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IF(C70&lt;&gt;"",TEXT(C70,"00")&amp;"/10/"&amp;'Configurações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IF(C71&lt;&gt;"",TEXT(C71,"00")&amp;"/10/"&amp;'Configurações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IF(C72&lt;&gt;"",TEXT(C72,"00")&amp;"/10/"&amp;'Configurações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IF(C73&lt;&gt;"",TEXT(C73,"00")&amp;"/10/"&amp;'Configurações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IF(C74&lt;&gt;"",TEXT(C74,"00")&amp;"/10/"&amp;'Configurações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IF(C75&lt;&gt;"",TEXT(C75,"00")&amp;"/10/"&amp;'Configurações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IF(C76&lt;&gt;"",TEXT(C76,"00")&amp;"/10/"&amp;'Configurações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IF(C77&lt;&gt;"",TEXT(C77,"00")&amp;"/10/"&amp;'Configurações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IF(C78&lt;&gt;"",TEXT(C78,"00")&amp;"/10/"&amp;'Configurações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IF(C79&lt;&gt;"",TEXT(C79,"00")&amp;"/10/"&amp;'Configurações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IF(C80&lt;&gt;"",TEXT(C80,"00")&amp;"/10/"&amp;'Configurações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IF(C81&lt;&gt;"",TEXT(C81,"00")&amp;"/10/"&amp;'Configurações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IF(C82&lt;&gt;"",TEXT(C82,"00")&amp;"/10/"&amp;'Configurações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IF(C83&lt;&gt;"",TEXT(C83,"00")&amp;"/10/"&amp;'Configurações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IF(C84&lt;&gt;"",TEXT(C84,"00")&amp;"/10/"&amp;'Configurações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IF(C85&lt;&gt;"",TEXT(C85,"00")&amp;"/10/"&amp;'Configurações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IF(C86&lt;&gt;"",TEXT(C86,"00")&amp;"/10/"&amp;'Configurações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IF(C87&lt;&gt;"",TEXT(C87,"00")&amp;"/10/"&amp;'Configurações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IF(C88&lt;&gt;"",TEXT(C88,"00")&amp;"/10/"&amp;'Configurações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IF(C89&lt;&gt;"",TEXT(C89,"00")&amp;"/10/"&amp;'Configurações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IF(C90&lt;&gt;"",TEXT(C90,"00")&amp;"/10/"&amp;'Configurações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IF(C91&lt;&gt;"",TEXT(C91,"00")&amp;"/10/"&amp;'Configurações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IF(C92&lt;&gt;"",TEXT(C92,"00")&amp;"/10/"&amp;'Configurações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IF(C93&lt;&gt;"",TEXT(C93,"00")&amp;"/10/"&amp;'Configurações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IF(C94&lt;&gt;"",TEXT(C94,"00")&amp;"/10/"&amp;'Configurações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IF(C95&lt;&gt;"",TEXT(C95,"00")&amp;"/10/"&amp;'Configurações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IF(C96&lt;&gt;"",TEXT(C96,"00")&amp;"/10/"&amp;'Configurações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IF(C97&lt;&gt;"",TEXT(C97,"00")&amp;"/10/"&amp;'Configurações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IF(C98&lt;&gt;"",TEXT(C98,"00")&amp;"/10/"&amp;'Configurações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IF(C99&lt;&gt;"",TEXT(C99,"00")&amp;"/10/"&amp;'Configurações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IF(C100&lt;&gt;"",TEXT(C100,"00")&amp;"/10/"&amp;'Configurações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IF(C101&lt;&gt;"",TEXT(C101,"00")&amp;"/10/"&amp;'Configurações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IF(C102&lt;&gt;"",TEXT(C102,"00")&amp;"/10/"&amp;'Configurações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IF(C103&lt;&gt;"",TEXT(C103,"00")&amp;"/10/"&amp;'Configurações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IF(C104&lt;&gt;"",TEXT(C104,"00")&amp;"/10/"&amp;'Configurações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IF(C105&lt;&gt;"",TEXT(C105,"00")&amp;"/10/"&amp;'Configurações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IF(C106&lt;&gt;"",TEXT(C106,"00")&amp;"/10/"&amp;'Configurações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IF(C107&lt;&gt;"",TEXT(C107,"00")&amp;"/10/"&amp;'Configurações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IF(C108&lt;&gt;"",TEXT(C108,"00")&amp;"/10/"&amp;'Configurações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IF(C109&lt;&gt;"",TEXT(C109,"00")&amp;"/10/"&amp;'Configurações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IF(C110&lt;&gt;"",TEXT(C110,"00")&amp;"/10/"&amp;'Configurações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IF(C111&lt;&gt;"",TEXT(C111,"00")&amp;"/10/"&amp;'Configurações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IF(C112&lt;&gt;"",TEXT(C112,"00")&amp;"/10/"&amp;'Configurações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IF(C113&lt;&gt;"",TEXT(C113,"00")&amp;"/10/"&amp;'Configurações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IF(C114&lt;&gt;"",TEXT(C114,"00")&amp;"/10/"&amp;'Configurações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IF(C115&lt;&gt;"",TEXT(C115,"00")&amp;"/10/"&amp;'Configurações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IF(C116&lt;&gt;"",TEXT(C116,"00")&amp;"/10/"&amp;'Configurações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IF(C117&lt;&gt;"",TEXT(C117,"00")&amp;"/10/"&amp;'Configurações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IF(C118&lt;&gt;"",TEXT(C118,"00")&amp;"/10/"&amp;'Configurações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IF(C119&lt;&gt;"",TEXT(C119,"00")&amp;"/10/"&amp;'Configurações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IF(C120&lt;&gt;"",TEXT(C120,"00")&amp;"/10/"&amp;'Configurações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IF(C121&lt;&gt;"",TEXT(C121,"00")&amp;"/10/"&amp;'Configurações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IF(C122&lt;&gt;"",TEXT(C122,"00")&amp;"/10/"&amp;'Configurações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IF(C123&lt;&gt;"",TEXT(C123,"00")&amp;"/10/"&amp;'Configurações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IF(C124&lt;&gt;"",TEXT(C124,"00")&amp;"/10/"&amp;'Configurações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IF(C125&lt;&gt;"",TEXT(C125,"00")&amp;"/10/"&amp;'Configurações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IF(C126&lt;&gt;"",TEXT(C126,"00")&amp;"/10/"&amp;'Configurações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IF(C127&lt;&gt;"",TEXT(C127,"00")&amp;"/10/"&amp;'Configurações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IF(C128&lt;&gt;"",TEXT(C128,"00")&amp;"/10/"&amp;'Configurações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IF(C129&lt;&gt;"",TEXT(C129,"00")&amp;"/10/"&amp;'Configurações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IF(C130&lt;&gt;"",TEXT(C130,"00")&amp;"/10/"&amp;'Configurações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IF(C131&lt;&gt;"",TEXT(C131,"00")&amp;"/10/"&amp;'Configurações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IF(C132&lt;&gt;"",TEXT(C132,"00")&amp;"/10/"&amp;'Configurações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IF(C133&lt;&gt;"",TEXT(C133,"00")&amp;"/10/"&amp;'Configurações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IF(C134&lt;&gt;"",TEXT(C134,"00")&amp;"/10/"&amp;'Configurações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IF(C135&lt;&gt;"",TEXT(C135,"00")&amp;"/10/"&amp;'Configurações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IF(C136&lt;&gt;"",TEXT(C136,"00")&amp;"/10/"&amp;'Configurações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IF(C137&lt;&gt;"",TEXT(C137,"00")&amp;"/10/"&amp;'Configurações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IF(C138&lt;&gt;"",TEXT(C138,"00")&amp;"/10/"&amp;'Configurações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IF(C139&lt;&gt;"",TEXT(C139,"00")&amp;"/10/"&amp;'Configurações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IF(C140&lt;&gt;"",TEXT(C140,"00")&amp;"/10/"&amp;'Configurações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IF(C141&lt;&gt;"",TEXT(C141,"00")&amp;"/10/"&amp;'Configurações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IF(C142&lt;&gt;"",TEXT(C142,"00")&amp;"/10/"&amp;'Configurações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IF(C143&lt;&gt;"",TEXT(C143,"00")&amp;"/10/"&amp;'Configurações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IF(C144&lt;&gt;"",TEXT(C144,"00")&amp;"/10/"&amp;'Configurações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IF(C145&lt;&gt;"",TEXT(C145,"00")&amp;"/10/"&amp;'Configurações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IF(C146&lt;&gt;"",TEXT(C146,"00")&amp;"/10/"&amp;'Configurações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IF(C147&lt;&gt;"",TEXT(C147,"00")&amp;"/10/"&amp;'Configurações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IF(C148&lt;&gt;"",TEXT(C148,"00")&amp;"/10/"&amp;'Configurações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IF(C149&lt;&gt;"",TEXT(C149,"00")&amp;"/10/"&amp;'Configurações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IF(C150&lt;&gt;"",TEXT(C150,"00")&amp;"/10/"&amp;'Configurações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IF(C151&lt;&gt;"",TEXT(C151,"00")&amp;"/10/"&amp;'Configurações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IF(C152&lt;&gt;"",TEXT(C152,"00")&amp;"/10/"&amp;'Configurações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IF(C153&lt;&gt;"",TEXT(C153,"00")&amp;"/10/"&amp;'Configurações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IF(C154&lt;&gt;"",TEXT(C154,"00")&amp;"/10/"&amp;'Configurações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IF(C155&lt;&gt;"",TEXT(C155,"00")&amp;"/10/"&amp;'Configurações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IF(C156&lt;&gt;"",TEXT(C156,"00")&amp;"/10/"&amp;'Configurações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IF(C157&lt;&gt;"",TEXT(C157,"00")&amp;"/10/"&amp;'Configurações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IF(C158&lt;&gt;"",TEXT(C158,"00")&amp;"/10/"&amp;'Configurações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IF(C159&lt;&gt;"",TEXT(C159,"00")&amp;"/10/"&amp;'Configurações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IF(C160&lt;&gt;"",TEXT(C160,"00")&amp;"/10/"&amp;'Configurações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IF(C161&lt;&gt;"",TEXT(C161,"00")&amp;"/10/"&amp;'Configurações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IF(C162&lt;&gt;"",TEXT(C162,"00")&amp;"/10/"&amp;'Configurações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IF(C163&lt;&gt;"",TEXT(C163,"00")&amp;"/10/"&amp;'Configurações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IF(C164&lt;&gt;"",TEXT(C164,"00")&amp;"/10/"&amp;'Configurações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IF(C165&lt;&gt;"",TEXT(C165,"00")&amp;"/10/"&amp;'Configurações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IF(C166&lt;&gt;"",TEXT(C166,"00")&amp;"/10/"&amp;'Configurações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IF(C167&lt;&gt;"",TEXT(C167,"00")&amp;"/10/"&amp;'Configurações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IF(C168&lt;&gt;"",TEXT(C168,"00")&amp;"/10/"&amp;'Configurações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IF(C169&lt;&gt;"",TEXT(C169,"00")&amp;"/10/"&amp;'Configurações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IF(C170&lt;&gt;"",TEXT(C170,"00")&amp;"/10/"&amp;'Configurações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IF(C171&lt;&gt;"",TEXT(C171,"00")&amp;"/10/"&amp;'Configurações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IF(C172&lt;&gt;"",TEXT(C172,"00")&amp;"/10/"&amp;'Configurações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IF(C173&lt;&gt;"",TEXT(C173,"00")&amp;"/10/"&amp;'Configurações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IF(C174&lt;&gt;"",TEXT(C174,"00")&amp;"/10/"&amp;'Configurações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IF(C175&lt;&gt;"",TEXT(C175,"00")&amp;"/10/"&amp;'Configurações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IF(C176&lt;&gt;"",TEXT(C176,"00")&amp;"/10/"&amp;'Configurações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IF(C177&lt;&gt;"",TEXT(C177,"00")&amp;"/10/"&amp;'Configurações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IF(C178&lt;&gt;"",TEXT(C178,"00")&amp;"/10/"&amp;'Configurações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IF(C179&lt;&gt;"",TEXT(C179,"00")&amp;"/10/"&amp;'Configurações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IF(C180&lt;&gt;"",TEXT(C180,"00")&amp;"/10/"&amp;'Configurações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IF(C181&lt;&gt;"",TEXT(C181,"00")&amp;"/10/"&amp;'Configurações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IF(C182&lt;&gt;"",TEXT(C182,"00")&amp;"/10/"&amp;'Configurações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IF(C183&lt;&gt;"",TEXT(C183,"00")&amp;"/10/"&amp;'Configurações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IF(C184&lt;&gt;"",TEXT(C184,"00")&amp;"/10/"&amp;'Configurações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IF(C185&lt;&gt;"",TEXT(C185,"00")&amp;"/10/"&amp;'Configurações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IF(C186&lt;&gt;"",TEXT(C186,"00")&amp;"/10/"&amp;'Configurações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IF(C187&lt;&gt;"",TEXT(C187,"00")&amp;"/10/"&amp;'Configurações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IF(C188&lt;&gt;"",TEXT(C188,"00")&amp;"/10/"&amp;'Configurações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IF(C189&lt;&gt;"",TEXT(C189,"00")&amp;"/10/"&amp;'Configurações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IF(C190&lt;&gt;"",TEXT(C190,"00")&amp;"/10/"&amp;'Configurações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IF(C191&lt;&gt;"",TEXT(C191,"00")&amp;"/10/"&amp;'Configurações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IF(C192&lt;&gt;"",TEXT(C192,"00")&amp;"/10/"&amp;'Configurações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IF(C193&lt;&gt;"",TEXT(C193,"00")&amp;"/10/"&amp;'Configurações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IF(C194&lt;&gt;"",TEXT(C194,"00")&amp;"/10/"&amp;'Configurações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IF(C195&lt;&gt;"",TEXT(C195,"00")&amp;"/10/"&amp;'Configurações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IF(C196&lt;&gt;"",TEXT(C196,"00")&amp;"/10/"&amp;'Configurações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IF(C197&lt;&gt;"",TEXT(C197,"00")&amp;"/10/"&amp;'Configurações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IF(C198&lt;&gt;"",TEXT(C198,"00")&amp;"/10/"&amp;'Configurações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IF(C199&lt;&gt;"",TEXT(C199,"00")&amp;"/10/"&amp;'Configurações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IF(C200&lt;&gt;"",TEXT(C200,"00")&amp;"/10/"&amp;'Configurações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IF(C201&lt;&gt;"",TEXT(C201,"00")&amp;"/10/"&amp;'Configurações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IF(C202&lt;&gt;"",TEXT(C202,"00")&amp;"/10/"&amp;'Configurações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IF(C203&lt;&gt;"",TEXT(C203,"00")&amp;"/10/"&amp;'Configurações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IF(C204&lt;&gt;"",TEXT(C204,"00")&amp;"/10/"&amp;'Configurações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IF(C205&lt;&gt;"",TEXT(C205,"00")&amp;"/10/"&amp;'Configurações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IF(C206&lt;&gt;"",TEXT(C206,"00")&amp;"/10/"&amp;'Configurações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IF(C207&lt;&gt;"",TEXT(C207,"00")&amp;"/10/"&amp;'Configurações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IF(C208&lt;&gt;"",TEXT(C208,"00")&amp;"/10/"&amp;'Configurações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IF(C209&lt;&gt;"",TEXT(C209,"00")&amp;"/10/"&amp;'Configurações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IF(C210&lt;&gt;"",TEXT(C210,"00")&amp;"/10/"&amp;'Configurações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IF(C211&lt;&gt;"",TEXT(C211,"00")&amp;"/10/"&amp;'Configurações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IF(C212&lt;&gt;"",TEXT(C212,"00")&amp;"/10/"&amp;'Configurações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IF(C213&lt;&gt;"",TEXT(C213,"00")&amp;"/10/"&amp;'Configurações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IF(C214&lt;&gt;"",TEXT(C214,"00")&amp;"/10/"&amp;'Configurações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IF(C215&lt;&gt;"",TEXT(C215,"00")&amp;"/10/"&amp;'Configurações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IF(C216&lt;&gt;"",TEXT(C216,"00")&amp;"/10/"&amp;'Configurações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IF(C217&lt;&gt;"",TEXT(C217,"00")&amp;"/10/"&amp;'Configurações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IF(C218&lt;&gt;"",TEXT(C218,"00")&amp;"/10/"&amp;'Configurações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IF(C219&lt;&gt;"",TEXT(C219,"00")&amp;"/10/"&amp;'Configurações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IF(C220&lt;&gt;"",TEXT(C220,"00")&amp;"/10/"&amp;'Configurações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IF(C221&lt;&gt;"",TEXT(C221,"00")&amp;"/10/"&amp;'Configurações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IF(C222&lt;&gt;"",TEXT(C222,"00")&amp;"/10/"&amp;'Configurações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IF(C223&lt;&gt;"",TEXT(C223,"00")&amp;"/10/"&amp;'Configurações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IF(C224&lt;&gt;"",TEXT(C224,"00")&amp;"/10/"&amp;'Configurações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IF(C225&lt;&gt;"",TEXT(C225,"00")&amp;"/10/"&amp;'Configurações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IF(C226&lt;&gt;"",TEXT(C226,"00")&amp;"/10/"&amp;'Configurações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IF(C227&lt;&gt;"",TEXT(C227,"00")&amp;"/10/"&amp;'Configurações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IF(C228&lt;&gt;"",TEXT(C228,"00")&amp;"/10/"&amp;'Configurações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IF(C229&lt;&gt;"",TEXT(C229,"00")&amp;"/10/"&amp;'Configurações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IF(C230&lt;&gt;"",TEXT(C230,"00")&amp;"/10/"&amp;'Configurações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IF(C231&lt;&gt;"",TEXT(C231,"00")&amp;"/10/"&amp;'Configurações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IF(C232&lt;&gt;"",TEXT(C232,"00")&amp;"/10/"&amp;'Configurações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IF(C233&lt;&gt;"",TEXT(C233,"00")&amp;"/10/"&amp;'Configurações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IF(C234&lt;&gt;"",TEXT(C234,"00")&amp;"/10/"&amp;'Configurações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IF(C235&lt;&gt;"",TEXT(C235,"00")&amp;"/10/"&amp;'Configurações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IF(C236&lt;&gt;"",TEXT(C236,"00")&amp;"/10/"&amp;'Configurações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IF(C237&lt;&gt;"",TEXT(C237,"00")&amp;"/10/"&amp;'Configurações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IF(C238&lt;&gt;"",TEXT(C238,"00")&amp;"/10/"&amp;'Configurações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IF(C239&lt;&gt;"",TEXT(C239,"00")&amp;"/10/"&amp;'Configurações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IF(C240&lt;&gt;"",TEXT(C240,"00")&amp;"/10/"&amp;'Configurações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IF(C241&lt;&gt;"",TEXT(C241,"00")&amp;"/10/"&amp;'Configurações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IF(C242&lt;&gt;"",TEXT(C242,"00")&amp;"/10/"&amp;'Configurações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IF(C243&lt;&gt;"",TEXT(C243,"00")&amp;"/10/"&amp;'Configurações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IF(C244&lt;&gt;"",TEXT(C244,"00")&amp;"/10/"&amp;'Configurações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IF(C245&lt;&gt;"",TEXT(C245,"00")&amp;"/10/"&amp;'Configurações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IF(C246&lt;&gt;"",TEXT(C246,"00")&amp;"/10/"&amp;'Configurações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IF(C247&lt;&gt;"",TEXT(C247,"00")&amp;"/10/"&amp;'Configurações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IF(C248&lt;&gt;"",TEXT(C248,"00")&amp;"/10/"&amp;'Configurações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IF(C249&lt;&gt;"",TEXT(C249,"00")&amp;"/10/"&amp;'Configurações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IF(C250&lt;&gt;"",TEXT(C250,"00")&amp;"/10/"&amp;'Configurações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IF(C251&lt;&gt;"",TEXT(C251,"00")&amp;"/10/"&amp;'Configurações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IF(C252&lt;&gt;"",TEXT(C252,"00")&amp;"/10/"&amp;'Configurações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IF(C253&lt;&gt;"",TEXT(C253,"00")&amp;"/10/"&amp;'Configurações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IF(C254&lt;&gt;"",TEXT(C254,"00")&amp;"/10/"&amp;'Configurações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IF(C255&lt;&gt;"",TEXT(C255,"00")&amp;"/10/"&amp;'Configurações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IF(C256&lt;&gt;"",TEXT(C256,"00")&amp;"/10/"&amp;'Configurações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IF(C257&lt;&gt;"",TEXT(C257,"00")&amp;"/10/"&amp;'Configurações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IF(C258&lt;&gt;"",TEXT(C258,"00")&amp;"/10/"&amp;'Configurações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IF(C259&lt;&gt;"",TEXT(C259,"00")&amp;"/10/"&amp;'Configurações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IF(C260&lt;&gt;"",TEXT(C260,"00")&amp;"/10/"&amp;'Configurações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IF(C261&lt;&gt;"",TEXT(C261,"00")&amp;"/10/"&amp;'Configurações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IF(C262&lt;&gt;"",TEXT(C262,"00")&amp;"/10/"&amp;'Configurações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IF(C263&lt;&gt;"",TEXT(C263,"00")&amp;"/10/"&amp;'Configurações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IF(C264&lt;&gt;"",TEXT(C264,"00")&amp;"/10/"&amp;'Configurações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IF(C265&lt;&gt;"",TEXT(C265,"00")&amp;"/10/"&amp;'Configurações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IF(C266&lt;&gt;"",TEXT(C266,"00")&amp;"/10/"&amp;'Configurações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IF(C267&lt;&gt;"",TEXT(C267,"00")&amp;"/10/"&amp;'Configurações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IF(C268&lt;&gt;"",TEXT(C268,"00")&amp;"/10/"&amp;'Configurações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IF(C269&lt;&gt;"",TEXT(C269,"00")&amp;"/10/"&amp;'Configurações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IF(C270&lt;&gt;"",TEXT(C270,"00")&amp;"/10/"&amp;'Configurações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IF(C271&lt;&gt;"",TEXT(C271,"00")&amp;"/10/"&amp;'Configurações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IF(C272&lt;&gt;"",TEXT(C272,"00")&amp;"/10/"&amp;'Configurações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IF(C273&lt;&gt;"",TEXT(C273,"00")&amp;"/10/"&amp;'Configurações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IF(C274&lt;&gt;"",TEXT(C274,"00")&amp;"/10/"&amp;'Configurações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IF(C275&lt;&gt;"",TEXT(C275,"00")&amp;"/10/"&amp;'Configurações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IF(C276&lt;&gt;"",TEXT(C276,"00")&amp;"/10/"&amp;'Configurações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IF(C277&lt;&gt;"",TEXT(C277,"00")&amp;"/10/"&amp;'Configurações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IF(C278&lt;&gt;"",TEXT(C278,"00")&amp;"/10/"&amp;'Configurações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IF(C279&lt;&gt;"",TEXT(C279,"00")&amp;"/10/"&amp;'Configurações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IF(C280&lt;&gt;"",TEXT(C280,"00")&amp;"/10/"&amp;'Configurações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IF(C281&lt;&gt;"",TEXT(C281,"00")&amp;"/10/"&amp;'Configurações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IF(C282&lt;&gt;"",TEXT(C282,"00")&amp;"/10/"&amp;'Configurações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IF(C283&lt;&gt;"",TEXT(C283,"00")&amp;"/10/"&amp;'Configurações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IF(C284&lt;&gt;"",TEXT(C284,"00")&amp;"/10/"&amp;'Configurações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IF(C285&lt;&gt;"",TEXT(C285,"00")&amp;"/10/"&amp;'Configurações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IF(C286&lt;&gt;"",TEXT(C286,"00")&amp;"/10/"&amp;'Configurações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IF(C287&lt;&gt;"",TEXT(C287,"00")&amp;"/10/"&amp;'Configurações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IF(C288&lt;&gt;"",TEXT(C288,"00")&amp;"/10/"&amp;'Configurações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IF(C289&lt;&gt;"",TEXT(C289,"00")&amp;"/10/"&amp;'Configurações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IF(C290&lt;&gt;"",TEXT(C290,"00")&amp;"/10/"&amp;'Configurações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IF(C291&lt;&gt;"",TEXT(C291,"00")&amp;"/10/"&amp;'Configurações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IF(C292&lt;&gt;"",TEXT(C292,"00")&amp;"/10/"&amp;'Configurações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IF(C293&lt;&gt;"",TEXT(C293,"00")&amp;"/10/"&amp;'Configurações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IF(C294&lt;&gt;"",TEXT(C294,"00")&amp;"/10/"&amp;'Configurações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IF(C295&lt;&gt;"",TEXT(C295,"00")&amp;"/10/"&amp;'Configurações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IF(C296&lt;&gt;"",TEXT(C296,"00")&amp;"/10/"&amp;'Configurações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IF(C297&lt;&gt;"",TEXT(C297,"00")&amp;"/10/"&amp;'Configurações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IF(C298&lt;&gt;"",TEXT(C298,"00")&amp;"/10/"&amp;'Configurações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IF(C299&lt;&gt;"",TEXT(C299,"00")&amp;"/10/"&amp;'Configurações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IF(C300&lt;&gt;"",TEXT(C300,"00")&amp;"/10/"&amp;'Configurações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IF(C301&lt;&gt;"",TEXT(C301,"00")&amp;"/10/"&amp;'Configurações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IF(C302&lt;&gt;"",TEXT(C302,"00")&amp;"/10/"&amp;'Configurações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IF(C303&lt;&gt;"",TEXT(C303,"00")&amp;"/10/"&amp;'Configurações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IF(C304&lt;&gt;"",TEXT(C304,"00")&amp;"/10/"&amp;'Configurações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IF(C305&lt;&gt;"",TEXT(C305,"00")&amp;"/10/"&amp;'Configurações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IF(C306&lt;&gt;"",TEXT(C306,"00")&amp;"/10/"&amp;'Configurações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IF(C307&lt;&gt;"",TEXT(C307,"00")&amp;"/10/"&amp;'Configurações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IF(C308&lt;&gt;"",TEXT(C308,"00")&amp;"/10/"&amp;'Configurações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IF(C309&lt;&gt;"",TEXT(C309,"00")&amp;"/10/"&amp;'Configurações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IF(C310&lt;&gt;"",TEXT(C310,"00")&amp;"/10/"&amp;'Configurações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IF(C311&lt;&gt;"",TEXT(C311,"00")&amp;"/10/"&amp;'Configurações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IF(C312&lt;&gt;"",TEXT(C312,"00")&amp;"/10/"&amp;'Configurações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IF(C313&lt;&gt;"",TEXT(C313,"00")&amp;"/10/"&amp;'Configurações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IF(C314&lt;&gt;"",TEXT(C314,"00")&amp;"/10/"&amp;'Configurações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IF(C315&lt;&gt;"",TEXT(C315,"00")&amp;"/10/"&amp;'Configurações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IF(C316&lt;&gt;"",TEXT(C316,"00")&amp;"/10/"&amp;'Configurações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IF(C317&lt;&gt;"",TEXT(C317,"00")&amp;"/10/"&amp;'Configurações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IF(C318&lt;&gt;"",TEXT(C318,"00")&amp;"/10/"&amp;'Configurações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IF(C319&lt;&gt;"",TEXT(C319,"00")&amp;"/10/"&amp;'Configurações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IF(C320&lt;&gt;"",TEXT(C320,"00")&amp;"/10/"&amp;'Configurações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IF(C321&lt;&gt;"",TEXT(C321,"00")&amp;"/10/"&amp;'Configurações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IF(C322&lt;&gt;"",TEXT(C322,"00")&amp;"/10/"&amp;'Configurações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IF(C323&lt;&gt;"",TEXT(C323,"00")&amp;"/10/"&amp;'Configurações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IF(C324&lt;&gt;"",TEXT(C324,"00")&amp;"/10/"&amp;'Configurações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IF(C325&lt;&gt;"",TEXT(C325,"00")&amp;"/10/"&amp;'Configurações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IF(C326&lt;&gt;"",TEXT(C326,"00")&amp;"/10/"&amp;'Configurações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IF(C327&lt;&gt;"",TEXT(C327,"00")&amp;"/10/"&amp;'Configurações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IF(C328&lt;&gt;"",TEXT(C328,"00")&amp;"/10/"&amp;'Configurações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IF(C329&lt;&gt;"",TEXT(C329,"00")&amp;"/10/"&amp;'Configurações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IF(C330&lt;&gt;"",TEXT(C330,"00")&amp;"/10/"&amp;'Configurações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IF(C331&lt;&gt;"",TEXT(C331,"00")&amp;"/10/"&amp;'Configurações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IF(C332&lt;&gt;"",TEXT(C332,"00")&amp;"/10/"&amp;'Configurações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IF(C333&lt;&gt;"",TEXT(C333,"00")&amp;"/10/"&amp;'Configurações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IF(C334&lt;&gt;"",TEXT(C334,"00")&amp;"/10/"&amp;'Configurações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IF(C335&lt;&gt;"",TEXT(C335,"00")&amp;"/10/"&amp;'Configurações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IF(C336&lt;&gt;"",TEXT(C336,"00")&amp;"/10/"&amp;'Configurações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IF(C337&lt;&gt;"",TEXT(C337,"00")&amp;"/10/"&amp;'Configurações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IF(C338&lt;&gt;"",TEXT(C338,"00")&amp;"/10/"&amp;'Configurações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IF(C339&lt;&gt;"",TEXT(C339,"00")&amp;"/10/"&amp;'Configurações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IF(C340&lt;&gt;"",TEXT(C340,"00")&amp;"/10/"&amp;'Configurações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IF(C341&lt;&gt;"",TEXT(C341,"00")&amp;"/10/"&amp;'Configurações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IF(C342&lt;&gt;"",TEXT(C342,"00")&amp;"/10/"&amp;'Configurações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IF(C343&lt;&gt;"",TEXT(C343,"00")&amp;"/10/"&amp;'Configurações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IF(C344&lt;&gt;"",TEXT(C344,"00")&amp;"/10/"&amp;'Configurações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IF(C345&lt;&gt;"",TEXT(C345,"00")&amp;"/10/"&amp;'Configurações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IF(C346&lt;&gt;"",TEXT(C346,"00")&amp;"/10/"&amp;'Configurações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IF(C347&lt;&gt;"",TEXT(C347,"00")&amp;"/10/"&amp;'Configurações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IF(C348&lt;&gt;"",TEXT(C348,"00")&amp;"/10/"&amp;'Configurações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IF(C349&lt;&gt;"",TEXT(C349,"00")&amp;"/10/"&amp;'Configurações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IF(C350&lt;&gt;"",TEXT(C350,"00")&amp;"/10/"&amp;'Configurações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IF(C351&lt;&gt;"",TEXT(C351,"00")&amp;"/10/"&amp;'Configurações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IF(C352&lt;&gt;"",TEXT(C352,"00")&amp;"/10/"&amp;'Configurações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IF(C353&lt;&gt;"",TEXT(C353,"00")&amp;"/10/"&amp;'Configurações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IF(C354&lt;&gt;"",TEXT(C354,"00")&amp;"/10/"&amp;'Configurações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IF(C355&lt;&gt;"",TEXT(C355,"00")&amp;"/10/"&amp;'Configurações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IF(C356&lt;&gt;"",TEXT(C356,"00")&amp;"/10/"&amp;'Configurações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IF(C357&lt;&gt;"",TEXT(C357,"00")&amp;"/10/"&amp;'Configurações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IF(C358&lt;&gt;"",TEXT(C358,"00")&amp;"/10/"&amp;'Configurações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IF(C359&lt;&gt;"",TEXT(C359,"00")&amp;"/10/"&amp;'Configurações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IF(C360&lt;&gt;"",TEXT(C360,"00")&amp;"/10/"&amp;'Configurações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IF(C361&lt;&gt;"",TEXT(C361,"00")&amp;"/10/"&amp;'Configurações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IF(C362&lt;&gt;"",TEXT(C362,"00")&amp;"/10/"&amp;'Configurações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IF(C363&lt;&gt;"",TEXT(C363,"00")&amp;"/10/"&amp;'Configurações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IF(C364&lt;&gt;"",TEXT(C364,"00")&amp;"/10/"&amp;'Configurações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IF(C365&lt;&gt;"",TEXT(C365,"00")&amp;"/10/"&amp;'Configurações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IF(C366&lt;&gt;"",TEXT(C366,"00")&amp;"/10/"&amp;'Configurações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IF(C367&lt;&gt;"",TEXT(C367,"00")&amp;"/10/"&amp;'Configurações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IF(C368&lt;&gt;"",TEXT(C368,"00")&amp;"/10/"&amp;'Configurações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IF(C369&lt;&gt;"",TEXT(C369,"00")&amp;"/10/"&amp;'Configurações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IF(C370&lt;&gt;"",TEXT(C370,"00")&amp;"/10/"&amp;'Configurações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IF(C371&lt;&gt;"",TEXT(C371,"00")&amp;"/10/"&amp;'Configurações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IF(C372&lt;&gt;"",TEXT(C372,"00")&amp;"/10/"&amp;'Configurações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IF(C373&lt;&gt;"",TEXT(C373,"00")&amp;"/10/"&amp;'Configurações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IF(C374&lt;&gt;"",TEXT(C374,"00")&amp;"/10/"&amp;'Configurações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IF(C375&lt;&gt;"",TEXT(C375,"00")&amp;"/10/"&amp;'Configurações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IF(C376&lt;&gt;"",TEXT(C376,"00")&amp;"/10/"&amp;'Configurações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IF(C377&lt;&gt;"",TEXT(C377,"00")&amp;"/10/"&amp;'Configurações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IF(C378&lt;&gt;"",TEXT(C378,"00")&amp;"/10/"&amp;'Configurações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IF(C379&lt;&gt;"",TEXT(C379,"00")&amp;"/10/"&amp;'Configurações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IF(C380&lt;&gt;"",TEXT(C380,"00")&amp;"/10/"&amp;'Configurações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IF(C381&lt;&gt;"",TEXT(C381,"00")&amp;"/10/"&amp;'Configurações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IF(C382&lt;&gt;"",TEXT(C382,"00")&amp;"/10/"&amp;'Configurações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IF(C383&lt;&gt;"",TEXT(C383,"00")&amp;"/10/"&amp;'Configurações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IF(C384&lt;&gt;"",TEXT(C384,"00")&amp;"/10/"&amp;'Configurações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IF(C385&lt;&gt;"",TEXT(C385,"00")&amp;"/10/"&amp;'Configurações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IF(C386&lt;&gt;"",TEXT(C386,"00")&amp;"/10/"&amp;'Configurações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IF(C387&lt;&gt;"",TEXT(C387,"00")&amp;"/10/"&amp;'Configurações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IF(C388&lt;&gt;"",TEXT(C388,"00")&amp;"/10/"&amp;'Configurações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IF(C389&lt;&gt;"",TEXT(C389,"00")&amp;"/10/"&amp;'Configurações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IF(C390&lt;&gt;"",TEXT(C390,"00")&amp;"/10/"&amp;'Configurações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IF(C391&lt;&gt;"",TEXT(C391,"00")&amp;"/10/"&amp;'Configurações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IF(C392&lt;&gt;"",TEXT(C392,"00")&amp;"/10/"&amp;'Configurações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IF(C393&lt;&gt;"",TEXT(C393,"00")&amp;"/10/"&amp;'Configurações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IF(C394&lt;&gt;"",TEXT(C394,"00")&amp;"/10/"&amp;'Configurações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IF(C395&lt;&gt;"",TEXT(C395,"00")&amp;"/10/"&amp;'Configurações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IF(C396&lt;&gt;"",TEXT(C396,"00")&amp;"/10/"&amp;'Configurações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IF(C397&lt;&gt;"",TEXT(C397,"00")&amp;"/10/"&amp;'Configurações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IF(C398&lt;&gt;"",TEXT(C398,"00")&amp;"/10/"&amp;'Configurações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IF(C399&lt;&gt;"",TEXT(C399,"00")&amp;"/10/"&amp;'Configurações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IF(C400&lt;&gt;"",TEXT(C400,"00")&amp;"/10/"&amp;'Configurações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IF(C401&lt;&gt;"",TEXT(C401,"00")&amp;"/10/"&amp;'Configurações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IF(C402&lt;&gt;"",TEXT(C402,"00")&amp;"/10/"&amp;'Configurações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IF(C403&lt;&gt;"",TEXT(C403,"00")&amp;"/10/"&amp;'Configurações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IF(C404&lt;&gt;"",TEXT(C404,"00")&amp;"/10/"&amp;'Configurações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IF(C405&lt;&gt;"",TEXT(C405,"00")&amp;"/10/"&amp;'Configurações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IF(C406&lt;&gt;"",TEXT(C406,"00")&amp;"/10/"&amp;'Configurações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IF(C407&lt;&gt;"",TEXT(C407,"00")&amp;"/10/"&amp;'Configurações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IF(C408&lt;&gt;"",TEXT(C408,"00")&amp;"/10/"&amp;'Configurações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IF(C409&lt;&gt;"",TEXT(C409,"00")&amp;"/10/"&amp;'Configurações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IF(C410&lt;&gt;"",TEXT(C410,"00")&amp;"/10/"&amp;'Configurações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IF(C411&lt;&gt;"",TEXT(C411,"00")&amp;"/10/"&amp;'Configurações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IF(C412&lt;&gt;"",TEXT(C412,"00")&amp;"/10/"&amp;'Configurações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IF(C413&lt;&gt;"",TEXT(C413,"00")&amp;"/10/"&amp;'Configurações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IF(C414&lt;&gt;"",TEXT(C414,"00")&amp;"/10/"&amp;'Configurações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IF(C415&lt;&gt;"",TEXT(C415,"00")&amp;"/10/"&amp;'Configurações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IF(C416&lt;&gt;"",TEXT(C416,"00")&amp;"/10/"&amp;'Configurações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IF(C417&lt;&gt;"",TEXT(C417,"00")&amp;"/10/"&amp;'Configurações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IF(C418&lt;&gt;"",TEXT(C418,"00")&amp;"/10/"&amp;'Configurações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IF(C419&lt;&gt;"",TEXT(C419,"00")&amp;"/10/"&amp;'Configurações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IF(C420&lt;&gt;"",TEXT(C420,"00")&amp;"/10/"&amp;'Configurações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IF(C421&lt;&gt;"",TEXT(C421,"00")&amp;"/10/"&amp;'Configurações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IF(C422&lt;&gt;"",TEXT(C422,"00")&amp;"/10/"&amp;'Configurações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IF(C423&lt;&gt;"",TEXT(C423,"00")&amp;"/10/"&amp;'Configurações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IF(C424&lt;&gt;"",TEXT(C424,"00")&amp;"/10/"&amp;'Configurações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IF(C425&lt;&gt;"",TEXT(C425,"00")&amp;"/10/"&amp;'Configurações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IF(C426&lt;&gt;"",TEXT(C426,"00")&amp;"/10/"&amp;'Configurações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IF(C427&lt;&gt;"",TEXT(C427,"00")&amp;"/10/"&amp;'Configurações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IF(C428&lt;&gt;"",TEXT(C428,"00")&amp;"/10/"&amp;'Configurações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IF(C429&lt;&gt;"",TEXT(C429,"00")&amp;"/10/"&amp;'Configurações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IF(C430&lt;&gt;"",TEXT(C430,"00")&amp;"/10/"&amp;'Configurações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IF(C431&lt;&gt;"",TEXT(C431,"00")&amp;"/10/"&amp;'Configurações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IF(C432&lt;&gt;"",TEXT(C432,"00")&amp;"/10/"&amp;'Configurações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IF(C433&lt;&gt;"",TEXT(C433,"00")&amp;"/10/"&amp;'Configurações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IF(C434&lt;&gt;"",TEXT(C434,"00")&amp;"/10/"&amp;'Configurações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IF(C435&lt;&gt;"",TEXT(C435,"00")&amp;"/10/"&amp;'Configurações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IF(C436&lt;&gt;"",TEXT(C436,"00")&amp;"/10/"&amp;'Configurações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IF(C437&lt;&gt;"",TEXT(C437,"00")&amp;"/10/"&amp;'Configurações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IF(C438&lt;&gt;"",TEXT(C438,"00")&amp;"/10/"&amp;'Configurações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IF(C439&lt;&gt;"",TEXT(C439,"00")&amp;"/10/"&amp;'Configurações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IF(C440&lt;&gt;"",TEXT(C440,"00")&amp;"/10/"&amp;'Configurações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IF(C441&lt;&gt;"",TEXT(C441,"00")&amp;"/10/"&amp;'Configurações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IF(C442&lt;&gt;"",TEXT(C442,"00")&amp;"/10/"&amp;'Configurações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IF(C443&lt;&gt;"",TEXT(C443,"00")&amp;"/10/"&amp;'Configurações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IF(C444&lt;&gt;"",TEXT(C444,"00")&amp;"/10/"&amp;'Configurações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IF(C445&lt;&gt;"",TEXT(C445,"00")&amp;"/10/"&amp;'Configurações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IF(C446&lt;&gt;"",TEXT(C446,"00")&amp;"/10/"&amp;'Configurações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IF(C447&lt;&gt;"",TEXT(C447,"00")&amp;"/10/"&amp;'Configurações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IF(C448&lt;&gt;"",TEXT(C448,"00")&amp;"/10/"&amp;'Configurações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IF(C449&lt;&gt;"",TEXT(C449,"00")&amp;"/10/"&amp;'Configurações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IF(C450&lt;&gt;"",TEXT(C450,"00")&amp;"/10/"&amp;'Configurações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IF(C451&lt;&gt;"",TEXT(C451,"00")&amp;"/10/"&amp;'Configurações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IF(C452&lt;&gt;"",TEXT(C452,"00")&amp;"/10/"&amp;'Configurações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IF(C453&lt;&gt;"",TEXT(C453,"00")&amp;"/10/"&amp;'Configurações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IF(C454&lt;&gt;"",TEXT(C454,"00")&amp;"/10/"&amp;'Configurações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IF(C455&lt;&gt;"",TEXT(C455,"00")&amp;"/10/"&amp;'Configurações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IF(C456&lt;&gt;"",TEXT(C456,"00")&amp;"/10/"&amp;'Configurações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IF(C457&lt;&gt;"",TEXT(C457,"00")&amp;"/10/"&amp;'Configurações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IF(C458&lt;&gt;"",TEXT(C458,"00")&amp;"/10/"&amp;'Configurações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IF(C459&lt;&gt;"",TEXT(C459,"00")&amp;"/10/"&amp;'Configurações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IF(C460&lt;&gt;"",TEXT(C460,"00")&amp;"/10/"&amp;'Configurações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IF(C461&lt;&gt;"",TEXT(C461,"00")&amp;"/10/"&amp;'Configurações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IF(C462&lt;&gt;"",TEXT(C462,"00")&amp;"/10/"&amp;'Configurações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IF(C463&lt;&gt;"",TEXT(C463,"00")&amp;"/10/"&amp;'Configurações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IF(C464&lt;&gt;"",TEXT(C464,"00")&amp;"/10/"&amp;'Configurações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IF(C465&lt;&gt;"",TEXT(C465,"00")&amp;"/10/"&amp;'Configurações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IF(C466&lt;&gt;"",TEXT(C466,"00")&amp;"/10/"&amp;'Configurações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IF(C467&lt;&gt;"",TEXT(C467,"00")&amp;"/10/"&amp;'Configurações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IF(C468&lt;&gt;"",TEXT(C468,"00")&amp;"/10/"&amp;'Configurações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IF(C469&lt;&gt;"",TEXT(C469,"00")&amp;"/10/"&amp;'Configurações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IF(C470&lt;&gt;"",TEXT(C470,"00")&amp;"/10/"&amp;'Configurações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IF(C471&lt;&gt;"",TEXT(C471,"00")&amp;"/10/"&amp;'Configurações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IF(C472&lt;&gt;"",TEXT(C472,"00")&amp;"/10/"&amp;'Configurações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IF(C473&lt;&gt;"",TEXT(C473,"00")&amp;"/10/"&amp;'Configurações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IF(C474&lt;&gt;"",TEXT(C474,"00")&amp;"/10/"&amp;'Configurações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IF(C475&lt;&gt;"",TEXT(C475,"00")&amp;"/10/"&amp;'Configurações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IF(C476&lt;&gt;"",TEXT(C476,"00")&amp;"/10/"&amp;'Configurações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IF(C477&lt;&gt;"",TEXT(C477,"00")&amp;"/10/"&amp;'Configurações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IF(C478&lt;&gt;"",TEXT(C478,"00")&amp;"/10/"&amp;'Configurações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IF(C479&lt;&gt;"",TEXT(C479,"00")&amp;"/10/"&amp;'Configurações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IF(C480&lt;&gt;"",TEXT(C480,"00")&amp;"/10/"&amp;'Configurações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IF(C481&lt;&gt;"",TEXT(C481,"00")&amp;"/10/"&amp;'Configurações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IF(C482&lt;&gt;"",TEXT(C482,"00")&amp;"/10/"&amp;'Configurações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IF(C483&lt;&gt;"",TEXT(C483,"00")&amp;"/10/"&amp;'Configurações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IF(C484&lt;&gt;"",TEXT(C484,"00")&amp;"/10/"&amp;'Configurações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IF(C485&lt;&gt;"",TEXT(C485,"00")&amp;"/10/"&amp;'Configurações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IF(C486&lt;&gt;"",TEXT(C486,"00")&amp;"/10/"&amp;'Configurações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IF(C487&lt;&gt;"",TEXT(C487,"00")&amp;"/10/"&amp;'Configurações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IF(C488&lt;&gt;"",TEXT(C488,"00")&amp;"/10/"&amp;'Configurações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IF(C489&lt;&gt;"",TEXT(C489,"00")&amp;"/10/"&amp;'Configurações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IF(C490&lt;&gt;"",TEXT(C490,"00")&amp;"/10/"&amp;'Configurações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IF(C491&lt;&gt;"",TEXT(C491,"00")&amp;"/10/"&amp;'Configurações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IF(C492&lt;&gt;"",TEXT(C492,"00")&amp;"/10/"&amp;'Configurações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IF(C493&lt;&gt;"",TEXT(C493,"00")&amp;"/10/"&amp;'Configurações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IF(C494&lt;&gt;"",TEXT(C494,"00")&amp;"/10/"&amp;'Configurações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IF(C495&lt;&gt;"",TEXT(C495,"00")&amp;"/10/"&amp;'Configurações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IF(C496&lt;&gt;"",TEXT(C496,"00")&amp;"/10/"&amp;'Configurações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IF(C497&lt;&gt;"",TEXT(C497,"00")&amp;"/10/"&amp;'Configurações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IF(C498&lt;&gt;"",TEXT(C498,"00")&amp;"/10/"&amp;'Configurações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IF(C499&lt;&gt;"",TEXT(C499,"00")&amp;"/10/"&amp;'Configurações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IF(C500&lt;&gt;"",TEXT(C500,"00")&amp;"/10/"&amp;'Configurações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IF(C501&lt;&gt;"",TEXT(C501,"00")&amp;"/10/"&amp;'Configurações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IF(C502&lt;&gt;"",TEXT(C502,"00")&amp;"/10/"&amp;'Configurações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IF(C503&lt;&gt;"",TEXT(C503,"00")&amp;"/10/"&amp;'Configurações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IF(C504&lt;&gt;"",TEXT(C504,"00")&amp;"/10/"&amp;'Configurações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IF(C505&lt;&gt;"",TEXT(C505,"00")&amp;"/10/"&amp;'Configurações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IF(C506&lt;&gt;"",TEXT(C506,"00")&amp;"/10/"&amp;'Configurações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IF(C507&lt;&gt;"",TEXT(C507,"00")&amp;"/10/"&amp;'Configurações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IF(C508&lt;&gt;"",TEXT(C508,"00")&amp;"/10/"&amp;'Configurações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IF(C509&lt;&gt;"",TEXT(C509,"00")&amp;"/10/"&amp;'Configurações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IF(C510&lt;&gt;"",TEXT(C510,"00")&amp;"/10/"&amp;'Configurações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IF(C511&lt;&gt;"",TEXT(C511,"00")&amp;"/10/"&amp;'Configurações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IF(C512&lt;&gt;"",TEXT(C512,"00")&amp;"/10/"&amp;'Configurações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IF(C513&lt;&gt;"",TEXT(C513,"00")&amp;"/10/"&amp;'Configurações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IF(C514&lt;&gt;"",TEXT(C514,"00")&amp;"/10/"&amp;'Configurações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IF(C515&lt;&gt;"",TEXT(C515,"00")&amp;"/10/"&amp;'Configurações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IF(C516&lt;&gt;"",TEXT(C516,"00")&amp;"/10/"&amp;'Configurações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IF(C517&lt;&gt;"",TEXT(C517,"00")&amp;"/10/"&amp;'Configurações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IF(C518&lt;&gt;"",TEXT(C518,"00")&amp;"/10/"&amp;'Configurações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IF(C519&lt;&gt;"",TEXT(C519,"00")&amp;"/10/"&amp;'Configurações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IF(C520&lt;&gt;"",TEXT(C520,"00")&amp;"/10/"&amp;'Configurações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IF(C521&lt;&gt;"",TEXT(C521,"00")&amp;"/10/"&amp;'Configurações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IF(C522&lt;&gt;"",TEXT(C522,"00")&amp;"/10/"&amp;'Configurações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IF(C523&lt;&gt;"",TEXT(C523,"00")&amp;"/10/"&amp;'Configurações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IF(C524&lt;&gt;"",TEXT(C524,"00")&amp;"/10/"&amp;'Configurações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IF(C525&lt;&gt;"",TEXT(C525,"00")&amp;"/10/"&amp;'Configurações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IF(C526&lt;&gt;"",TEXT(C526,"00")&amp;"/10/"&amp;'Configurações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IF(C527&lt;&gt;"",TEXT(C527,"00")&amp;"/10/"&amp;'Configurações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IF(C528&lt;&gt;"",TEXT(C528,"00")&amp;"/10/"&amp;'Configurações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IF(C529&lt;&gt;"",TEXT(C529,"00")&amp;"/10/"&amp;'Configurações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IF(C530&lt;&gt;"",TEXT(C530,"00")&amp;"/10/"&amp;'Configurações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IF(C531&lt;&gt;"",TEXT(C531,"00")&amp;"/10/"&amp;'Configurações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IF(C532&lt;&gt;"",TEXT(C532,"00")&amp;"/10/"&amp;'Configurações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IF(C533&lt;&gt;"",TEXT(C533,"00")&amp;"/10/"&amp;'Configurações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IF(C534&lt;&gt;"",TEXT(C534,"00")&amp;"/10/"&amp;'Configurações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IF(C535&lt;&gt;"",TEXT(C535,"00")&amp;"/10/"&amp;'Configurações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IF(C536&lt;&gt;"",TEXT(C536,"00")&amp;"/10/"&amp;'Configurações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IF(C537&lt;&gt;"",TEXT(C537,"00")&amp;"/10/"&amp;'Configurações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IF(C538&lt;&gt;"",TEXT(C538,"00")&amp;"/10/"&amp;'Configurações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IF(C539&lt;&gt;"",TEXT(C539,"00")&amp;"/10/"&amp;'Configurações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IF(C540&lt;&gt;"",TEXT(C540,"00")&amp;"/10/"&amp;'Configurações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IF(C541&lt;&gt;"",TEXT(C541,"00")&amp;"/10/"&amp;'Configurações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IF(C542&lt;&gt;"",TEXT(C542,"00")&amp;"/10/"&amp;'Configurações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IF(C543&lt;&gt;"",TEXT(C543,"00")&amp;"/10/"&amp;'Configurações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IF(C544&lt;&gt;"",TEXT(C544,"00")&amp;"/10/"&amp;'Configurações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IF(C545&lt;&gt;"",TEXT(C545,"00")&amp;"/10/"&amp;'Configurações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IF(C546&lt;&gt;"",TEXT(C546,"00")&amp;"/10/"&amp;'Configurações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IF(C547&lt;&gt;"",TEXT(C547,"00")&amp;"/10/"&amp;'Configurações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IF(C548&lt;&gt;"",TEXT(C548,"00")&amp;"/10/"&amp;'Configurações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IF(C549&lt;&gt;"",TEXT(C549,"00")&amp;"/10/"&amp;'Configurações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IF(C550&lt;&gt;"",TEXT(C550,"00")&amp;"/10/"&amp;'Configurações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IF(C551&lt;&gt;"",TEXT(C551,"00")&amp;"/10/"&amp;'Configurações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IF(C552&lt;&gt;"",TEXT(C552,"00")&amp;"/10/"&amp;'Configurações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IF(C553&lt;&gt;"",TEXT(C553,"00")&amp;"/10/"&amp;'Configurações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IF(C554&lt;&gt;"",TEXT(C554,"00")&amp;"/10/"&amp;'Configurações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IF(C555&lt;&gt;"",TEXT(C555,"00")&amp;"/10/"&amp;'Configurações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IF(C556&lt;&gt;"",TEXT(C556,"00")&amp;"/10/"&amp;'Configurações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IF(C557&lt;&gt;"",TEXT(C557,"00")&amp;"/10/"&amp;'Configurações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IF(C558&lt;&gt;"",TEXT(C558,"00")&amp;"/10/"&amp;'Configurações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IF(C559&lt;&gt;"",TEXT(C559,"00")&amp;"/10/"&amp;'Configurações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IF(C560&lt;&gt;"",TEXT(C560,"00")&amp;"/10/"&amp;'Configurações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IF(C561&lt;&gt;"",TEXT(C561,"00")&amp;"/10/"&amp;'Configurações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IF(C562&lt;&gt;"",TEXT(C562,"00")&amp;"/10/"&amp;'Configurações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IF(C563&lt;&gt;"",TEXT(C563,"00")&amp;"/10/"&amp;'Configurações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IF(C564&lt;&gt;"",TEXT(C564,"00")&amp;"/10/"&amp;'Configurações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IF(C565&lt;&gt;"",TEXT(C565,"00")&amp;"/10/"&amp;'Configurações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IF(C566&lt;&gt;"",TEXT(C566,"00")&amp;"/10/"&amp;'Configurações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IF(C567&lt;&gt;"",TEXT(C567,"00")&amp;"/10/"&amp;'Configurações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IF(C568&lt;&gt;"",TEXT(C568,"00")&amp;"/10/"&amp;'Configurações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IF(C569&lt;&gt;"",TEXT(C569,"00")&amp;"/10/"&amp;'Configurações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IF(C570&lt;&gt;"",TEXT(C570,"00")&amp;"/10/"&amp;'Configurações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IF(C571&lt;&gt;"",TEXT(C571,"00")&amp;"/10/"&amp;'Configurações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IF(C572&lt;&gt;"",TEXT(C572,"00")&amp;"/10/"&amp;'Configurações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IF(C573&lt;&gt;"",TEXT(C573,"00")&amp;"/10/"&amp;'Configurações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IF(C574&lt;&gt;"",TEXT(C574,"00")&amp;"/10/"&amp;'Configurações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IF(C575&lt;&gt;"",TEXT(C575,"00")&amp;"/10/"&amp;'Configurações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IF(C576&lt;&gt;"",TEXT(C576,"00")&amp;"/10/"&amp;'Configurações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IF(C577&lt;&gt;"",TEXT(C577,"00")&amp;"/10/"&amp;'Configurações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IF(C578&lt;&gt;"",TEXT(C578,"00")&amp;"/10/"&amp;'Configurações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IF(C579&lt;&gt;"",TEXT(C579,"00")&amp;"/10/"&amp;'Configurações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IF(C580&lt;&gt;"",TEXT(C580,"00")&amp;"/10/"&amp;'Configurações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IF(C581&lt;&gt;"",TEXT(C581,"00")&amp;"/10/"&amp;'Configurações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IF(C582&lt;&gt;"",TEXT(C582,"00")&amp;"/10/"&amp;'Configurações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IF(C583&lt;&gt;"",TEXT(C583,"00")&amp;"/10/"&amp;'Configurações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IF(C584&lt;&gt;"",TEXT(C584,"00")&amp;"/10/"&amp;'Configurações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IF(C585&lt;&gt;"",TEXT(C585,"00")&amp;"/10/"&amp;'Configurações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IF(C586&lt;&gt;"",TEXT(C586,"00")&amp;"/10/"&amp;'Configurações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IF(C587&lt;&gt;"",TEXT(C587,"00")&amp;"/10/"&amp;'Configurações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IF(C588&lt;&gt;"",TEXT(C588,"00")&amp;"/10/"&amp;'Configurações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IF(C589&lt;&gt;"",TEXT(C589,"00")&amp;"/10/"&amp;'Configurações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IF(C590&lt;&gt;"",TEXT(C590,"00")&amp;"/10/"&amp;'Configurações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IF(C591&lt;&gt;"",TEXT(C591,"00")&amp;"/10/"&amp;'Configurações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IF(C592&lt;&gt;"",TEXT(C592,"00")&amp;"/10/"&amp;'Configurações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IF(C593&lt;&gt;"",TEXT(C593,"00")&amp;"/10/"&amp;'Configurações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IF(C594&lt;&gt;"",TEXT(C594,"00")&amp;"/10/"&amp;'Configurações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IF(C595&lt;&gt;"",TEXT(C595,"00")&amp;"/10/"&amp;'Configurações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IF(C596&lt;&gt;"",TEXT(C596,"00")&amp;"/10/"&amp;'Configurações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IF(C597&lt;&gt;"",TEXT(C597,"00")&amp;"/10/"&amp;'Configurações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IF(C598&lt;&gt;"",TEXT(C598,"00")&amp;"/10/"&amp;'Configurações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IF(C599&lt;&gt;"",TEXT(C599,"00")&amp;"/10/"&amp;'Configurações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IF(C600&lt;&gt;"",TEXT(C600,"00")&amp;"/10/"&amp;'Configurações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IF(C601&lt;&gt;"",TEXT(C601,"00")&amp;"/10/"&amp;'Configurações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IF(C602&lt;&gt;"",TEXT(C602,"00")&amp;"/10/"&amp;'Configurações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IF(C603&lt;&gt;"",TEXT(C603,"00")&amp;"/10/"&amp;'Configurações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IF(C604&lt;&gt;"",TEXT(C604,"00")&amp;"/10/"&amp;'Configurações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IF(C605&lt;&gt;"",TEXT(C605,"00")&amp;"/10/"&amp;'Configurações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73" priority="165" operator="lessThan">
      <formula>0</formula>
    </cfRule>
    <cfRule type="cellIs" dxfId="172" priority="166" operator="greaterThan">
      <formula>0</formula>
    </cfRule>
  </conditionalFormatting>
  <conditionalFormatting sqref="Q5:Q6">
    <cfRule type="cellIs" dxfId="171" priority="158" operator="lessThan">
      <formula>0</formula>
    </cfRule>
    <cfRule type="cellIs" dxfId="170" priority="159" operator="greaterThan">
      <formula>0</formula>
    </cfRule>
    <cfRule type="cellIs" dxfId="169" priority="160" operator="greaterThan">
      <formula>0</formula>
    </cfRule>
  </conditionalFormatting>
  <conditionalFormatting sqref="Q11:Q12">
    <cfRule type="cellIs" dxfId="168" priority="138" operator="greaterThan">
      <formula>0</formula>
    </cfRule>
    <cfRule type="cellIs" dxfId="167" priority="139" operator="lessThan">
      <formula>0</formula>
    </cfRule>
  </conditionalFormatting>
  <conditionalFormatting sqref="Q7:Q8">
    <cfRule type="cellIs" dxfId="166" priority="61" operator="greaterThan">
      <formula>0</formula>
    </cfRule>
  </conditionalFormatting>
  <conditionalFormatting sqref="Q9:Q10">
    <cfRule type="cellIs" dxfId="165" priority="60" operator="greaterThan">
      <formula>0</formula>
    </cfRule>
  </conditionalFormatting>
  <conditionalFormatting sqref="L34">
    <cfRule type="containsText" dxfId="164" priority="19" operator="containsText" text="Não Pago">
      <formula>NOT(ISERROR(SEARCH("Não Pago",L34)))</formula>
    </cfRule>
    <cfRule type="containsText" dxfId="163" priority="20" operator="containsText" text="Pago">
      <formula>NOT(ISERROR(SEARCH("Pago",L34)))</formula>
    </cfRule>
  </conditionalFormatting>
  <conditionalFormatting sqref="L122:L605">
    <cfRule type="containsText" dxfId="162" priority="32" operator="containsText" text="Não Pago">
      <formula>NOT(ISERROR(SEARCH("Não Pago",L122)))</formula>
    </cfRule>
    <cfRule type="containsText" dxfId="161" priority="33" operator="containsText" text="Pago">
      <formula>NOT(ISERROR(SEARCH("Pago",L122)))</formula>
    </cfRule>
  </conditionalFormatting>
  <conditionalFormatting sqref="L21:L121">
    <cfRule type="containsText" dxfId="160" priority="30" operator="containsText" text="Não Pago">
      <formula>NOT(ISERROR(SEARCH("Não Pago",L21)))</formula>
    </cfRule>
    <cfRule type="containsText" dxfId="159" priority="31" operator="containsText" text="Pago">
      <formula>NOT(ISERROR(SEARCH("Pago",L21)))</formula>
    </cfRule>
  </conditionalFormatting>
  <conditionalFormatting sqref="L5:L19">
    <cfRule type="containsText" dxfId="158" priority="28" operator="containsText" text="Não Pago">
      <formula>NOT(ISERROR(SEARCH("Não Pago",L5)))</formula>
    </cfRule>
    <cfRule type="containsText" dxfId="157" priority="29" operator="containsText" text="Pago">
      <formula>NOT(ISERROR(SEARCH("Pago",L5)))</formula>
    </cfRule>
  </conditionalFormatting>
  <conditionalFormatting sqref="L20">
    <cfRule type="containsText" dxfId="156" priority="26" operator="containsText" text="Não Pago">
      <formula>NOT(ISERROR(SEARCH("Não Pago",L20)))</formula>
    </cfRule>
    <cfRule type="containsText" dxfId="155" priority="27" operator="containsText" text="Pago">
      <formula>NOT(ISERROR(SEARCH("Pago",L20)))</formula>
    </cfRule>
  </conditionalFormatting>
  <conditionalFormatting sqref="L5:L187">
    <cfRule type="cellIs" dxfId="154" priority="25" operator="equal">
      <formula>"Realizado"</formula>
    </cfRule>
  </conditionalFormatting>
  <conditionalFormatting sqref="L22">
    <cfRule type="containsText" dxfId="153" priority="23" operator="containsText" text="Não Pago">
      <formula>NOT(ISERROR(SEARCH("Não Pago",L22)))</formula>
    </cfRule>
    <cfRule type="containsText" dxfId="152" priority="24" operator="containsText" text="Pago">
      <formula>NOT(ISERROR(SEARCH("Pago",L22)))</formula>
    </cfRule>
  </conditionalFormatting>
  <conditionalFormatting sqref="L27">
    <cfRule type="containsText" dxfId="151" priority="21" operator="containsText" text="Não Pago">
      <formula>NOT(ISERROR(SEARCH("Não Pago",L27)))</formula>
    </cfRule>
    <cfRule type="containsText" dxfId="150" priority="22" operator="containsText" text="Pago">
      <formula>NOT(ISERROR(SEARCH("Pago",L27)))</formula>
    </cfRule>
  </conditionalFormatting>
  <conditionalFormatting sqref="N5:N605">
    <cfRule type="cellIs" dxfId="149" priority="17" operator="greaterThan">
      <formula>0</formula>
    </cfRule>
    <cfRule type="cellIs" dxfId="148" priority="18" operator="lessThan">
      <formula>0</formula>
    </cfRule>
  </conditionalFormatting>
  <conditionalFormatting sqref="E21:E586 E603:E605">
    <cfRule type="containsText" dxfId="147" priority="12" operator="containsText" text="Despesa">
      <formula>NOT(ISERROR(SEARCH("Despesa",E21)))</formula>
    </cfRule>
    <cfRule type="containsText" dxfId="146" priority="13" operator="containsText" text="Receita">
      <formula>NOT(ISERROR(SEARCH("Receita",E21)))</formula>
    </cfRule>
  </conditionalFormatting>
  <conditionalFormatting sqref="E21:E586 E603:E605">
    <cfRule type="expression" dxfId="145" priority="14" stopIfTrue="1">
      <formula>NOT(ISERROR(SEARCH("Investimentos",E21)))</formula>
    </cfRule>
  </conditionalFormatting>
  <conditionalFormatting sqref="E5:E605">
    <cfRule type="containsText" dxfId="144" priority="1" operator="containsText" text="INVESTIMENTOS">
      <formula>NOT(ISERROR(SEARCH("INVESTIMENTOS",E5)))</formula>
    </cfRule>
    <cfRule type="containsText" dxfId="143" priority="2" operator="containsText" text="DESPESAS DE MARKETING">
      <formula>NOT(ISERROR(SEARCH("DESPESAS DE MARKETING",E5)))</formula>
    </cfRule>
    <cfRule type="containsText" dxfId="142" priority="3" operator="containsText" text="DESPESAS NÃO OPERACIONAIS">
      <formula>NOT(ISERROR(SEARCH("DESPESAS NÃO OPERACIONAIS",E5)))</formula>
    </cfRule>
    <cfRule type="containsText" dxfId="141" priority="4" operator="containsText" text="DESPESAS COM RH">
      <formula>NOT(ISERROR(SEARCH("DESPESAS COM RH",E5)))</formula>
    </cfRule>
    <cfRule type="containsText" dxfId="140" priority="5" operator="containsText" text="DESPESAS COM SERVIÇOS">
      <formula>NOT(ISERROR(SEARCH("DESPESAS COM SERVIÇOS",E5)))</formula>
    </cfRule>
    <cfRule type="containsText" dxfId="139" priority="6" operator="containsText" text="DESPESAS COM PRODUTOS">
      <formula>NOT(ISERROR(SEARCH("DESPESAS COM PRODUTOS",E5)))</formula>
    </cfRule>
    <cfRule type="containsText" dxfId="138" priority="7" operator="containsText" text="IMPOSTOS">
      <formula>NOT(ISERROR(SEARCH("IMPOSTOS",E5)))</formula>
    </cfRule>
    <cfRule type="containsText" dxfId="137" priority="10" operator="containsText" text="Despesa">
      <formula>NOT(ISERROR(SEARCH("Despesa",E5)))</formula>
    </cfRule>
    <cfRule type="containsText" dxfId="136" priority="11" operator="containsText" text="Receita">
      <formula>NOT(ISERROR(SEARCH("Receita",E5)))</formula>
    </cfRule>
  </conditionalFormatting>
  <conditionalFormatting sqref="E5:E605">
    <cfRule type="expression" dxfId="135" priority="15" stopIfTrue="1">
      <formula>NOT(ISERROR(SEARCH("Investimentos",E5)))</formula>
    </cfRule>
  </conditionalFormatting>
  <conditionalFormatting sqref="E20 E602">
    <cfRule type="containsText" dxfId="134" priority="8" operator="containsText" text="Despesa">
      <formula>NOT(ISERROR(SEARCH("Despesa",E20)))</formula>
    </cfRule>
    <cfRule type="containsText" dxfId="133" priority="9" operator="containsText" text="Receita">
      <formula>NOT(ISERROR(SEARCH("Receita",E20)))</formula>
    </cfRule>
  </conditionalFormatting>
  <conditionalFormatting sqref="E20 E602">
    <cfRule type="expression" dxfId="132" priority="16" stopIfTrue="1">
      <formula>NOT(ISERROR(SEARCH("Investimentos",E20)))</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c r="C1" s="85" t="s">
        <v>290</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IF(C5&lt;&gt;"",TEXT(C5,"00")&amp;"/11/"&amp;'Configurações Básicas'!$E$5,"")</f>
        <v>01/11/2017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234</v>
      </c>
      <c r="Q5" s="243" t="e">
        <f>Out!Q13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IF(C6&lt;&gt;"",TEXT(C6,"00")&amp;"/11/"&amp;'Configurações Básicas'!$E$5,"")</f>
        <v>01/11/2017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IF(C7&lt;&gt;"",TEXT(C7,"00")&amp;"/11/"&amp;'Configurações Básicas'!$E$5,"")</f>
        <v>01/11/2017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IF(C8&lt;&gt;"",TEXT(C8,"00")&amp;"/11/"&amp;'Configurações Básicas'!$E$5,"")</f>
        <v>01/11/2017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IF(C9&lt;&gt;"",TEXT(C9,"00")&amp;"/11/"&amp;'Configurações Básicas'!$E$5,"")</f>
        <v>01/11/2017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IF(C10&lt;&gt;"",TEXT(C10,"00")&amp;"/11/"&amp;'Configurações Básicas'!$E$5,"")</f>
        <v>01/11/2017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IF(C11&lt;&gt;"",TEXT(C11,"00")&amp;"/11/"&amp;'Configurações Básicas'!$E$5,"")</f>
        <v>01/11/2017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IF(C12&lt;&gt;"",TEXT(C12,"00")&amp;"/11/"&amp;'Configurações Básicas'!$E$5,"")</f>
        <v>01/11/2017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IF(C13&lt;&gt;"",TEXT(C13,"00")&amp;"/11/"&amp;'Configurações Básicas'!$E$5,"")</f>
        <v>01/11/2017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IF(C14&lt;&gt;"",TEXT(C14,"00")&amp;"/11/"&amp;'Configurações Básicas'!$E$5,"")</f>
        <v>01/11/2017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IF(C15&lt;&gt;"",TEXT(C15,"00")&amp;"/11/"&amp;'Configurações Básicas'!$E$5,"")</f>
        <v>01/11/2017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IF(C16&lt;&gt;"",TEXT(C16,"00")&amp;"/11/"&amp;'Configurações Básicas'!$E$5,"")</f>
        <v>01/11/2017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IF(C17&lt;&gt;"",TEXT(C17,"00")&amp;"/11/"&amp;'Configurações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IF(C18&lt;&gt;"",TEXT(C18,"00")&amp;"/11/"&amp;'Configurações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IF(C19&lt;&gt;"",TEXT(C19,"00")&amp;"/11/"&amp;'Configurações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IF(C20&lt;&gt;"",TEXT(C20,"00")&amp;"/11/"&amp;'Configurações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IF(C21&lt;&gt;"",TEXT(C21,"00")&amp;"/11/"&amp;'Configurações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IF(C22&lt;&gt;"",TEXT(C22,"00")&amp;"/11/"&amp;'Configurações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IF(C23&lt;&gt;"",TEXT(C23,"00")&amp;"/11/"&amp;'Configurações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IF(C24&lt;&gt;"",TEXT(C24,"00")&amp;"/11/"&amp;'Configurações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IF(C25&lt;&gt;"",TEXT(C25,"00")&amp;"/11/"&amp;'Configurações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IF(C26&lt;&gt;"",TEXT(C26,"00")&amp;"/11/"&amp;'Configurações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IF(C27&lt;&gt;"",TEXT(C27,"00")&amp;"/11/"&amp;'Configurações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IF(C28&lt;&gt;"",TEXT(C28,"00")&amp;"/11/"&amp;'Configurações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IF(C29&lt;&gt;"",TEXT(C29,"00")&amp;"/11/"&amp;'Configurações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IF(C30&lt;&gt;"",TEXT(C30,"00")&amp;"/11/"&amp;'Configurações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IF(C31&lt;&gt;"",TEXT(C31,"00")&amp;"/11/"&amp;'Configurações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IF(C32&lt;&gt;"",TEXT(C32,"00")&amp;"/11/"&amp;'Configurações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IF(C33&lt;&gt;"",TEXT(C33,"00")&amp;"/11/"&amp;'Configurações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IF(C34&lt;&gt;"",TEXT(C34,"00")&amp;"/11/"&amp;'Configurações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IF(C35&lt;&gt;"",TEXT(C35,"00")&amp;"/11/"&amp;'Configurações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IF(C36&lt;&gt;"",TEXT(C36,"00")&amp;"/11/"&amp;'Configurações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IF(C37&lt;&gt;"",TEXT(C37,"00")&amp;"/11/"&amp;'Configurações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IF(C38&lt;&gt;"",TEXT(C38,"00")&amp;"/11/"&amp;'Configurações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IF(C39&lt;&gt;"",TEXT(C39,"00")&amp;"/11/"&amp;'Configurações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IF(C40&lt;&gt;"",TEXT(C40,"00")&amp;"/11/"&amp;'Configurações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IF(C41&lt;&gt;"",TEXT(C41,"00")&amp;"/11/"&amp;'Configurações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IF(C42&lt;&gt;"",TEXT(C42,"00")&amp;"/11/"&amp;'Configurações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IF(C43&lt;&gt;"",TEXT(C43,"00")&amp;"/11/"&amp;'Configurações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IF(C44&lt;&gt;"",TEXT(C44,"00")&amp;"/11/"&amp;'Configurações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IF(C45&lt;&gt;"",TEXT(C45,"00")&amp;"/11/"&amp;'Configurações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IF(C46&lt;&gt;"",TEXT(C46,"00")&amp;"/11/"&amp;'Configurações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IF(C47&lt;&gt;"",TEXT(C47,"00")&amp;"/11/"&amp;'Configurações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IF(C48&lt;&gt;"",TEXT(C48,"00")&amp;"/11/"&amp;'Configurações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IF(C49&lt;&gt;"",TEXT(C49,"00")&amp;"/11/"&amp;'Configurações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IF(C50&lt;&gt;"",TEXT(C50,"00")&amp;"/11/"&amp;'Configurações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IF(C51&lt;&gt;"",TEXT(C51,"00")&amp;"/11/"&amp;'Configurações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IF(C52&lt;&gt;"",TEXT(C52,"00")&amp;"/11/"&amp;'Configurações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IF(C53&lt;&gt;"",TEXT(C53,"00")&amp;"/11/"&amp;'Configurações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IF(C54&lt;&gt;"",TEXT(C54,"00")&amp;"/11/"&amp;'Configurações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IF(C55&lt;&gt;"",TEXT(C55,"00")&amp;"/11/"&amp;'Configurações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IF(C56&lt;&gt;"",TEXT(C56,"00")&amp;"/11/"&amp;'Configurações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IF(C57&lt;&gt;"",TEXT(C57,"00")&amp;"/11/"&amp;'Configurações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IF(C58&lt;&gt;"",TEXT(C58,"00")&amp;"/11/"&amp;'Configurações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IF(C59&lt;&gt;"",TEXT(C59,"00")&amp;"/11/"&amp;'Configurações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IF(C60&lt;&gt;"",TEXT(C60,"00")&amp;"/11/"&amp;'Configurações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IF(C61&lt;&gt;"",TEXT(C61,"00")&amp;"/11/"&amp;'Configurações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IF(C62&lt;&gt;"",TEXT(C62,"00")&amp;"/11/"&amp;'Configurações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IF(C63&lt;&gt;"",TEXT(C63,"00")&amp;"/11/"&amp;'Configurações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IF(C64&lt;&gt;"",TEXT(C64,"00")&amp;"/11/"&amp;'Configurações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IF(C65&lt;&gt;"",TEXT(C65,"00")&amp;"/11/"&amp;'Configurações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IF(C66&lt;&gt;"",TEXT(C66,"00")&amp;"/11/"&amp;'Configurações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IF(C67&lt;&gt;"",TEXT(C67,"00")&amp;"/11/"&amp;'Configurações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IF(C68&lt;&gt;"",TEXT(C68,"00")&amp;"/11/"&amp;'Configurações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IF(C69&lt;&gt;"",TEXT(C69,"00")&amp;"/11/"&amp;'Configurações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IF(C70&lt;&gt;"",TEXT(C70,"00")&amp;"/11/"&amp;'Configurações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IF(C71&lt;&gt;"",TEXT(C71,"00")&amp;"/11/"&amp;'Configurações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IF(C72&lt;&gt;"",TEXT(C72,"00")&amp;"/11/"&amp;'Configurações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IF(C73&lt;&gt;"",TEXT(C73,"00")&amp;"/11/"&amp;'Configurações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IF(C74&lt;&gt;"",TEXT(C74,"00")&amp;"/11/"&amp;'Configurações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IF(C75&lt;&gt;"",TEXT(C75,"00")&amp;"/11/"&amp;'Configurações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IF(C76&lt;&gt;"",TEXT(C76,"00")&amp;"/11/"&amp;'Configurações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IF(C77&lt;&gt;"",TEXT(C77,"00")&amp;"/11/"&amp;'Configurações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IF(C78&lt;&gt;"",TEXT(C78,"00")&amp;"/11/"&amp;'Configurações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IF(C79&lt;&gt;"",TEXT(C79,"00")&amp;"/11/"&amp;'Configurações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IF(C80&lt;&gt;"",TEXT(C80,"00")&amp;"/11/"&amp;'Configurações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IF(C81&lt;&gt;"",TEXT(C81,"00")&amp;"/11/"&amp;'Configurações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IF(C82&lt;&gt;"",TEXT(C82,"00")&amp;"/11/"&amp;'Configurações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IF(C83&lt;&gt;"",TEXT(C83,"00")&amp;"/11/"&amp;'Configurações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IF(C84&lt;&gt;"",TEXT(C84,"00")&amp;"/11/"&amp;'Configurações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IF(C85&lt;&gt;"",TEXT(C85,"00")&amp;"/11/"&amp;'Configurações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IF(C86&lt;&gt;"",TEXT(C86,"00")&amp;"/11/"&amp;'Configurações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IF(C87&lt;&gt;"",TEXT(C87,"00")&amp;"/11/"&amp;'Configurações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IF(C88&lt;&gt;"",TEXT(C88,"00")&amp;"/11/"&amp;'Configurações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IF(C89&lt;&gt;"",TEXT(C89,"00")&amp;"/11/"&amp;'Configurações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IF(C90&lt;&gt;"",TEXT(C90,"00")&amp;"/11/"&amp;'Configurações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IF(C91&lt;&gt;"",TEXT(C91,"00")&amp;"/11/"&amp;'Configurações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IF(C92&lt;&gt;"",TEXT(C92,"00")&amp;"/11/"&amp;'Configurações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IF(C93&lt;&gt;"",TEXT(C93,"00")&amp;"/11/"&amp;'Configurações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IF(C94&lt;&gt;"",TEXT(C94,"00")&amp;"/11/"&amp;'Configurações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IF(C95&lt;&gt;"",TEXT(C95,"00")&amp;"/11/"&amp;'Configurações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IF(C96&lt;&gt;"",TEXT(C96,"00")&amp;"/11/"&amp;'Configurações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IF(C97&lt;&gt;"",TEXT(C97,"00")&amp;"/11/"&amp;'Configurações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IF(C98&lt;&gt;"",TEXT(C98,"00")&amp;"/11/"&amp;'Configurações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IF(C99&lt;&gt;"",TEXT(C99,"00")&amp;"/11/"&amp;'Configurações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IF(C100&lt;&gt;"",TEXT(C100,"00")&amp;"/11/"&amp;'Configurações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IF(C101&lt;&gt;"",TEXT(C101,"00")&amp;"/11/"&amp;'Configurações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IF(C102&lt;&gt;"",TEXT(C102,"00")&amp;"/11/"&amp;'Configurações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IF(C103&lt;&gt;"",TEXT(C103,"00")&amp;"/11/"&amp;'Configurações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IF(C104&lt;&gt;"",TEXT(C104,"00")&amp;"/11/"&amp;'Configurações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IF(C105&lt;&gt;"",TEXT(C105,"00")&amp;"/11/"&amp;'Configurações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IF(C106&lt;&gt;"",TEXT(C106,"00")&amp;"/11/"&amp;'Configurações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IF(C107&lt;&gt;"",TEXT(C107,"00")&amp;"/11/"&amp;'Configurações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IF(C108&lt;&gt;"",TEXT(C108,"00")&amp;"/11/"&amp;'Configurações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IF(C109&lt;&gt;"",TEXT(C109,"00")&amp;"/11/"&amp;'Configurações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IF(C110&lt;&gt;"",TEXT(C110,"00")&amp;"/11/"&amp;'Configurações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IF(C111&lt;&gt;"",TEXT(C111,"00")&amp;"/11/"&amp;'Configurações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IF(C112&lt;&gt;"",TEXT(C112,"00")&amp;"/11/"&amp;'Configurações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IF(C113&lt;&gt;"",TEXT(C113,"00")&amp;"/11/"&amp;'Configurações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IF(C114&lt;&gt;"",TEXT(C114,"00")&amp;"/11/"&amp;'Configurações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IF(C115&lt;&gt;"",TEXT(C115,"00")&amp;"/11/"&amp;'Configurações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IF(C116&lt;&gt;"",TEXT(C116,"00")&amp;"/11/"&amp;'Configurações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IF(C117&lt;&gt;"",TEXT(C117,"00")&amp;"/11/"&amp;'Configurações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IF(C118&lt;&gt;"",TEXT(C118,"00")&amp;"/11/"&amp;'Configurações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IF(C119&lt;&gt;"",TEXT(C119,"00")&amp;"/11/"&amp;'Configurações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IF(C120&lt;&gt;"",TEXT(C120,"00")&amp;"/11/"&amp;'Configurações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IF(C121&lt;&gt;"",TEXT(C121,"00")&amp;"/11/"&amp;'Configurações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IF(C122&lt;&gt;"",TEXT(C122,"00")&amp;"/11/"&amp;'Configurações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IF(C123&lt;&gt;"",TEXT(C123,"00")&amp;"/11/"&amp;'Configurações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IF(C124&lt;&gt;"",TEXT(C124,"00")&amp;"/11/"&amp;'Configurações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IF(C125&lt;&gt;"",TEXT(C125,"00")&amp;"/11/"&amp;'Configurações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IF(C126&lt;&gt;"",TEXT(C126,"00")&amp;"/11/"&amp;'Configurações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IF(C127&lt;&gt;"",TEXT(C127,"00")&amp;"/11/"&amp;'Configurações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IF(C128&lt;&gt;"",TEXT(C128,"00")&amp;"/11/"&amp;'Configurações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IF(C129&lt;&gt;"",TEXT(C129,"00")&amp;"/11/"&amp;'Configurações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IF(C130&lt;&gt;"",TEXT(C130,"00")&amp;"/11/"&amp;'Configurações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IF(C131&lt;&gt;"",TEXT(C131,"00")&amp;"/11/"&amp;'Configurações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IF(C132&lt;&gt;"",TEXT(C132,"00")&amp;"/11/"&amp;'Configurações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IF(C133&lt;&gt;"",TEXT(C133,"00")&amp;"/11/"&amp;'Configurações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IF(C134&lt;&gt;"",TEXT(C134,"00")&amp;"/11/"&amp;'Configurações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IF(C135&lt;&gt;"",TEXT(C135,"00")&amp;"/11/"&amp;'Configurações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IF(C136&lt;&gt;"",TEXT(C136,"00")&amp;"/11/"&amp;'Configurações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IF(C137&lt;&gt;"",TEXT(C137,"00")&amp;"/11/"&amp;'Configurações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IF(C138&lt;&gt;"",TEXT(C138,"00")&amp;"/11/"&amp;'Configurações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IF(C139&lt;&gt;"",TEXT(C139,"00")&amp;"/11/"&amp;'Configurações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IF(C140&lt;&gt;"",TEXT(C140,"00")&amp;"/11/"&amp;'Configurações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IF(C141&lt;&gt;"",TEXT(C141,"00")&amp;"/11/"&amp;'Configurações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IF(C142&lt;&gt;"",TEXT(C142,"00")&amp;"/11/"&amp;'Configurações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IF(C143&lt;&gt;"",TEXT(C143,"00")&amp;"/11/"&amp;'Configurações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IF(C144&lt;&gt;"",TEXT(C144,"00")&amp;"/11/"&amp;'Configurações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IF(C145&lt;&gt;"",TEXT(C145,"00")&amp;"/11/"&amp;'Configurações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IF(C146&lt;&gt;"",TEXT(C146,"00")&amp;"/11/"&amp;'Configurações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IF(C147&lt;&gt;"",TEXT(C147,"00")&amp;"/11/"&amp;'Configurações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IF(C148&lt;&gt;"",TEXT(C148,"00")&amp;"/11/"&amp;'Configurações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IF(C149&lt;&gt;"",TEXT(C149,"00")&amp;"/11/"&amp;'Configurações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IF(C150&lt;&gt;"",TEXT(C150,"00")&amp;"/11/"&amp;'Configurações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IF(C151&lt;&gt;"",TEXT(C151,"00")&amp;"/11/"&amp;'Configurações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IF(C152&lt;&gt;"",TEXT(C152,"00")&amp;"/11/"&amp;'Configurações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IF(C153&lt;&gt;"",TEXT(C153,"00")&amp;"/11/"&amp;'Configurações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IF(C154&lt;&gt;"",TEXT(C154,"00")&amp;"/11/"&amp;'Configurações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IF(C155&lt;&gt;"",TEXT(C155,"00")&amp;"/11/"&amp;'Configurações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IF(C156&lt;&gt;"",TEXT(C156,"00")&amp;"/11/"&amp;'Configurações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IF(C157&lt;&gt;"",TEXT(C157,"00")&amp;"/11/"&amp;'Configurações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IF(C158&lt;&gt;"",TEXT(C158,"00")&amp;"/11/"&amp;'Configurações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IF(C159&lt;&gt;"",TEXT(C159,"00")&amp;"/11/"&amp;'Configurações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IF(C160&lt;&gt;"",TEXT(C160,"00")&amp;"/11/"&amp;'Configurações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IF(C161&lt;&gt;"",TEXT(C161,"00")&amp;"/11/"&amp;'Configurações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IF(C162&lt;&gt;"",TEXT(C162,"00")&amp;"/11/"&amp;'Configurações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IF(C163&lt;&gt;"",TEXT(C163,"00")&amp;"/11/"&amp;'Configurações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IF(C164&lt;&gt;"",TEXT(C164,"00")&amp;"/11/"&amp;'Configurações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IF(C165&lt;&gt;"",TEXT(C165,"00")&amp;"/11/"&amp;'Configurações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IF(C166&lt;&gt;"",TEXT(C166,"00")&amp;"/11/"&amp;'Configurações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IF(C167&lt;&gt;"",TEXT(C167,"00")&amp;"/11/"&amp;'Configurações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IF(C168&lt;&gt;"",TEXT(C168,"00")&amp;"/11/"&amp;'Configurações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IF(C169&lt;&gt;"",TEXT(C169,"00")&amp;"/11/"&amp;'Configurações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IF(C170&lt;&gt;"",TEXT(C170,"00")&amp;"/11/"&amp;'Configurações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IF(C171&lt;&gt;"",TEXT(C171,"00")&amp;"/11/"&amp;'Configurações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IF(C172&lt;&gt;"",TEXT(C172,"00")&amp;"/11/"&amp;'Configurações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IF(C173&lt;&gt;"",TEXT(C173,"00")&amp;"/11/"&amp;'Configurações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IF(C174&lt;&gt;"",TEXT(C174,"00")&amp;"/11/"&amp;'Configurações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IF(C175&lt;&gt;"",TEXT(C175,"00")&amp;"/11/"&amp;'Configurações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IF(C176&lt;&gt;"",TEXT(C176,"00")&amp;"/11/"&amp;'Configurações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IF(C177&lt;&gt;"",TEXT(C177,"00")&amp;"/11/"&amp;'Configurações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IF(C178&lt;&gt;"",TEXT(C178,"00")&amp;"/11/"&amp;'Configurações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IF(C179&lt;&gt;"",TEXT(C179,"00")&amp;"/11/"&amp;'Configurações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IF(C180&lt;&gt;"",TEXT(C180,"00")&amp;"/11/"&amp;'Configurações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IF(C181&lt;&gt;"",TEXT(C181,"00")&amp;"/11/"&amp;'Configurações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IF(C182&lt;&gt;"",TEXT(C182,"00")&amp;"/11/"&amp;'Configurações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IF(C183&lt;&gt;"",TEXT(C183,"00")&amp;"/11/"&amp;'Configurações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IF(C184&lt;&gt;"",TEXT(C184,"00")&amp;"/11/"&amp;'Configurações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IF(C185&lt;&gt;"",TEXT(C185,"00")&amp;"/11/"&amp;'Configurações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IF(C186&lt;&gt;"",TEXT(C186,"00")&amp;"/11/"&amp;'Configurações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IF(C187&lt;&gt;"",TEXT(C187,"00")&amp;"/11/"&amp;'Configurações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IF(C188&lt;&gt;"",TEXT(C188,"00")&amp;"/11/"&amp;'Configurações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IF(C189&lt;&gt;"",TEXT(C189,"00")&amp;"/11/"&amp;'Configurações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IF(C190&lt;&gt;"",TEXT(C190,"00")&amp;"/11/"&amp;'Configurações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IF(C191&lt;&gt;"",TEXT(C191,"00")&amp;"/11/"&amp;'Configurações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IF(C192&lt;&gt;"",TEXT(C192,"00")&amp;"/11/"&amp;'Configurações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IF(C193&lt;&gt;"",TEXT(C193,"00")&amp;"/11/"&amp;'Configurações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IF(C194&lt;&gt;"",TEXT(C194,"00")&amp;"/11/"&amp;'Configurações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IF(C195&lt;&gt;"",TEXT(C195,"00")&amp;"/11/"&amp;'Configurações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IF(C196&lt;&gt;"",TEXT(C196,"00")&amp;"/11/"&amp;'Configurações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IF(C197&lt;&gt;"",TEXT(C197,"00")&amp;"/11/"&amp;'Configurações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IF(C198&lt;&gt;"",TEXT(C198,"00")&amp;"/11/"&amp;'Configurações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IF(C199&lt;&gt;"",TEXT(C199,"00")&amp;"/11/"&amp;'Configurações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IF(C200&lt;&gt;"",TEXT(C200,"00")&amp;"/11/"&amp;'Configurações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IF(C201&lt;&gt;"",TEXT(C201,"00")&amp;"/11/"&amp;'Configurações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IF(C202&lt;&gt;"",TEXT(C202,"00")&amp;"/11/"&amp;'Configurações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IF(C203&lt;&gt;"",TEXT(C203,"00")&amp;"/11/"&amp;'Configurações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IF(C204&lt;&gt;"",TEXT(C204,"00")&amp;"/11/"&amp;'Configurações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IF(C205&lt;&gt;"",TEXT(C205,"00")&amp;"/11/"&amp;'Configurações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IF(C206&lt;&gt;"",TEXT(C206,"00")&amp;"/11/"&amp;'Configurações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IF(C207&lt;&gt;"",TEXT(C207,"00")&amp;"/11/"&amp;'Configurações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IF(C208&lt;&gt;"",TEXT(C208,"00")&amp;"/11/"&amp;'Configurações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IF(C209&lt;&gt;"",TEXT(C209,"00")&amp;"/11/"&amp;'Configurações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IF(C210&lt;&gt;"",TEXT(C210,"00")&amp;"/11/"&amp;'Configurações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IF(C211&lt;&gt;"",TEXT(C211,"00")&amp;"/11/"&amp;'Configurações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IF(C212&lt;&gt;"",TEXT(C212,"00")&amp;"/11/"&amp;'Configurações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IF(C213&lt;&gt;"",TEXT(C213,"00")&amp;"/11/"&amp;'Configurações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IF(C214&lt;&gt;"",TEXT(C214,"00")&amp;"/11/"&amp;'Configurações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IF(C215&lt;&gt;"",TEXT(C215,"00")&amp;"/11/"&amp;'Configurações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IF(C216&lt;&gt;"",TEXT(C216,"00")&amp;"/11/"&amp;'Configurações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IF(C217&lt;&gt;"",TEXT(C217,"00")&amp;"/11/"&amp;'Configurações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IF(C218&lt;&gt;"",TEXT(C218,"00")&amp;"/11/"&amp;'Configurações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IF(C219&lt;&gt;"",TEXT(C219,"00")&amp;"/11/"&amp;'Configurações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IF(C220&lt;&gt;"",TEXT(C220,"00")&amp;"/11/"&amp;'Configurações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IF(C221&lt;&gt;"",TEXT(C221,"00")&amp;"/11/"&amp;'Configurações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IF(C222&lt;&gt;"",TEXT(C222,"00")&amp;"/11/"&amp;'Configurações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IF(C223&lt;&gt;"",TEXT(C223,"00")&amp;"/11/"&amp;'Configurações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IF(C224&lt;&gt;"",TEXT(C224,"00")&amp;"/11/"&amp;'Configurações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IF(C225&lt;&gt;"",TEXT(C225,"00")&amp;"/11/"&amp;'Configurações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IF(C226&lt;&gt;"",TEXT(C226,"00")&amp;"/11/"&amp;'Configurações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IF(C227&lt;&gt;"",TEXT(C227,"00")&amp;"/11/"&amp;'Configurações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IF(C228&lt;&gt;"",TEXT(C228,"00")&amp;"/11/"&amp;'Configurações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IF(C229&lt;&gt;"",TEXT(C229,"00")&amp;"/11/"&amp;'Configurações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IF(C230&lt;&gt;"",TEXT(C230,"00")&amp;"/11/"&amp;'Configurações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IF(C231&lt;&gt;"",TEXT(C231,"00")&amp;"/11/"&amp;'Configurações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IF(C232&lt;&gt;"",TEXT(C232,"00")&amp;"/11/"&amp;'Configurações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IF(C233&lt;&gt;"",TEXT(C233,"00")&amp;"/11/"&amp;'Configurações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IF(C234&lt;&gt;"",TEXT(C234,"00")&amp;"/11/"&amp;'Configurações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IF(C235&lt;&gt;"",TEXT(C235,"00")&amp;"/11/"&amp;'Configurações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IF(C236&lt;&gt;"",TEXT(C236,"00")&amp;"/11/"&amp;'Configurações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IF(C237&lt;&gt;"",TEXT(C237,"00")&amp;"/11/"&amp;'Configurações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IF(C238&lt;&gt;"",TEXT(C238,"00")&amp;"/11/"&amp;'Configurações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IF(C239&lt;&gt;"",TEXT(C239,"00")&amp;"/11/"&amp;'Configurações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IF(C240&lt;&gt;"",TEXT(C240,"00")&amp;"/11/"&amp;'Configurações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IF(C241&lt;&gt;"",TEXT(C241,"00")&amp;"/11/"&amp;'Configurações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IF(C242&lt;&gt;"",TEXT(C242,"00")&amp;"/11/"&amp;'Configurações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IF(C243&lt;&gt;"",TEXT(C243,"00")&amp;"/11/"&amp;'Configurações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IF(C244&lt;&gt;"",TEXT(C244,"00")&amp;"/11/"&amp;'Configurações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IF(C245&lt;&gt;"",TEXT(C245,"00")&amp;"/11/"&amp;'Configurações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IF(C246&lt;&gt;"",TEXT(C246,"00")&amp;"/11/"&amp;'Configurações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IF(C247&lt;&gt;"",TEXT(C247,"00")&amp;"/11/"&amp;'Configurações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IF(C248&lt;&gt;"",TEXT(C248,"00")&amp;"/11/"&amp;'Configurações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IF(C249&lt;&gt;"",TEXT(C249,"00")&amp;"/11/"&amp;'Configurações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IF(C250&lt;&gt;"",TEXT(C250,"00")&amp;"/11/"&amp;'Configurações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IF(C251&lt;&gt;"",TEXT(C251,"00")&amp;"/11/"&amp;'Configurações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IF(C252&lt;&gt;"",TEXT(C252,"00")&amp;"/11/"&amp;'Configurações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IF(C253&lt;&gt;"",TEXT(C253,"00")&amp;"/11/"&amp;'Configurações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IF(C254&lt;&gt;"",TEXT(C254,"00")&amp;"/11/"&amp;'Configurações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IF(C255&lt;&gt;"",TEXT(C255,"00")&amp;"/11/"&amp;'Configurações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IF(C256&lt;&gt;"",TEXT(C256,"00")&amp;"/11/"&amp;'Configurações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IF(C257&lt;&gt;"",TEXT(C257,"00")&amp;"/11/"&amp;'Configurações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IF(C258&lt;&gt;"",TEXT(C258,"00")&amp;"/11/"&amp;'Configurações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IF(C259&lt;&gt;"",TEXT(C259,"00")&amp;"/11/"&amp;'Configurações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IF(C260&lt;&gt;"",TEXT(C260,"00")&amp;"/11/"&amp;'Configurações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IF(C261&lt;&gt;"",TEXT(C261,"00")&amp;"/11/"&amp;'Configurações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IF(C262&lt;&gt;"",TEXT(C262,"00")&amp;"/11/"&amp;'Configurações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IF(C263&lt;&gt;"",TEXT(C263,"00")&amp;"/11/"&amp;'Configurações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IF(C264&lt;&gt;"",TEXT(C264,"00")&amp;"/11/"&amp;'Configurações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IF(C265&lt;&gt;"",TEXT(C265,"00")&amp;"/11/"&amp;'Configurações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IF(C266&lt;&gt;"",TEXT(C266,"00")&amp;"/11/"&amp;'Configurações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IF(C267&lt;&gt;"",TEXT(C267,"00")&amp;"/11/"&amp;'Configurações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IF(C268&lt;&gt;"",TEXT(C268,"00")&amp;"/11/"&amp;'Configurações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IF(C269&lt;&gt;"",TEXT(C269,"00")&amp;"/11/"&amp;'Configurações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IF(C270&lt;&gt;"",TEXT(C270,"00")&amp;"/11/"&amp;'Configurações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IF(C271&lt;&gt;"",TEXT(C271,"00")&amp;"/11/"&amp;'Configurações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IF(C272&lt;&gt;"",TEXT(C272,"00")&amp;"/11/"&amp;'Configurações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IF(C273&lt;&gt;"",TEXT(C273,"00")&amp;"/11/"&amp;'Configurações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IF(C274&lt;&gt;"",TEXT(C274,"00")&amp;"/11/"&amp;'Configurações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IF(C275&lt;&gt;"",TEXT(C275,"00")&amp;"/11/"&amp;'Configurações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IF(C276&lt;&gt;"",TEXT(C276,"00")&amp;"/11/"&amp;'Configurações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IF(C277&lt;&gt;"",TEXT(C277,"00")&amp;"/11/"&amp;'Configurações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IF(C278&lt;&gt;"",TEXT(C278,"00")&amp;"/11/"&amp;'Configurações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IF(C279&lt;&gt;"",TEXT(C279,"00")&amp;"/11/"&amp;'Configurações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IF(C280&lt;&gt;"",TEXT(C280,"00")&amp;"/11/"&amp;'Configurações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IF(C281&lt;&gt;"",TEXT(C281,"00")&amp;"/11/"&amp;'Configurações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IF(C282&lt;&gt;"",TEXT(C282,"00")&amp;"/11/"&amp;'Configurações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IF(C283&lt;&gt;"",TEXT(C283,"00")&amp;"/11/"&amp;'Configurações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IF(C284&lt;&gt;"",TEXT(C284,"00")&amp;"/11/"&amp;'Configurações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IF(C285&lt;&gt;"",TEXT(C285,"00")&amp;"/11/"&amp;'Configurações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IF(C286&lt;&gt;"",TEXT(C286,"00")&amp;"/11/"&amp;'Configurações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IF(C287&lt;&gt;"",TEXT(C287,"00")&amp;"/11/"&amp;'Configurações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IF(C288&lt;&gt;"",TEXT(C288,"00")&amp;"/11/"&amp;'Configurações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IF(C289&lt;&gt;"",TEXT(C289,"00")&amp;"/11/"&amp;'Configurações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IF(C290&lt;&gt;"",TEXT(C290,"00")&amp;"/11/"&amp;'Configurações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IF(C291&lt;&gt;"",TEXT(C291,"00")&amp;"/11/"&amp;'Configurações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IF(C292&lt;&gt;"",TEXT(C292,"00")&amp;"/11/"&amp;'Configurações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IF(C293&lt;&gt;"",TEXT(C293,"00")&amp;"/11/"&amp;'Configurações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IF(C294&lt;&gt;"",TEXT(C294,"00")&amp;"/11/"&amp;'Configurações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IF(C295&lt;&gt;"",TEXT(C295,"00")&amp;"/11/"&amp;'Configurações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IF(C296&lt;&gt;"",TEXT(C296,"00")&amp;"/11/"&amp;'Configurações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IF(C297&lt;&gt;"",TEXT(C297,"00")&amp;"/11/"&amp;'Configurações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IF(C298&lt;&gt;"",TEXT(C298,"00")&amp;"/11/"&amp;'Configurações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IF(C299&lt;&gt;"",TEXT(C299,"00")&amp;"/11/"&amp;'Configurações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IF(C300&lt;&gt;"",TEXT(C300,"00")&amp;"/11/"&amp;'Configurações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IF(C301&lt;&gt;"",TEXT(C301,"00")&amp;"/11/"&amp;'Configurações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IF(C302&lt;&gt;"",TEXT(C302,"00")&amp;"/11/"&amp;'Configurações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IF(C303&lt;&gt;"",TEXT(C303,"00")&amp;"/11/"&amp;'Configurações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IF(C304&lt;&gt;"",TEXT(C304,"00")&amp;"/11/"&amp;'Configurações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IF(C305&lt;&gt;"",TEXT(C305,"00")&amp;"/11/"&amp;'Configurações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IF(C306&lt;&gt;"",TEXT(C306,"00")&amp;"/11/"&amp;'Configurações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IF(C307&lt;&gt;"",TEXT(C307,"00")&amp;"/11/"&amp;'Configurações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IF(C308&lt;&gt;"",TEXT(C308,"00")&amp;"/11/"&amp;'Configurações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IF(C309&lt;&gt;"",TEXT(C309,"00")&amp;"/11/"&amp;'Configurações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IF(C310&lt;&gt;"",TEXT(C310,"00")&amp;"/11/"&amp;'Configurações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IF(C311&lt;&gt;"",TEXT(C311,"00")&amp;"/11/"&amp;'Configurações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IF(C312&lt;&gt;"",TEXT(C312,"00")&amp;"/11/"&amp;'Configurações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IF(C313&lt;&gt;"",TEXT(C313,"00")&amp;"/11/"&amp;'Configurações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IF(C314&lt;&gt;"",TEXT(C314,"00")&amp;"/11/"&amp;'Configurações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IF(C315&lt;&gt;"",TEXT(C315,"00")&amp;"/11/"&amp;'Configurações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IF(C316&lt;&gt;"",TEXT(C316,"00")&amp;"/11/"&amp;'Configurações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IF(C317&lt;&gt;"",TEXT(C317,"00")&amp;"/11/"&amp;'Configurações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IF(C318&lt;&gt;"",TEXT(C318,"00")&amp;"/11/"&amp;'Configurações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IF(C319&lt;&gt;"",TEXT(C319,"00")&amp;"/11/"&amp;'Configurações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IF(C320&lt;&gt;"",TEXT(C320,"00")&amp;"/11/"&amp;'Configurações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IF(C321&lt;&gt;"",TEXT(C321,"00")&amp;"/11/"&amp;'Configurações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IF(C322&lt;&gt;"",TEXT(C322,"00")&amp;"/11/"&amp;'Configurações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IF(C323&lt;&gt;"",TEXT(C323,"00")&amp;"/11/"&amp;'Configurações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IF(C324&lt;&gt;"",TEXT(C324,"00")&amp;"/11/"&amp;'Configurações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IF(C325&lt;&gt;"",TEXT(C325,"00")&amp;"/11/"&amp;'Configurações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IF(C326&lt;&gt;"",TEXT(C326,"00")&amp;"/11/"&amp;'Configurações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IF(C327&lt;&gt;"",TEXT(C327,"00")&amp;"/11/"&amp;'Configurações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IF(C328&lt;&gt;"",TEXT(C328,"00")&amp;"/11/"&amp;'Configurações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IF(C329&lt;&gt;"",TEXT(C329,"00")&amp;"/11/"&amp;'Configurações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IF(C330&lt;&gt;"",TEXT(C330,"00")&amp;"/11/"&amp;'Configurações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IF(C331&lt;&gt;"",TEXT(C331,"00")&amp;"/11/"&amp;'Configurações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IF(C332&lt;&gt;"",TEXT(C332,"00")&amp;"/11/"&amp;'Configurações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IF(C333&lt;&gt;"",TEXT(C333,"00")&amp;"/11/"&amp;'Configurações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IF(C334&lt;&gt;"",TEXT(C334,"00")&amp;"/11/"&amp;'Configurações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IF(C335&lt;&gt;"",TEXT(C335,"00")&amp;"/11/"&amp;'Configurações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IF(C336&lt;&gt;"",TEXT(C336,"00")&amp;"/11/"&amp;'Configurações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IF(C337&lt;&gt;"",TEXT(C337,"00")&amp;"/11/"&amp;'Configurações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IF(C338&lt;&gt;"",TEXT(C338,"00")&amp;"/11/"&amp;'Configurações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IF(C339&lt;&gt;"",TEXT(C339,"00")&amp;"/11/"&amp;'Configurações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IF(C340&lt;&gt;"",TEXT(C340,"00")&amp;"/11/"&amp;'Configurações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IF(C341&lt;&gt;"",TEXT(C341,"00")&amp;"/11/"&amp;'Configurações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IF(C342&lt;&gt;"",TEXT(C342,"00")&amp;"/11/"&amp;'Configurações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IF(C343&lt;&gt;"",TEXT(C343,"00")&amp;"/11/"&amp;'Configurações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IF(C344&lt;&gt;"",TEXT(C344,"00")&amp;"/11/"&amp;'Configurações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IF(C345&lt;&gt;"",TEXT(C345,"00")&amp;"/11/"&amp;'Configurações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IF(C346&lt;&gt;"",TEXT(C346,"00")&amp;"/11/"&amp;'Configurações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IF(C347&lt;&gt;"",TEXT(C347,"00")&amp;"/11/"&amp;'Configurações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IF(C348&lt;&gt;"",TEXT(C348,"00")&amp;"/11/"&amp;'Configurações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IF(C349&lt;&gt;"",TEXT(C349,"00")&amp;"/11/"&amp;'Configurações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IF(C350&lt;&gt;"",TEXT(C350,"00")&amp;"/11/"&amp;'Configurações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IF(C351&lt;&gt;"",TEXT(C351,"00")&amp;"/11/"&amp;'Configurações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IF(C352&lt;&gt;"",TEXT(C352,"00")&amp;"/11/"&amp;'Configurações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IF(C353&lt;&gt;"",TEXT(C353,"00")&amp;"/11/"&amp;'Configurações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IF(C354&lt;&gt;"",TEXT(C354,"00")&amp;"/11/"&amp;'Configurações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IF(C355&lt;&gt;"",TEXT(C355,"00")&amp;"/11/"&amp;'Configurações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IF(C356&lt;&gt;"",TEXT(C356,"00")&amp;"/11/"&amp;'Configurações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IF(C357&lt;&gt;"",TEXT(C357,"00")&amp;"/11/"&amp;'Configurações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IF(C358&lt;&gt;"",TEXT(C358,"00")&amp;"/11/"&amp;'Configurações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IF(C359&lt;&gt;"",TEXT(C359,"00")&amp;"/11/"&amp;'Configurações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IF(C360&lt;&gt;"",TEXT(C360,"00")&amp;"/11/"&amp;'Configurações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IF(C361&lt;&gt;"",TEXT(C361,"00")&amp;"/11/"&amp;'Configurações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IF(C362&lt;&gt;"",TEXT(C362,"00")&amp;"/11/"&amp;'Configurações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IF(C363&lt;&gt;"",TEXT(C363,"00")&amp;"/11/"&amp;'Configurações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IF(C364&lt;&gt;"",TEXT(C364,"00")&amp;"/11/"&amp;'Configurações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IF(C365&lt;&gt;"",TEXT(C365,"00")&amp;"/11/"&amp;'Configurações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IF(C366&lt;&gt;"",TEXT(C366,"00")&amp;"/11/"&amp;'Configurações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IF(C367&lt;&gt;"",TEXT(C367,"00")&amp;"/11/"&amp;'Configurações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IF(C368&lt;&gt;"",TEXT(C368,"00")&amp;"/11/"&amp;'Configurações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IF(C369&lt;&gt;"",TEXT(C369,"00")&amp;"/11/"&amp;'Configurações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IF(C370&lt;&gt;"",TEXT(C370,"00")&amp;"/11/"&amp;'Configurações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IF(C371&lt;&gt;"",TEXT(C371,"00")&amp;"/11/"&amp;'Configurações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IF(C372&lt;&gt;"",TEXT(C372,"00")&amp;"/11/"&amp;'Configurações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IF(C373&lt;&gt;"",TEXT(C373,"00")&amp;"/11/"&amp;'Configurações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IF(C374&lt;&gt;"",TEXT(C374,"00")&amp;"/11/"&amp;'Configurações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IF(C375&lt;&gt;"",TEXT(C375,"00")&amp;"/11/"&amp;'Configurações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IF(C376&lt;&gt;"",TEXT(C376,"00")&amp;"/11/"&amp;'Configurações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IF(C377&lt;&gt;"",TEXT(C377,"00")&amp;"/11/"&amp;'Configurações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IF(C378&lt;&gt;"",TEXT(C378,"00")&amp;"/11/"&amp;'Configurações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IF(C379&lt;&gt;"",TEXT(C379,"00")&amp;"/11/"&amp;'Configurações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IF(C380&lt;&gt;"",TEXT(C380,"00")&amp;"/11/"&amp;'Configurações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IF(C381&lt;&gt;"",TEXT(C381,"00")&amp;"/11/"&amp;'Configurações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IF(C382&lt;&gt;"",TEXT(C382,"00")&amp;"/11/"&amp;'Configurações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IF(C383&lt;&gt;"",TEXT(C383,"00")&amp;"/11/"&amp;'Configurações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IF(C384&lt;&gt;"",TEXT(C384,"00")&amp;"/11/"&amp;'Configurações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IF(C385&lt;&gt;"",TEXT(C385,"00")&amp;"/11/"&amp;'Configurações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IF(C386&lt;&gt;"",TEXT(C386,"00")&amp;"/11/"&amp;'Configurações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IF(C387&lt;&gt;"",TEXT(C387,"00")&amp;"/11/"&amp;'Configurações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IF(C388&lt;&gt;"",TEXT(C388,"00")&amp;"/11/"&amp;'Configurações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IF(C389&lt;&gt;"",TEXT(C389,"00")&amp;"/11/"&amp;'Configurações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IF(C390&lt;&gt;"",TEXT(C390,"00")&amp;"/11/"&amp;'Configurações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IF(C391&lt;&gt;"",TEXT(C391,"00")&amp;"/11/"&amp;'Configurações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IF(C392&lt;&gt;"",TEXT(C392,"00")&amp;"/11/"&amp;'Configurações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IF(C393&lt;&gt;"",TEXT(C393,"00")&amp;"/11/"&amp;'Configurações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IF(C394&lt;&gt;"",TEXT(C394,"00")&amp;"/11/"&amp;'Configurações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IF(C395&lt;&gt;"",TEXT(C395,"00")&amp;"/11/"&amp;'Configurações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IF(C396&lt;&gt;"",TEXT(C396,"00")&amp;"/11/"&amp;'Configurações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IF(C397&lt;&gt;"",TEXT(C397,"00")&amp;"/11/"&amp;'Configurações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IF(C398&lt;&gt;"",TEXT(C398,"00")&amp;"/11/"&amp;'Configurações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IF(C399&lt;&gt;"",TEXT(C399,"00")&amp;"/11/"&amp;'Configurações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IF(C400&lt;&gt;"",TEXT(C400,"00")&amp;"/11/"&amp;'Configurações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IF(C401&lt;&gt;"",TEXT(C401,"00")&amp;"/11/"&amp;'Configurações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IF(C402&lt;&gt;"",TEXT(C402,"00")&amp;"/11/"&amp;'Configurações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IF(C403&lt;&gt;"",TEXT(C403,"00")&amp;"/11/"&amp;'Configurações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IF(C404&lt;&gt;"",TEXT(C404,"00")&amp;"/11/"&amp;'Configurações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IF(C405&lt;&gt;"",TEXT(C405,"00")&amp;"/11/"&amp;'Configurações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IF(C406&lt;&gt;"",TEXT(C406,"00")&amp;"/11/"&amp;'Configurações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IF(C407&lt;&gt;"",TEXT(C407,"00")&amp;"/11/"&amp;'Configurações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IF(C408&lt;&gt;"",TEXT(C408,"00")&amp;"/11/"&amp;'Configurações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IF(C409&lt;&gt;"",TEXT(C409,"00")&amp;"/11/"&amp;'Configurações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IF(C410&lt;&gt;"",TEXT(C410,"00")&amp;"/11/"&amp;'Configurações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IF(C411&lt;&gt;"",TEXT(C411,"00")&amp;"/11/"&amp;'Configurações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IF(C412&lt;&gt;"",TEXT(C412,"00")&amp;"/11/"&amp;'Configurações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IF(C413&lt;&gt;"",TEXT(C413,"00")&amp;"/11/"&amp;'Configurações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IF(C414&lt;&gt;"",TEXT(C414,"00")&amp;"/11/"&amp;'Configurações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IF(C415&lt;&gt;"",TEXT(C415,"00")&amp;"/11/"&amp;'Configurações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IF(C416&lt;&gt;"",TEXT(C416,"00")&amp;"/11/"&amp;'Configurações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IF(C417&lt;&gt;"",TEXT(C417,"00")&amp;"/11/"&amp;'Configurações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IF(C418&lt;&gt;"",TEXT(C418,"00")&amp;"/11/"&amp;'Configurações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IF(C419&lt;&gt;"",TEXT(C419,"00")&amp;"/11/"&amp;'Configurações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IF(C420&lt;&gt;"",TEXT(C420,"00")&amp;"/11/"&amp;'Configurações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IF(C421&lt;&gt;"",TEXT(C421,"00")&amp;"/11/"&amp;'Configurações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IF(C422&lt;&gt;"",TEXT(C422,"00")&amp;"/11/"&amp;'Configurações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IF(C423&lt;&gt;"",TEXT(C423,"00")&amp;"/11/"&amp;'Configurações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IF(C424&lt;&gt;"",TEXT(C424,"00")&amp;"/11/"&amp;'Configurações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IF(C425&lt;&gt;"",TEXT(C425,"00")&amp;"/11/"&amp;'Configurações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IF(C426&lt;&gt;"",TEXT(C426,"00")&amp;"/11/"&amp;'Configurações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IF(C427&lt;&gt;"",TEXT(C427,"00")&amp;"/11/"&amp;'Configurações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IF(C428&lt;&gt;"",TEXT(C428,"00")&amp;"/11/"&amp;'Configurações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IF(C429&lt;&gt;"",TEXT(C429,"00")&amp;"/11/"&amp;'Configurações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IF(C430&lt;&gt;"",TEXT(C430,"00")&amp;"/11/"&amp;'Configurações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IF(C431&lt;&gt;"",TEXT(C431,"00")&amp;"/11/"&amp;'Configurações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IF(C432&lt;&gt;"",TEXT(C432,"00")&amp;"/11/"&amp;'Configurações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IF(C433&lt;&gt;"",TEXT(C433,"00")&amp;"/11/"&amp;'Configurações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IF(C434&lt;&gt;"",TEXT(C434,"00")&amp;"/11/"&amp;'Configurações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IF(C435&lt;&gt;"",TEXT(C435,"00")&amp;"/11/"&amp;'Configurações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IF(C436&lt;&gt;"",TEXT(C436,"00")&amp;"/11/"&amp;'Configurações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IF(C437&lt;&gt;"",TEXT(C437,"00")&amp;"/11/"&amp;'Configurações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IF(C438&lt;&gt;"",TEXT(C438,"00")&amp;"/11/"&amp;'Configurações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IF(C439&lt;&gt;"",TEXT(C439,"00")&amp;"/11/"&amp;'Configurações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IF(C440&lt;&gt;"",TEXT(C440,"00")&amp;"/11/"&amp;'Configurações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IF(C441&lt;&gt;"",TEXT(C441,"00")&amp;"/11/"&amp;'Configurações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IF(C442&lt;&gt;"",TEXT(C442,"00")&amp;"/11/"&amp;'Configurações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IF(C443&lt;&gt;"",TEXT(C443,"00")&amp;"/11/"&amp;'Configurações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IF(C444&lt;&gt;"",TEXT(C444,"00")&amp;"/11/"&amp;'Configurações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IF(C445&lt;&gt;"",TEXT(C445,"00")&amp;"/11/"&amp;'Configurações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IF(C446&lt;&gt;"",TEXT(C446,"00")&amp;"/11/"&amp;'Configurações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IF(C447&lt;&gt;"",TEXT(C447,"00")&amp;"/11/"&amp;'Configurações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IF(C448&lt;&gt;"",TEXT(C448,"00")&amp;"/11/"&amp;'Configurações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IF(C449&lt;&gt;"",TEXT(C449,"00")&amp;"/11/"&amp;'Configurações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IF(C450&lt;&gt;"",TEXT(C450,"00")&amp;"/11/"&amp;'Configurações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IF(C451&lt;&gt;"",TEXT(C451,"00")&amp;"/11/"&amp;'Configurações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IF(C452&lt;&gt;"",TEXT(C452,"00")&amp;"/11/"&amp;'Configurações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IF(C453&lt;&gt;"",TEXT(C453,"00")&amp;"/11/"&amp;'Configurações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IF(C454&lt;&gt;"",TEXT(C454,"00")&amp;"/11/"&amp;'Configurações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IF(C455&lt;&gt;"",TEXT(C455,"00")&amp;"/11/"&amp;'Configurações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IF(C456&lt;&gt;"",TEXT(C456,"00")&amp;"/11/"&amp;'Configurações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IF(C457&lt;&gt;"",TEXT(C457,"00")&amp;"/11/"&amp;'Configurações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IF(C458&lt;&gt;"",TEXT(C458,"00")&amp;"/11/"&amp;'Configurações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IF(C459&lt;&gt;"",TEXT(C459,"00")&amp;"/11/"&amp;'Configurações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IF(C460&lt;&gt;"",TEXT(C460,"00")&amp;"/11/"&amp;'Configurações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IF(C461&lt;&gt;"",TEXT(C461,"00")&amp;"/11/"&amp;'Configurações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IF(C462&lt;&gt;"",TEXT(C462,"00")&amp;"/11/"&amp;'Configurações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IF(C463&lt;&gt;"",TEXT(C463,"00")&amp;"/11/"&amp;'Configurações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IF(C464&lt;&gt;"",TEXT(C464,"00")&amp;"/11/"&amp;'Configurações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IF(C465&lt;&gt;"",TEXT(C465,"00")&amp;"/11/"&amp;'Configurações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IF(C466&lt;&gt;"",TEXT(C466,"00")&amp;"/11/"&amp;'Configurações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IF(C467&lt;&gt;"",TEXT(C467,"00")&amp;"/11/"&amp;'Configurações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IF(C468&lt;&gt;"",TEXT(C468,"00")&amp;"/11/"&amp;'Configurações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IF(C469&lt;&gt;"",TEXT(C469,"00")&amp;"/11/"&amp;'Configurações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IF(C470&lt;&gt;"",TEXT(C470,"00")&amp;"/11/"&amp;'Configurações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IF(C471&lt;&gt;"",TEXT(C471,"00")&amp;"/11/"&amp;'Configurações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IF(C472&lt;&gt;"",TEXT(C472,"00")&amp;"/11/"&amp;'Configurações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IF(C473&lt;&gt;"",TEXT(C473,"00")&amp;"/11/"&amp;'Configurações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IF(C474&lt;&gt;"",TEXT(C474,"00")&amp;"/11/"&amp;'Configurações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IF(C475&lt;&gt;"",TEXT(C475,"00")&amp;"/11/"&amp;'Configurações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IF(C476&lt;&gt;"",TEXT(C476,"00")&amp;"/11/"&amp;'Configurações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IF(C477&lt;&gt;"",TEXT(C477,"00")&amp;"/11/"&amp;'Configurações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IF(C478&lt;&gt;"",TEXT(C478,"00")&amp;"/11/"&amp;'Configurações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IF(C479&lt;&gt;"",TEXT(C479,"00")&amp;"/11/"&amp;'Configurações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IF(C480&lt;&gt;"",TEXT(C480,"00")&amp;"/11/"&amp;'Configurações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IF(C481&lt;&gt;"",TEXT(C481,"00")&amp;"/11/"&amp;'Configurações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IF(C482&lt;&gt;"",TEXT(C482,"00")&amp;"/11/"&amp;'Configurações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IF(C483&lt;&gt;"",TEXT(C483,"00")&amp;"/11/"&amp;'Configurações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IF(C484&lt;&gt;"",TEXT(C484,"00")&amp;"/11/"&amp;'Configurações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IF(C485&lt;&gt;"",TEXT(C485,"00")&amp;"/11/"&amp;'Configurações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IF(C486&lt;&gt;"",TEXT(C486,"00")&amp;"/11/"&amp;'Configurações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IF(C487&lt;&gt;"",TEXT(C487,"00")&amp;"/11/"&amp;'Configurações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IF(C488&lt;&gt;"",TEXT(C488,"00")&amp;"/11/"&amp;'Configurações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IF(C489&lt;&gt;"",TEXT(C489,"00")&amp;"/11/"&amp;'Configurações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IF(C490&lt;&gt;"",TEXT(C490,"00")&amp;"/11/"&amp;'Configurações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IF(C491&lt;&gt;"",TEXT(C491,"00")&amp;"/11/"&amp;'Configurações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IF(C492&lt;&gt;"",TEXT(C492,"00")&amp;"/11/"&amp;'Configurações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IF(C493&lt;&gt;"",TEXT(C493,"00")&amp;"/11/"&amp;'Configurações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IF(C494&lt;&gt;"",TEXT(C494,"00")&amp;"/11/"&amp;'Configurações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IF(C495&lt;&gt;"",TEXT(C495,"00")&amp;"/11/"&amp;'Configurações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IF(C496&lt;&gt;"",TEXT(C496,"00")&amp;"/11/"&amp;'Configurações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IF(C497&lt;&gt;"",TEXT(C497,"00")&amp;"/11/"&amp;'Configurações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IF(C498&lt;&gt;"",TEXT(C498,"00")&amp;"/11/"&amp;'Configurações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IF(C499&lt;&gt;"",TEXT(C499,"00")&amp;"/11/"&amp;'Configurações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IF(C500&lt;&gt;"",TEXT(C500,"00")&amp;"/11/"&amp;'Configurações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IF(C501&lt;&gt;"",TEXT(C501,"00")&amp;"/11/"&amp;'Configurações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IF(C502&lt;&gt;"",TEXT(C502,"00")&amp;"/11/"&amp;'Configurações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IF(C503&lt;&gt;"",TEXT(C503,"00")&amp;"/11/"&amp;'Configurações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IF(C504&lt;&gt;"",TEXT(C504,"00")&amp;"/11/"&amp;'Configurações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IF(C505&lt;&gt;"",TEXT(C505,"00")&amp;"/11/"&amp;'Configurações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IF(C506&lt;&gt;"",TEXT(C506,"00")&amp;"/11/"&amp;'Configurações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IF(C507&lt;&gt;"",TEXT(C507,"00")&amp;"/11/"&amp;'Configurações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IF(C508&lt;&gt;"",TEXT(C508,"00")&amp;"/11/"&amp;'Configurações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IF(C509&lt;&gt;"",TEXT(C509,"00")&amp;"/11/"&amp;'Configurações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IF(C510&lt;&gt;"",TEXT(C510,"00")&amp;"/11/"&amp;'Configurações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IF(C511&lt;&gt;"",TEXT(C511,"00")&amp;"/11/"&amp;'Configurações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IF(C512&lt;&gt;"",TEXT(C512,"00")&amp;"/11/"&amp;'Configurações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IF(C513&lt;&gt;"",TEXT(C513,"00")&amp;"/11/"&amp;'Configurações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IF(C514&lt;&gt;"",TEXT(C514,"00")&amp;"/11/"&amp;'Configurações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IF(C515&lt;&gt;"",TEXT(C515,"00")&amp;"/11/"&amp;'Configurações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IF(C516&lt;&gt;"",TEXT(C516,"00")&amp;"/11/"&amp;'Configurações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IF(C517&lt;&gt;"",TEXT(C517,"00")&amp;"/11/"&amp;'Configurações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IF(C518&lt;&gt;"",TEXT(C518,"00")&amp;"/11/"&amp;'Configurações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IF(C519&lt;&gt;"",TEXT(C519,"00")&amp;"/11/"&amp;'Configurações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IF(C520&lt;&gt;"",TEXT(C520,"00")&amp;"/11/"&amp;'Configurações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IF(C521&lt;&gt;"",TEXT(C521,"00")&amp;"/11/"&amp;'Configurações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IF(C522&lt;&gt;"",TEXT(C522,"00")&amp;"/11/"&amp;'Configurações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IF(C523&lt;&gt;"",TEXT(C523,"00")&amp;"/11/"&amp;'Configurações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IF(C524&lt;&gt;"",TEXT(C524,"00")&amp;"/11/"&amp;'Configurações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IF(C525&lt;&gt;"",TEXT(C525,"00")&amp;"/11/"&amp;'Configurações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IF(C526&lt;&gt;"",TEXT(C526,"00")&amp;"/11/"&amp;'Configurações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IF(C527&lt;&gt;"",TEXT(C527,"00")&amp;"/11/"&amp;'Configurações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IF(C528&lt;&gt;"",TEXT(C528,"00")&amp;"/11/"&amp;'Configurações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IF(C529&lt;&gt;"",TEXT(C529,"00")&amp;"/11/"&amp;'Configurações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IF(C530&lt;&gt;"",TEXT(C530,"00")&amp;"/11/"&amp;'Configurações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IF(C531&lt;&gt;"",TEXT(C531,"00")&amp;"/11/"&amp;'Configurações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IF(C532&lt;&gt;"",TEXT(C532,"00")&amp;"/11/"&amp;'Configurações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IF(C533&lt;&gt;"",TEXT(C533,"00")&amp;"/11/"&amp;'Configurações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IF(C534&lt;&gt;"",TEXT(C534,"00")&amp;"/11/"&amp;'Configurações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IF(C535&lt;&gt;"",TEXT(C535,"00")&amp;"/11/"&amp;'Configurações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IF(C536&lt;&gt;"",TEXT(C536,"00")&amp;"/11/"&amp;'Configurações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IF(C537&lt;&gt;"",TEXT(C537,"00")&amp;"/11/"&amp;'Configurações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IF(C538&lt;&gt;"",TEXT(C538,"00")&amp;"/11/"&amp;'Configurações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IF(C539&lt;&gt;"",TEXT(C539,"00")&amp;"/11/"&amp;'Configurações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IF(C540&lt;&gt;"",TEXT(C540,"00")&amp;"/11/"&amp;'Configurações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IF(C541&lt;&gt;"",TEXT(C541,"00")&amp;"/11/"&amp;'Configurações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IF(C542&lt;&gt;"",TEXT(C542,"00")&amp;"/11/"&amp;'Configurações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IF(C543&lt;&gt;"",TEXT(C543,"00")&amp;"/11/"&amp;'Configurações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IF(C544&lt;&gt;"",TEXT(C544,"00")&amp;"/11/"&amp;'Configurações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IF(C545&lt;&gt;"",TEXT(C545,"00")&amp;"/11/"&amp;'Configurações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IF(C546&lt;&gt;"",TEXT(C546,"00")&amp;"/11/"&amp;'Configurações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IF(C547&lt;&gt;"",TEXT(C547,"00")&amp;"/11/"&amp;'Configurações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IF(C548&lt;&gt;"",TEXT(C548,"00")&amp;"/11/"&amp;'Configurações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IF(C549&lt;&gt;"",TEXT(C549,"00")&amp;"/11/"&amp;'Configurações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IF(C550&lt;&gt;"",TEXT(C550,"00")&amp;"/11/"&amp;'Configurações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IF(C551&lt;&gt;"",TEXT(C551,"00")&amp;"/11/"&amp;'Configurações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IF(C552&lt;&gt;"",TEXT(C552,"00")&amp;"/11/"&amp;'Configurações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IF(C553&lt;&gt;"",TEXT(C553,"00")&amp;"/11/"&amp;'Configurações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IF(C554&lt;&gt;"",TEXT(C554,"00")&amp;"/11/"&amp;'Configurações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IF(C555&lt;&gt;"",TEXT(C555,"00")&amp;"/11/"&amp;'Configurações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IF(C556&lt;&gt;"",TEXT(C556,"00")&amp;"/11/"&amp;'Configurações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IF(C557&lt;&gt;"",TEXT(C557,"00")&amp;"/11/"&amp;'Configurações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IF(C558&lt;&gt;"",TEXT(C558,"00")&amp;"/11/"&amp;'Configurações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IF(C559&lt;&gt;"",TEXT(C559,"00")&amp;"/11/"&amp;'Configurações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IF(C560&lt;&gt;"",TEXT(C560,"00")&amp;"/11/"&amp;'Configurações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IF(C561&lt;&gt;"",TEXT(C561,"00")&amp;"/11/"&amp;'Configurações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IF(C562&lt;&gt;"",TEXT(C562,"00")&amp;"/11/"&amp;'Configurações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IF(C563&lt;&gt;"",TEXT(C563,"00")&amp;"/11/"&amp;'Configurações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IF(C564&lt;&gt;"",TEXT(C564,"00")&amp;"/11/"&amp;'Configurações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IF(C565&lt;&gt;"",TEXT(C565,"00")&amp;"/11/"&amp;'Configurações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IF(C566&lt;&gt;"",TEXT(C566,"00")&amp;"/11/"&amp;'Configurações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IF(C567&lt;&gt;"",TEXT(C567,"00")&amp;"/11/"&amp;'Configurações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IF(C568&lt;&gt;"",TEXT(C568,"00")&amp;"/11/"&amp;'Configurações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IF(C569&lt;&gt;"",TEXT(C569,"00")&amp;"/11/"&amp;'Configurações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IF(C570&lt;&gt;"",TEXT(C570,"00")&amp;"/11/"&amp;'Configurações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IF(C571&lt;&gt;"",TEXT(C571,"00")&amp;"/11/"&amp;'Configurações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IF(C572&lt;&gt;"",TEXT(C572,"00")&amp;"/11/"&amp;'Configurações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IF(C573&lt;&gt;"",TEXT(C573,"00")&amp;"/11/"&amp;'Configurações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IF(C574&lt;&gt;"",TEXT(C574,"00")&amp;"/11/"&amp;'Configurações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IF(C575&lt;&gt;"",TEXT(C575,"00")&amp;"/11/"&amp;'Configurações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IF(C576&lt;&gt;"",TEXT(C576,"00")&amp;"/11/"&amp;'Configurações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IF(C577&lt;&gt;"",TEXT(C577,"00")&amp;"/11/"&amp;'Configurações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IF(C578&lt;&gt;"",TEXT(C578,"00")&amp;"/11/"&amp;'Configurações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IF(C579&lt;&gt;"",TEXT(C579,"00")&amp;"/11/"&amp;'Configurações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IF(C580&lt;&gt;"",TEXT(C580,"00")&amp;"/11/"&amp;'Configurações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IF(C581&lt;&gt;"",TEXT(C581,"00")&amp;"/11/"&amp;'Configurações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IF(C582&lt;&gt;"",TEXT(C582,"00")&amp;"/11/"&amp;'Configurações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IF(C583&lt;&gt;"",TEXT(C583,"00")&amp;"/11/"&amp;'Configurações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IF(C584&lt;&gt;"",TEXT(C584,"00")&amp;"/11/"&amp;'Configurações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IF(C585&lt;&gt;"",TEXT(C585,"00")&amp;"/11/"&amp;'Configurações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IF(C586&lt;&gt;"",TEXT(C586,"00")&amp;"/11/"&amp;'Configurações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IF(C587&lt;&gt;"",TEXT(C587,"00")&amp;"/11/"&amp;'Configurações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IF(C588&lt;&gt;"",TEXT(C588,"00")&amp;"/11/"&amp;'Configurações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IF(C589&lt;&gt;"",TEXT(C589,"00")&amp;"/11/"&amp;'Configurações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IF(C590&lt;&gt;"",TEXT(C590,"00")&amp;"/11/"&amp;'Configurações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IF(C591&lt;&gt;"",TEXT(C591,"00")&amp;"/11/"&amp;'Configurações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IF(C592&lt;&gt;"",TEXT(C592,"00")&amp;"/11/"&amp;'Configurações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IF(C593&lt;&gt;"",TEXT(C593,"00")&amp;"/11/"&amp;'Configurações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IF(C594&lt;&gt;"",TEXT(C594,"00")&amp;"/11/"&amp;'Configurações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IF(C595&lt;&gt;"",TEXT(C595,"00")&amp;"/11/"&amp;'Configurações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IF(C596&lt;&gt;"",TEXT(C596,"00")&amp;"/11/"&amp;'Configurações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IF(C597&lt;&gt;"",TEXT(C597,"00")&amp;"/11/"&amp;'Configurações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IF(C598&lt;&gt;"",TEXT(C598,"00")&amp;"/11/"&amp;'Configurações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IF(C599&lt;&gt;"",TEXT(C599,"00")&amp;"/11/"&amp;'Configurações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IF(C600&lt;&gt;"",TEXT(C600,"00")&amp;"/11/"&amp;'Configurações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IF(C601&lt;&gt;"",TEXT(C601,"00")&amp;"/11/"&amp;'Configurações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IF(C602&lt;&gt;"",TEXT(C602,"00")&amp;"/11/"&amp;'Configurações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IF(C603&lt;&gt;"",TEXT(C603,"00")&amp;"/11/"&amp;'Configurações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IF(C604&lt;&gt;"",TEXT(C604,"00")&amp;"/11/"&amp;'Configurações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IF(C605&lt;&gt;"",TEXT(C605,"00")&amp;"/11/"&amp;'Configurações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31" priority="132" operator="lessThan">
      <formula>0</formula>
    </cfRule>
    <cfRule type="cellIs" dxfId="130" priority="133" operator="greaterThan">
      <formula>0</formula>
    </cfRule>
  </conditionalFormatting>
  <conditionalFormatting sqref="Q5:Q6">
    <cfRule type="cellIs" dxfId="129" priority="125" operator="lessThan">
      <formula>0</formula>
    </cfRule>
    <cfRule type="cellIs" dxfId="128" priority="126" operator="greaterThan">
      <formula>0</formula>
    </cfRule>
    <cfRule type="cellIs" dxfId="127" priority="127" operator="greaterThan">
      <formula>0</formula>
    </cfRule>
  </conditionalFormatting>
  <conditionalFormatting sqref="Q11:Q12">
    <cfRule type="cellIs" dxfId="126" priority="105" operator="greaterThan">
      <formula>0</formula>
    </cfRule>
    <cfRule type="cellIs" dxfId="125" priority="106" operator="lessThan">
      <formula>0</formula>
    </cfRule>
  </conditionalFormatting>
  <conditionalFormatting sqref="Q7:Q8">
    <cfRule type="cellIs" dxfId="124" priority="64" operator="greaterThan">
      <formula>0</formula>
    </cfRule>
  </conditionalFormatting>
  <conditionalFormatting sqref="Q9:Q10">
    <cfRule type="cellIs" dxfId="123" priority="63" operator="greaterThan">
      <formula>0</formula>
    </cfRule>
  </conditionalFormatting>
  <conditionalFormatting sqref="L34">
    <cfRule type="containsText" dxfId="122" priority="19" operator="containsText" text="Não Pago">
      <formula>NOT(ISERROR(SEARCH("Não Pago",L34)))</formula>
    </cfRule>
    <cfRule type="containsText" dxfId="121" priority="20" operator="containsText" text="Pago">
      <formula>NOT(ISERROR(SEARCH("Pago",L34)))</formula>
    </cfRule>
  </conditionalFormatting>
  <conditionalFormatting sqref="L122:L605">
    <cfRule type="containsText" dxfId="120" priority="32" operator="containsText" text="Não Pago">
      <formula>NOT(ISERROR(SEARCH("Não Pago",L122)))</formula>
    </cfRule>
    <cfRule type="containsText" dxfId="119" priority="33" operator="containsText" text="Pago">
      <formula>NOT(ISERROR(SEARCH("Pago",L122)))</formula>
    </cfRule>
  </conditionalFormatting>
  <conditionalFormatting sqref="L21:L121">
    <cfRule type="containsText" dxfId="118" priority="30" operator="containsText" text="Não Pago">
      <formula>NOT(ISERROR(SEARCH("Não Pago",L21)))</formula>
    </cfRule>
    <cfRule type="containsText" dxfId="117" priority="31" operator="containsText" text="Pago">
      <formula>NOT(ISERROR(SEARCH("Pago",L21)))</formula>
    </cfRule>
  </conditionalFormatting>
  <conditionalFormatting sqref="L5:L19">
    <cfRule type="containsText" dxfId="116" priority="28" operator="containsText" text="Não Pago">
      <formula>NOT(ISERROR(SEARCH("Não Pago",L5)))</formula>
    </cfRule>
    <cfRule type="containsText" dxfId="115" priority="29" operator="containsText" text="Pago">
      <formula>NOT(ISERROR(SEARCH("Pago",L5)))</formula>
    </cfRule>
  </conditionalFormatting>
  <conditionalFormatting sqref="L20">
    <cfRule type="containsText" dxfId="114" priority="26" operator="containsText" text="Não Pago">
      <formula>NOT(ISERROR(SEARCH("Não Pago",L20)))</formula>
    </cfRule>
    <cfRule type="containsText" dxfId="113" priority="27" operator="containsText" text="Pago">
      <formula>NOT(ISERROR(SEARCH("Pago",L20)))</formula>
    </cfRule>
  </conditionalFormatting>
  <conditionalFormatting sqref="L5:L187">
    <cfRule type="cellIs" dxfId="112" priority="25" operator="equal">
      <formula>"Realizado"</formula>
    </cfRule>
  </conditionalFormatting>
  <conditionalFormatting sqref="L22">
    <cfRule type="containsText" dxfId="111" priority="23" operator="containsText" text="Não Pago">
      <formula>NOT(ISERROR(SEARCH("Não Pago",L22)))</formula>
    </cfRule>
    <cfRule type="containsText" dxfId="110" priority="24" operator="containsText" text="Pago">
      <formula>NOT(ISERROR(SEARCH("Pago",L22)))</formula>
    </cfRule>
  </conditionalFormatting>
  <conditionalFormatting sqref="L27">
    <cfRule type="containsText" dxfId="109" priority="21" operator="containsText" text="Não Pago">
      <formula>NOT(ISERROR(SEARCH("Não Pago",L27)))</formula>
    </cfRule>
    <cfRule type="containsText" dxfId="108" priority="22" operator="containsText" text="Pago">
      <formula>NOT(ISERROR(SEARCH("Pago",L27)))</formula>
    </cfRule>
  </conditionalFormatting>
  <conditionalFormatting sqref="N5:N605">
    <cfRule type="cellIs" dxfId="107" priority="17" operator="greaterThan">
      <formula>0</formula>
    </cfRule>
    <cfRule type="cellIs" dxfId="106" priority="18" operator="lessThan">
      <formula>0</formula>
    </cfRule>
  </conditionalFormatting>
  <conditionalFormatting sqref="E21:E586 E603:E605">
    <cfRule type="containsText" dxfId="105" priority="12" operator="containsText" text="Despesa">
      <formula>NOT(ISERROR(SEARCH("Despesa",E21)))</formula>
    </cfRule>
    <cfRule type="containsText" dxfId="104" priority="13" operator="containsText" text="Receita">
      <formula>NOT(ISERROR(SEARCH("Receita",E21)))</formula>
    </cfRule>
  </conditionalFormatting>
  <conditionalFormatting sqref="E21:E586 E603:E605">
    <cfRule type="expression" dxfId="103" priority="14" stopIfTrue="1">
      <formula>NOT(ISERROR(SEARCH("Investimentos",E21)))</formula>
    </cfRule>
  </conditionalFormatting>
  <conditionalFormatting sqref="E5:E605">
    <cfRule type="containsText" dxfId="102" priority="1" operator="containsText" text="INVESTIMENTOS">
      <formula>NOT(ISERROR(SEARCH("INVESTIMENTOS",E5)))</formula>
    </cfRule>
    <cfRule type="containsText" dxfId="101" priority="2" operator="containsText" text="DESPESAS DE MARKETING">
      <formula>NOT(ISERROR(SEARCH("DESPESAS DE MARKETING",E5)))</formula>
    </cfRule>
    <cfRule type="containsText" dxfId="100" priority="3" operator="containsText" text="DESPESAS NÃO OPERACIONAIS">
      <formula>NOT(ISERROR(SEARCH("DESPESAS NÃO OPERACIONAIS",E5)))</formula>
    </cfRule>
    <cfRule type="containsText" dxfId="99" priority="4" operator="containsText" text="DESPESAS COM RH">
      <formula>NOT(ISERROR(SEARCH("DESPESAS COM RH",E5)))</formula>
    </cfRule>
    <cfRule type="containsText" dxfId="98" priority="5" operator="containsText" text="DESPESAS COM SERVIÇOS">
      <formula>NOT(ISERROR(SEARCH("DESPESAS COM SERVIÇOS",E5)))</formula>
    </cfRule>
    <cfRule type="containsText" dxfId="97" priority="6" operator="containsText" text="DESPESAS COM PRODUTOS">
      <formula>NOT(ISERROR(SEARCH("DESPESAS COM PRODUTOS",E5)))</formula>
    </cfRule>
    <cfRule type="containsText" dxfId="96" priority="7" operator="containsText" text="IMPOSTOS">
      <formula>NOT(ISERROR(SEARCH("IMPOSTOS",E5)))</formula>
    </cfRule>
    <cfRule type="containsText" dxfId="95" priority="10" operator="containsText" text="Despesa">
      <formula>NOT(ISERROR(SEARCH("Despesa",E5)))</formula>
    </cfRule>
    <cfRule type="containsText" dxfId="94" priority="11" operator="containsText" text="Receita">
      <formula>NOT(ISERROR(SEARCH("Receita",E5)))</formula>
    </cfRule>
  </conditionalFormatting>
  <conditionalFormatting sqref="E5:E605">
    <cfRule type="expression" dxfId="93" priority="15" stopIfTrue="1">
      <formula>NOT(ISERROR(SEARCH("Investimentos",E5)))</formula>
    </cfRule>
  </conditionalFormatting>
  <conditionalFormatting sqref="E20 E602">
    <cfRule type="containsText" dxfId="92" priority="8" operator="containsText" text="Despesa">
      <formula>NOT(ISERROR(SEARCH("Despesa",E20)))</formula>
    </cfRule>
    <cfRule type="containsText" dxfId="91" priority="9" operator="containsText" text="Receita">
      <formula>NOT(ISERROR(SEARCH("Receita",E20)))</formula>
    </cfRule>
  </conditionalFormatting>
  <conditionalFormatting sqref="E20 E602">
    <cfRule type="expression" dxfId="90" priority="16" stopIfTrue="1">
      <formula>NOT(ISERROR(SEARCH("Investimentos",E20)))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3" customWidth="1"/>
    <col min="2" max="2" width="2.28515625" style="5" customWidth="1"/>
    <col min="3" max="3" width="7.710937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33.950000000000003" customHeight="1" x14ac:dyDescent="0.35">
      <c r="A1" s="164" t="s">
        <v>1342</v>
      </c>
      <c r="C1" s="85" t="s">
        <v>291</v>
      </c>
      <c r="D1" s="85"/>
      <c r="E1" s="85"/>
      <c r="F1" s="213"/>
      <c r="G1" s="85"/>
      <c r="H1" s="85"/>
      <c r="I1" s="85"/>
      <c r="J1" s="85"/>
      <c r="K1" s="85"/>
      <c r="L1" s="85"/>
      <c r="M1" s="85"/>
      <c r="N1" s="85"/>
      <c r="O1" s="85"/>
      <c r="P1" s="85"/>
      <c r="S1" s="107"/>
      <c r="T1" s="107"/>
      <c r="U1" s="107"/>
      <c r="V1" s="107"/>
      <c r="W1" s="108"/>
      <c r="X1" s="105"/>
    </row>
    <row r="2" spans="1:24" s="8" customFormat="1" ht="37.5" customHeight="1" thickBot="1" x14ac:dyDescent="0.3">
      <c r="A2" s="164"/>
      <c r="C2" s="104"/>
      <c r="D2" s="104"/>
      <c r="E2" s="104"/>
      <c r="F2" s="209"/>
      <c r="G2" s="104"/>
      <c r="H2" s="104"/>
      <c r="I2" s="104"/>
      <c r="J2" s="104"/>
      <c r="K2" s="104"/>
      <c r="L2" s="104"/>
      <c r="M2" s="104"/>
      <c r="N2" s="104"/>
      <c r="O2" s="104"/>
      <c r="P2" s="104"/>
      <c r="Q2" s="104"/>
      <c r="S2" s="107"/>
      <c r="T2" s="107"/>
      <c r="U2" s="107"/>
      <c r="V2" s="107"/>
      <c r="W2" s="108"/>
      <c r="X2" s="105"/>
    </row>
    <row r="3" spans="1:24" ht="21.75" customHeight="1" thickTop="1" thickBot="1" x14ac:dyDescent="0.3">
      <c r="A3" s="164"/>
      <c r="F3" s="210"/>
      <c r="G3" s="24"/>
      <c r="H3" s="10"/>
      <c r="I3" s="10"/>
    </row>
    <row r="4" spans="1:24" ht="30.75" customHeight="1" thickTop="1" thickBot="1" x14ac:dyDescent="0.3">
      <c r="A4" s="164"/>
      <c r="C4" s="176" t="s">
        <v>13</v>
      </c>
      <c r="D4" s="176" t="s">
        <v>1364</v>
      </c>
      <c r="E4" s="171" t="s">
        <v>16</v>
      </c>
      <c r="F4" s="211" t="s">
        <v>1365</v>
      </c>
      <c r="G4" s="171" t="s">
        <v>15</v>
      </c>
      <c r="H4" s="176" t="s">
        <v>1366</v>
      </c>
      <c r="I4" s="176" t="s">
        <v>1388</v>
      </c>
      <c r="J4" s="176" t="s">
        <v>1367</v>
      </c>
      <c r="K4" s="176" t="s">
        <v>1368</v>
      </c>
      <c r="L4" s="171" t="s">
        <v>17</v>
      </c>
      <c r="M4" s="176" t="s">
        <v>1369</v>
      </c>
      <c r="N4" s="181" t="s">
        <v>18</v>
      </c>
      <c r="P4" s="238" t="s">
        <v>24</v>
      </c>
      <c r="Q4" s="238"/>
      <c r="W4" s="111"/>
    </row>
    <row r="5" spans="1:24" ht="19.5" customHeight="1" thickTop="1" thickBot="1" x14ac:dyDescent="0.3">
      <c r="A5" s="164"/>
      <c r="C5" s="43">
        <v>1</v>
      </c>
      <c r="D5" s="43" t="str">
        <f>IF(C5&lt;&gt;"",TEXT(C5,"00")&amp;"/12/"&amp;'Configurações Básicas'!$E$5,"")</f>
        <v>01/12/2017</v>
      </c>
      <c r="E5" s="43" t="s">
        <v>1338</v>
      </c>
      <c r="F5" s="212"/>
      <c r="G5" s="23" t="s">
        <v>1362</v>
      </c>
      <c r="H5" s="23"/>
      <c r="I5" s="23"/>
      <c r="J5" s="219">
        <v>105</v>
      </c>
      <c r="K5" s="219"/>
      <c r="L5" s="44" t="s">
        <v>1355</v>
      </c>
      <c r="M5" s="137"/>
      <c r="N5" s="41" t="e">
        <f>Q5+IF(AND(L5="Pago",OR(E5='PC Receitas'!O4,E5='PC Receitas'!O5,E5='PC Receitas'!O6)),K5,IF(AND(L5="Pago",OR(E5='PC Receitas'!O7,E5='PC Receitas'!O8,E5='PC Receitas'!O9,E5='PC Receitas'!O10,E5='PC Receitas'!O11,E5='PC Receitas'!O12,E5='PC Receitas'!O13,E5='PC Receitas'!O14)),-K5,0))</f>
        <v>#REF!</v>
      </c>
      <c r="P5" s="242" t="s">
        <v>235</v>
      </c>
      <c r="Q5" s="243" t="e">
        <f>Nov!Q13</f>
        <v>#REF!</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Receitas'!$O$4:$P$14,2,FALSE)</f>
        <v>Despesas_Operacionais</v>
      </c>
    </row>
    <row r="6" spans="1:24" ht="19.5" customHeight="1" thickTop="1" thickBot="1" x14ac:dyDescent="0.3">
      <c r="A6" s="164"/>
      <c r="C6" s="43">
        <v>1</v>
      </c>
      <c r="D6" s="43" t="str">
        <f>IF(C6&lt;&gt;"",TEXT(C6,"00")&amp;"/12/"&amp;'Configurações Básicas'!$E$5,"")</f>
        <v>01/12/2017</v>
      </c>
      <c r="E6" s="43" t="s">
        <v>1338</v>
      </c>
      <c r="F6" s="212"/>
      <c r="G6" s="23" t="s">
        <v>1344</v>
      </c>
      <c r="H6" s="23"/>
      <c r="I6" s="23"/>
      <c r="J6" s="219">
        <v>85</v>
      </c>
      <c r="K6" s="219"/>
      <c r="L6" s="44" t="s">
        <v>1355</v>
      </c>
      <c r="M6" s="137"/>
      <c r="N6" s="41" t="e">
        <f>N5+IF(AND(L6="Pago",OR(E6='PC Receitas'!$O$4,E6='PC Receitas'!$O$5,E6='PC Receitas'!$O$6)),K6,IF(AND(L6="Pago",OR(E6='PC Receitas'!$O$7,E6='PC Receitas'!$O$8,E6='PC Receitas'!$O$9,E6='PC Receitas'!$O$10,E6='PC Receitas'!$O$11,E6='PC Receitas'!$O$12,E6='PC Receitas'!$O$13,E6='PC Receitas'!$O$14)),-K6,0))</f>
        <v>#REF!</v>
      </c>
      <c r="P6" s="242"/>
      <c r="Q6" s="243"/>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Receitas'!$O$4:$P$14,2,FALSE)</f>
        <v>Despesas_Operacionais</v>
      </c>
    </row>
    <row r="7" spans="1:24" ht="19.5" customHeight="1" thickTop="1" thickBot="1" x14ac:dyDescent="0.3">
      <c r="A7" s="164"/>
      <c r="C7" s="43">
        <v>1</v>
      </c>
      <c r="D7" s="43" t="str">
        <f>IF(C7&lt;&gt;"",TEXT(C7,"00")&amp;"/12/"&amp;'Configurações Básicas'!$E$5,"")</f>
        <v>01/12/2017</v>
      </c>
      <c r="E7" s="43" t="s">
        <v>1338</v>
      </c>
      <c r="F7" s="212"/>
      <c r="G7" s="43" t="s">
        <v>1345</v>
      </c>
      <c r="H7" s="43"/>
      <c r="I7" s="43"/>
      <c r="J7" s="219">
        <v>350</v>
      </c>
      <c r="K7" s="219"/>
      <c r="L7" s="44" t="s">
        <v>1355</v>
      </c>
      <c r="M7" s="137"/>
      <c r="N7" s="41" t="e">
        <f>N6+IF(AND(L7="Pago",OR(E7='PC Receitas'!$O$4,E7='PC Receitas'!$O$5,E7='PC Receitas'!$O$6)),K7,IF(AND(L7="Pago",OR(E7='PC Receitas'!$O$7,E7='PC Receitas'!$O$8,E7='PC Receitas'!$O$9,E7='PC Receitas'!$O$10,E7='PC Receitas'!$O$11,E7='PC Receitas'!$O$12,E7='PC Receitas'!$O$13,E7='PC Receitas'!$O$14)),-K7,0))</f>
        <v>#REF!</v>
      </c>
      <c r="P7" s="232" t="s">
        <v>25</v>
      </c>
      <c r="Q7" s="235">
        <f>SUMIFS($J$5:$J$605,$E$5:$E$605,'PC Receitas'!O4,$L$5:$L$605,"Pago")+SUMIFS($J$5:$J$605,$E$5:$E$605,'PC Receitas'!O5,$L$5:$L$605,"Pago")+SUMIFS($J$5:$J$605,$E$5:$E$605,'PC Receitas'!O6,$L$5:$L$605,"Pago")</f>
        <v>0</v>
      </c>
      <c r="R7" s="17"/>
      <c r="S7" s="112" t="str">
        <f t="shared" si="0"/>
        <v>Despesa</v>
      </c>
      <c r="T7" s="109" t="str">
        <f t="shared" si="1"/>
        <v/>
      </c>
      <c r="U7" s="109" t="str">
        <f t="shared" si="2"/>
        <v/>
      </c>
      <c r="V7" s="109" t="str">
        <f t="shared" si="3"/>
        <v>Despesa</v>
      </c>
      <c r="W7" s="113" t="str">
        <f>VLOOKUP(E7,'PC Receitas'!$O$4:$P$14,2,FALSE)</f>
        <v>Despesas_Operacionais</v>
      </c>
    </row>
    <row r="8" spans="1:24" ht="19.5" customHeight="1" thickTop="1" thickBot="1" x14ac:dyDescent="0.3">
      <c r="A8" s="164"/>
      <c r="C8" s="43">
        <v>1</v>
      </c>
      <c r="D8" s="43" t="str">
        <f>IF(C8&lt;&gt;"",TEXT(C8,"00")&amp;"/12/"&amp;'Configurações Básicas'!$E$5,"")</f>
        <v>01/12/2017</v>
      </c>
      <c r="E8" s="43" t="s">
        <v>1338</v>
      </c>
      <c r="F8" s="212"/>
      <c r="G8" s="23" t="s">
        <v>1343</v>
      </c>
      <c r="H8" s="23"/>
      <c r="I8" s="23"/>
      <c r="J8" s="219">
        <v>107</v>
      </c>
      <c r="K8" s="219"/>
      <c r="L8" s="44" t="s">
        <v>1355</v>
      </c>
      <c r="M8" s="137"/>
      <c r="N8" s="41" t="e">
        <f>N7+IF(AND(L8="Pago",OR(E8='PC Receitas'!$O$4,E8='PC Receitas'!$O$5,E8='PC Receitas'!$O$6)),K8,IF(AND(L8="Pago",OR(E8='PC Receitas'!$O$7,E8='PC Receitas'!$O$8,E8='PC Receitas'!$O$9,E8='PC Receitas'!$O$10,E8='PC Receitas'!$O$11,E8='PC Receitas'!$O$12,E8='PC Receitas'!$O$13,E8='PC Receitas'!$O$14)),-K8,0))</f>
        <v>#REF!</v>
      </c>
      <c r="P8" s="232"/>
      <c r="Q8" s="236"/>
      <c r="R8" s="17"/>
      <c r="S8" s="112" t="str">
        <f t="shared" si="0"/>
        <v>Despesa</v>
      </c>
      <c r="T8" s="109" t="str">
        <f t="shared" si="1"/>
        <v/>
      </c>
      <c r="U8" s="109" t="str">
        <f t="shared" si="2"/>
        <v/>
      </c>
      <c r="V8" s="109" t="str">
        <f t="shared" si="3"/>
        <v>Despesa</v>
      </c>
      <c r="W8" s="113" t="str">
        <f>VLOOKUP(E8,'PC Receitas'!$O$4:$P$14,2,FALSE)</f>
        <v>Despesas_Operacionais</v>
      </c>
    </row>
    <row r="9" spans="1:24" ht="19.5" customHeight="1" thickTop="1" thickBot="1" x14ac:dyDescent="0.3">
      <c r="A9" s="164"/>
      <c r="C9" s="43">
        <v>1</v>
      </c>
      <c r="D9" s="43" t="str">
        <f>IF(C9&lt;&gt;"",TEXT(C9,"00")&amp;"/12/"&amp;'Configurações Básicas'!$E$5,"")</f>
        <v>01/12/2017</v>
      </c>
      <c r="E9" s="43" t="s">
        <v>1338</v>
      </c>
      <c r="F9" s="212"/>
      <c r="G9" s="43" t="s">
        <v>1347</v>
      </c>
      <c r="H9" s="43"/>
      <c r="I9" s="43"/>
      <c r="J9" s="219">
        <v>30</v>
      </c>
      <c r="K9" s="219"/>
      <c r="L9" s="44" t="s">
        <v>1355</v>
      </c>
      <c r="M9" s="137"/>
      <c r="N9" s="41" t="e">
        <f>N8+IF(AND(L9="Pago",OR(E9='PC Receitas'!$O$4,E9='PC Receitas'!$O$5,E9='PC Receitas'!$O$6)),K9,IF(AND(L9="Pago",OR(E9='PC Receitas'!$O$7,E9='PC Receitas'!$O$8,E9='PC Receitas'!$O$9,E9='PC Receitas'!$O$10,E9='PC Receitas'!$O$11,E9='PC Receitas'!$O$12,E9='PC Receitas'!$O$13,E9='PC Receitas'!$O$14)),-K9,0))</f>
        <v>#REF!</v>
      </c>
      <c r="P9" s="232" t="s">
        <v>26</v>
      </c>
      <c r="Q9" s="233">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2" t="str">
        <f t="shared" si="0"/>
        <v>Despesa</v>
      </c>
      <c r="T9" s="109" t="str">
        <f t="shared" si="1"/>
        <v/>
      </c>
      <c r="U9" s="109" t="str">
        <f t="shared" si="2"/>
        <v/>
      </c>
      <c r="V9" s="109" t="str">
        <f t="shared" si="3"/>
        <v>Despesa</v>
      </c>
      <c r="W9" s="113" t="str">
        <f>VLOOKUP(E9,'PC Receitas'!$O$4:$P$14,2,FALSE)</f>
        <v>Despesas_Operacionais</v>
      </c>
    </row>
    <row r="10" spans="1:24" ht="19.5" customHeight="1" thickTop="1" thickBot="1" x14ac:dyDescent="0.3">
      <c r="A10" s="164"/>
      <c r="C10" s="43">
        <v>1</v>
      </c>
      <c r="D10" s="43" t="str">
        <f>IF(C10&lt;&gt;"",TEXT(C10,"00")&amp;"/12/"&amp;'Configurações Básicas'!$E$5,"")</f>
        <v>01/12/2017</v>
      </c>
      <c r="E10" s="43" t="s">
        <v>1338</v>
      </c>
      <c r="F10" s="212"/>
      <c r="G10" s="43" t="s">
        <v>1354</v>
      </c>
      <c r="H10" s="43"/>
      <c r="I10" s="43"/>
      <c r="J10" s="219">
        <v>1500</v>
      </c>
      <c r="K10" s="219"/>
      <c r="L10" s="44" t="s">
        <v>1355</v>
      </c>
      <c r="M10" s="137"/>
      <c r="N10" s="41" t="e">
        <f>N9+IF(AND(L10="Pago",OR(E10='PC Receitas'!$O$4,E10='PC Receitas'!$O$5,E10='PC Receitas'!$O$6)),K10,IF(AND(L10="Pago",OR(E10='PC Receitas'!$O$7,E10='PC Receitas'!$O$8,E10='PC Receitas'!$O$9,E10='PC Receitas'!$O$10,E10='PC Receitas'!$O$11,E10='PC Receitas'!$O$12,E10='PC Receitas'!$O$13,E10='PC Receitas'!$O$14)),-K10,0))</f>
        <v>#REF!</v>
      </c>
      <c r="P10" s="232"/>
      <c r="Q10" s="234"/>
      <c r="R10" s="17"/>
      <c r="S10" s="112" t="str">
        <f t="shared" si="0"/>
        <v>Despesa</v>
      </c>
      <c r="T10" s="109" t="str">
        <f t="shared" si="1"/>
        <v/>
      </c>
      <c r="U10" s="109" t="str">
        <f t="shared" si="2"/>
        <v/>
      </c>
      <c r="V10" s="109" t="str">
        <f t="shared" si="3"/>
        <v>Despesa</v>
      </c>
      <c r="W10" s="113" t="str">
        <f>VLOOKUP(E10,'PC Receitas'!$O$4:$P$14,2,FALSE)</f>
        <v>Despesas_Operacionais</v>
      </c>
    </row>
    <row r="11" spans="1:24" ht="19.5" customHeight="1" thickTop="1" thickBot="1" x14ac:dyDescent="0.3">
      <c r="A11" s="164"/>
      <c r="C11" s="43">
        <v>1</v>
      </c>
      <c r="D11" s="43" t="str">
        <f>IF(C11&lt;&gt;"",TEXT(C11,"00")&amp;"/12/"&amp;'Configurações Básicas'!$E$5,"")</f>
        <v>01/12/2017</v>
      </c>
      <c r="E11" s="43" t="s">
        <v>1338</v>
      </c>
      <c r="F11" s="212"/>
      <c r="G11" s="43" t="s">
        <v>1358</v>
      </c>
      <c r="H11" s="43"/>
      <c r="I11" s="43"/>
      <c r="J11" s="219">
        <v>400</v>
      </c>
      <c r="K11" s="219"/>
      <c r="L11" s="44" t="s">
        <v>1355</v>
      </c>
      <c r="M11" s="137"/>
      <c r="N11" s="41" t="e">
        <f>N10+IF(AND(L11="Pago",OR(E11='PC Receitas'!$O$4,E11='PC Receitas'!$O$5,E11='PC Receitas'!$O$6)),K11,IF(AND(L11="Pago",OR(E11='PC Receitas'!$O$7,E11='PC Receitas'!$O$8,E11='PC Receitas'!$O$9,E11='PC Receitas'!$O$10,E11='PC Receitas'!$O$11,E11='PC Receitas'!$O$12,E11='PC Receitas'!$O$13,E11='PC Receitas'!$O$14)),-K11,0))</f>
        <v>#REF!</v>
      </c>
      <c r="P11" s="232" t="s">
        <v>28</v>
      </c>
      <c r="Q11" s="233">
        <f>Q7-Q9</f>
        <v>0</v>
      </c>
      <c r="R11" s="17"/>
      <c r="S11" s="112" t="str">
        <f t="shared" si="0"/>
        <v>Despesa</v>
      </c>
      <c r="T11" s="109" t="str">
        <f t="shared" si="1"/>
        <v/>
      </c>
      <c r="U11" s="109" t="str">
        <f t="shared" si="2"/>
        <v/>
      </c>
      <c r="V11" s="109" t="str">
        <f t="shared" si="3"/>
        <v>Despesa</v>
      </c>
      <c r="W11" s="113" t="str">
        <f>VLOOKUP(E11,'PC Receitas'!$O$4:$P$14,2,FALSE)</f>
        <v>Despesas_Operacionais</v>
      </c>
    </row>
    <row r="12" spans="1:24" ht="19.5" customHeight="1" thickTop="1" thickBot="1" x14ac:dyDescent="0.3">
      <c r="A12" s="164"/>
      <c r="C12" s="43">
        <v>1</v>
      </c>
      <c r="D12" s="43" t="str">
        <f>IF(C12&lt;&gt;"",TEXT(C12,"00")&amp;"/12/"&amp;'Configurações Básicas'!$E$5,"")</f>
        <v>01/12/2017</v>
      </c>
      <c r="E12" s="43" t="s">
        <v>150</v>
      </c>
      <c r="F12" s="212"/>
      <c r="G12" s="23" t="s">
        <v>1352</v>
      </c>
      <c r="H12" s="23"/>
      <c r="I12" s="23"/>
      <c r="J12" s="219">
        <v>230</v>
      </c>
      <c r="K12" s="219"/>
      <c r="L12" s="44" t="s">
        <v>1355</v>
      </c>
      <c r="M12" s="137"/>
      <c r="N12" s="41" t="e">
        <f>N11+IF(AND(L12="Pago",OR(E12='PC Receitas'!$O$4,E12='PC Receitas'!$O$5,E12='PC Receitas'!$O$6)),K12,IF(AND(L12="Pago",OR(E12='PC Receitas'!$O$7,E12='PC Receitas'!$O$8,E12='PC Receitas'!$O$9,E12='PC Receitas'!$O$10,E12='PC Receitas'!$O$11,E12='PC Receitas'!$O$12,E12='PC Receitas'!$O$13,E12='PC Receitas'!$O$14)),-K12,0))</f>
        <v>#REF!</v>
      </c>
      <c r="P12" s="232"/>
      <c r="Q12" s="234"/>
      <c r="R12" s="17"/>
      <c r="S12" s="112" t="str">
        <f t="shared" si="0"/>
        <v>Despesa</v>
      </c>
      <c r="T12" s="109" t="str">
        <f t="shared" si="1"/>
        <v/>
      </c>
      <c r="U12" s="109" t="str">
        <f t="shared" si="2"/>
        <v/>
      </c>
      <c r="V12" s="109" t="str">
        <f t="shared" si="3"/>
        <v>Despesa</v>
      </c>
      <c r="W12" s="113" t="str">
        <f>VLOOKUP(E12,'PC Receitas'!$O$4:$P$14,2,FALSE)</f>
        <v>Despesas_com_RH</v>
      </c>
    </row>
    <row r="13" spans="1:24" ht="19.5" customHeight="1" thickTop="1" thickBot="1" x14ac:dyDescent="0.3">
      <c r="A13" s="164"/>
      <c r="C13" s="43">
        <v>1</v>
      </c>
      <c r="D13" s="43" t="str">
        <f>IF(C13&lt;&gt;"",TEXT(C13,"00")&amp;"/12/"&amp;'Configurações Básicas'!$E$5,"")</f>
        <v>01/12/2017</v>
      </c>
      <c r="E13" s="43" t="s">
        <v>1334</v>
      </c>
      <c r="F13" s="212"/>
      <c r="G13" s="23" t="s">
        <v>1363</v>
      </c>
      <c r="H13" s="23"/>
      <c r="I13" s="23"/>
      <c r="J13" s="219">
        <v>502</v>
      </c>
      <c r="K13" s="219"/>
      <c r="L13" s="44" t="s">
        <v>1355</v>
      </c>
      <c r="M13" s="137"/>
      <c r="N13" s="41" t="e">
        <f>N12+IF(AND(L13="Pago",OR(E13='PC Receitas'!$O$4,E13='PC Receitas'!$O$5,E13='PC Receitas'!$O$6)),K13,IF(AND(L13="Pago",OR(E13='PC Receitas'!$O$7,E13='PC Receitas'!$O$8,E13='PC Receitas'!$O$9,E13='PC Receitas'!$O$10,E13='PC Receitas'!$O$11,E13='PC Receitas'!$O$12,E13='PC Receitas'!$O$13,E13='PC Receitas'!$O$14)),-K13,0))</f>
        <v>#REF!</v>
      </c>
      <c r="P13" s="232" t="s">
        <v>64</v>
      </c>
      <c r="Q13" s="233" t="e">
        <f>N605</f>
        <v>#REF!</v>
      </c>
      <c r="R13" s="17"/>
      <c r="S13" s="112" t="str">
        <f t="shared" si="0"/>
        <v>Despesa</v>
      </c>
      <c r="T13" s="109" t="str">
        <f t="shared" si="1"/>
        <v/>
      </c>
      <c r="U13" s="109" t="str">
        <f t="shared" si="2"/>
        <v/>
      </c>
      <c r="V13" s="109" t="str">
        <f t="shared" si="3"/>
        <v>Despesa</v>
      </c>
      <c r="W13" s="113" t="str">
        <f>VLOOKUP(E13,'PC Receitas'!$O$4:$P$14,2,FALSE)</f>
        <v>Impostos</v>
      </c>
    </row>
    <row r="14" spans="1:24" ht="19.5" customHeight="1" thickTop="1" thickBot="1" x14ac:dyDescent="0.3">
      <c r="A14" s="164"/>
      <c r="C14" s="43">
        <v>1</v>
      </c>
      <c r="D14" s="43" t="str">
        <f>IF(C14&lt;&gt;"",TEXT(C14,"00")&amp;"/12/"&amp;'Configurações Básicas'!$E$5,"")</f>
        <v>01/12/2017</v>
      </c>
      <c r="E14" s="43" t="s">
        <v>150</v>
      </c>
      <c r="F14" s="212"/>
      <c r="G14" s="23" t="s">
        <v>1360</v>
      </c>
      <c r="H14" s="23"/>
      <c r="I14" s="23"/>
      <c r="J14" s="219">
        <v>175</v>
      </c>
      <c r="K14" s="219"/>
      <c r="L14" s="44" t="s">
        <v>1355</v>
      </c>
      <c r="M14" s="137"/>
      <c r="N14" s="41" t="e">
        <f>N13+IF(AND(L14="Pago",OR(E14='PC Receitas'!$O$4,E14='PC Receitas'!$O$5,E14='PC Receitas'!$O$6)),K14,IF(AND(L14="Pago",OR(E14='PC Receitas'!$O$7,E14='PC Receitas'!$O$8,E14='PC Receitas'!$O$9,E14='PC Receitas'!$O$10,E14='PC Receitas'!$O$11,E14='PC Receitas'!$O$12,E14='PC Receitas'!$O$13,E14='PC Receitas'!$O$14)),-K14,0))</f>
        <v>#REF!</v>
      </c>
      <c r="P14" s="232"/>
      <c r="Q14" s="237"/>
      <c r="R14" s="17"/>
      <c r="S14" s="112" t="str">
        <f t="shared" si="0"/>
        <v>Despesa</v>
      </c>
      <c r="T14" s="109" t="str">
        <f t="shared" si="1"/>
        <v/>
      </c>
      <c r="U14" s="109" t="str">
        <f t="shared" si="2"/>
        <v/>
      </c>
      <c r="V14" s="109" t="str">
        <f t="shared" si="3"/>
        <v>Despesa</v>
      </c>
      <c r="W14" s="113" t="str">
        <f>VLOOKUP(E14,'PC Receitas'!$O$4:$P$14,2,FALSE)</f>
        <v>Despesas_com_RH</v>
      </c>
    </row>
    <row r="15" spans="1:24" ht="19.5" customHeight="1" thickTop="1" thickBot="1" x14ac:dyDescent="0.3">
      <c r="A15" s="164"/>
      <c r="C15" s="43">
        <v>1</v>
      </c>
      <c r="D15" s="43" t="str">
        <f>IF(C15&lt;&gt;"",TEXT(C15,"00")&amp;"/12/"&amp;'Configurações Básicas'!$E$5,"")</f>
        <v>01/12/2017</v>
      </c>
      <c r="E15" s="43" t="s">
        <v>1338</v>
      </c>
      <c r="F15" s="212"/>
      <c r="G15" s="23" t="s">
        <v>1359</v>
      </c>
      <c r="H15" s="23"/>
      <c r="I15" s="23"/>
      <c r="J15" s="219">
        <v>108.33</v>
      </c>
      <c r="K15" s="219"/>
      <c r="L15" s="44" t="s">
        <v>1355</v>
      </c>
      <c r="M15" s="137"/>
      <c r="N15" s="41" t="e">
        <f>N14+IF(AND(L15="Pago",OR(E15='PC Receitas'!$O$4,E15='PC Receitas'!$O$5,E15='PC Receitas'!$O$6)),K15,IF(AND(L15="Pago",OR(E15='PC Receitas'!$O$7,E15='PC Receitas'!$O$8,E15='PC Receitas'!$O$9,E15='PC Receitas'!$O$10,E15='PC Receitas'!$O$11,E15='PC Receitas'!$O$12,E15='PC Receitas'!$O$13,E15='PC Receitas'!$O$14)),-K15,0))</f>
        <v>#REF!</v>
      </c>
      <c r="S15" s="112" t="str">
        <f t="shared" si="0"/>
        <v>Despesa</v>
      </c>
      <c r="T15" s="109" t="str">
        <f t="shared" si="1"/>
        <v/>
      </c>
      <c r="U15" s="109" t="str">
        <f t="shared" si="2"/>
        <v/>
      </c>
      <c r="V15" s="109" t="str">
        <f t="shared" si="3"/>
        <v>Despesa</v>
      </c>
      <c r="W15" s="113" t="str">
        <f>VLOOKUP(E15,'PC Receitas'!$O$4:$P$14,2,FALSE)</f>
        <v>Despesas_Operacionais</v>
      </c>
    </row>
    <row r="16" spans="1:24" ht="19.5" customHeight="1" thickTop="1" thickBot="1" x14ac:dyDescent="0.3">
      <c r="A16" s="164"/>
      <c r="C16" s="43">
        <v>1</v>
      </c>
      <c r="D16" s="43" t="str">
        <f>IF(C16&lt;&gt;"",TEXT(C16,"00")&amp;"/12/"&amp;'Configurações Básicas'!$E$5,"")</f>
        <v>01/12/2017</v>
      </c>
      <c r="E16" s="43" t="s">
        <v>1340</v>
      </c>
      <c r="F16" s="212"/>
      <c r="G16" s="23" t="s">
        <v>1361</v>
      </c>
      <c r="H16" s="23"/>
      <c r="I16" s="23"/>
      <c r="J16" s="219">
        <v>850</v>
      </c>
      <c r="K16" s="219"/>
      <c r="L16" s="44" t="s">
        <v>1355</v>
      </c>
      <c r="M16" s="137"/>
      <c r="N16" s="41" t="e">
        <f>N15+IF(AND(L16="Pago",OR(E16='PC Receitas'!$O$4,E16='PC Receitas'!$O$5,E16='PC Receitas'!$O$6)),K16,IF(AND(L16="Pago",OR(E16='PC Receitas'!$O$7,E16='PC Receitas'!$O$8,E16='PC Receitas'!$O$9,E16='PC Receitas'!$O$10,E16='PC Receitas'!$O$11,E16='PC Receitas'!$O$12,E16='PC Receitas'!$O$13,E16='PC Receitas'!$O$14)),-K16,0))</f>
        <v>#REF!</v>
      </c>
      <c r="P16" s="109" t="str">
        <f>'PC Receitas'!O4</f>
        <v>RECEITAS COM PRODUTO</v>
      </c>
      <c r="S16" s="112" t="str">
        <f t="shared" si="0"/>
        <v>Despesa</v>
      </c>
      <c r="T16" s="109" t="str">
        <f t="shared" si="1"/>
        <v/>
      </c>
      <c r="U16" s="109" t="str">
        <f t="shared" si="2"/>
        <v/>
      </c>
      <c r="V16" s="109" t="str">
        <f t="shared" si="3"/>
        <v>Despesa</v>
      </c>
      <c r="W16" s="113" t="str">
        <f>VLOOKUP(E16,'PC Receitas'!$O$4:$P$14,2,FALSE)</f>
        <v>Investimentos</v>
      </c>
    </row>
    <row r="17" spans="1:23" ht="19.5" customHeight="1" thickTop="1" thickBot="1" x14ac:dyDescent="0.3">
      <c r="A17" s="164"/>
      <c r="C17" s="43"/>
      <c r="D17" s="43" t="str">
        <f>IF(C17&lt;&gt;"",TEXT(C17,"00")&amp;"/12/"&amp;'Configurações Básicas'!$E$5,"")</f>
        <v/>
      </c>
      <c r="E17" s="43"/>
      <c r="F17" s="143"/>
      <c r="G17" s="43"/>
      <c r="H17" s="43"/>
      <c r="I17" s="43"/>
      <c r="J17" s="219"/>
      <c r="K17" s="219"/>
      <c r="L17" s="126"/>
      <c r="M17" s="137"/>
      <c r="N17" s="41" t="e">
        <f>N16+IF(AND(L17="Pago",OR(E17='PC Receitas'!$O$4,E17='PC Receitas'!$O$5,E17='PC Receitas'!$O$6)),K17,IF(AND(L17="Pago",OR(E17='PC Receitas'!$O$7,E17='PC Receitas'!$O$8,E17='PC Receitas'!$O$9,E17='PC Receitas'!$O$10,E17='PC Receitas'!$O$11,E17='PC Receitas'!$O$12,E17='PC Receitas'!$O$13,E17='PC Receitas'!$O$14)),-K17,0))</f>
        <v>#REF!</v>
      </c>
      <c r="P17" s="109" t="str">
        <f>'PC Receitas'!O5</f>
        <v>RECEITAS COM SERVIÇOS</v>
      </c>
      <c r="S17" s="112" t="e">
        <f t="shared" si="0"/>
        <v>#N/A</v>
      </c>
      <c r="T17" s="109" t="e">
        <f t="shared" si="1"/>
        <v>#N/A</v>
      </c>
      <c r="U17" s="109" t="e">
        <f t="shared" si="2"/>
        <v>#N/A</v>
      </c>
      <c r="V17" s="109" t="e">
        <f t="shared" si="3"/>
        <v>#N/A</v>
      </c>
      <c r="W17" s="113" t="e">
        <f>VLOOKUP(E17,'PC Receitas'!$O$4:$P$14,2,FALSE)</f>
        <v>#N/A</v>
      </c>
    </row>
    <row r="18" spans="1:23" ht="19.5" customHeight="1" thickTop="1" thickBot="1" x14ac:dyDescent="0.3">
      <c r="A18" s="164"/>
      <c r="C18" s="43"/>
      <c r="D18" s="43" t="str">
        <f>IF(C18&lt;&gt;"",TEXT(C18,"00")&amp;"/12/"&amp;'Configurações Básicas'!$E$5,"")</f>
        <v/>
      </c>
      <c r="E18" s="43"/>
      <c r="F18" s="143"/>
      <c r="G18" s="43"/>
      <c r="H18" s="43"/>
      <c r="I18" s="43"/>
      <c r="J18" s="219"/>
      <c r="K18" s="219"/>
      <c r="L18" s="126"/>
      <c r="M18" s="137"/>
      <c r="N18" s="41" t="e">
        <f>N17+IF(AND(L18="Pago",OR(E18='PC Receitas'!$O$4,E18='PC Receitas'!$O$5,E18='PC Receitas'!$O$6)),K18,IF(AND(L18="Pago",OR(E18='PC Receitas'!$O$7,E18='PC Receitas'!$O$8,E18='PC Receitas'!$O$9,E18='PC Receitas'!$O$10,E18='PC Receitas'!$O$11,E18='PC Receitas'!$O$12,E18='PC Receitas'!$O$13,E18='PC Receitas'!$O$14)),-K18,0))</f>
        <v>#REF!</v>
      </c>
      <c r="P18" s="109" t="str">
        <f>'PC Receitas'!O6</f>
        <v>RECEITAS NÃO OPERACIONAIS</v>
      </c>
      <c r="S18" s="112" t="e">
        <f t="shared" si="0"/>
        <v>#N/A</v>
      </c>
      <c r="T18" s="109" t="e">
        <f t="shared" si="1"/>
        <v>#N/A</v>
      </c>
      <c r="U18" s="109" t="e">
        <f t="shared" si="2"/>
        <v>#N/A</v>
      </c>
      <c r="V18" s="109" t="e">
        <f t="shared" si="3"/>
        <v>#N/A</v>
      </c>
      <c r="W18" s="113" t="e">
        <f>VLOOKUP(E18,'PC Receitas'!$O$4:$P$14,2,FALSE)</f>
        <v>#N/A</v>
      </c>
    </row>
    <row r="19" spans="1:23" ht="19.5" customHeight="1" thickTop="1" thickBot="1" x14ac:dyDescent="0.3">
      <c r="A19" s="164"/>
      <c r="C19" s="43"/>
      <c r="D19" s="43" t="str">
        <f>IF(C19&lt;&gt;"",TEXT(C19,"00")&amp;"/12/"&amp;'Configurações Básicas'!$E$5,"")</f>
        <v/>
      </c>
      <c r="E19" s="43"/>
      <c r="F19" s="143"/>
      <c r="G19" s="43"/>
      <c r="H19" s="43"/>
      <c r="I19" s="43"/>
      <c r="J19" s="219"/>
      <c r="K19" s="219"/>
      <c r="L19" s="126"/>
      <c r="M19" s="137"/>
      <c r="N19" s="41" t="e">
        <f>N18+IF(AND(L19="Pago",OR(E19='PC Receitas'!$O$4,E19='PC Receitas'!$O$5,E19='PC Receitas'!$O$6)),K19,IF(AND(L19="Pago",OR(E19='PC Receitas'!$O$7,E19='PC Receitas'!$O$8,E19='PC Receitas'!$O$9,E19='PC Receitas'!$O$10,E19='PC Receitas'!$O$11,E19='PC Receitas'!$O$12,E19='PC Receitas'!$O$13,E19='PC Receitas'!$O$14)),-K19,0))</f>
        <v>#REF!</v>
      </c>
      <c r="P19" s="109" t="str">
        <f>'PC Receitas'!O7</f>
        <v>DESPESAS COM PRODUTOS</v>
      </c>
      <c r="S19" s="112" t="e">
        <f t="shared" si="0"/>
        <v>#N/A</v>
      </c>
      <c r="T19" s="109" t="e">
        <f t="shared" si="1"/>
        <v>#N/A</v>
      </c>
      <c r="U19" s="109" t="e">
        <f t="shared" si="2"/>
        <v>#N/A</v>
      </c>
      <c r="V19" s="109" t="e">
        <f t="shared" si="3"/>
        <v>#N/A</v>
      </c>
      <c r="W19" s="113" t="e">
        <f>VLOOKUP(E19,'PC Receitas'!$O$4:$P$14,2,FALSE)</f>
        <v>#N/A</v>
      </c>
    </row>
    <row r="20" spans="1:23" ht="19.5" customHeight="1" thickTop="1" thickBot="1" x14ac:dyDescent="0.3">
      <c r="A20" s="164"/>
      <c r="C20" s="43"/>
      <c r="D20" s="43" t="str">
        <f>IF(C20&lt;&gt;"",TEXT(C20,"00")&amp;"/12/"&amp;'Configurações Básicas'!$E$5,"")</f>
        <v/>
      </c>
      <c r="E20" s="43"/>
      <c r="F20" s="143"/>
      <c r="G20" s="43"/>
      <c r="H20" s="43"/>
      <c r="I20" s="43"/>
      <c r="J20" s="219"/>
      <c r="K20" s="219"/>
      <c r="L20" s="126"/>
      <c r="M20" s="137"/>
      <c r="N20" s="41" t="e">
        <f>N19+IF(AND(L20="Pago",OR(E20='PC Receitas'!$O$4,E20='PC Receitas'!$O$5,E20='PC Receitas'!$O$6)),K20,IF(AND(L20="Pago",OR(E20='PC Receitas'!$O$7,E20='PC Receitas'!$O$8,E20='PC Receitas'!$O$9,E20='PC Receitas'!$O$10,E20='PC Receitas'!$O$11,E20='PC Receitas'!$O$12,E20='PC Receitas'!$O$13,E20='PC Receitas'!$O$14)),-K20,0))</f>
        <v>#REF!</v>
      </c>
      <c r="P20" s="109" t="str">
        <f>'PC Receitas'!O8</f>
        <v>DESPESAS COM SERVIÇOS</v>
      </c>
      <c r="S20" s="112" t="e">
        <f t="shared" si="0"/>
        <v>#N/A</v>
      </c>
      <c r="T20" s="109" t="e">
        <f t="shared" si="1"/>
        <v>#N/A</v>
      </c>
      <c r="U20" s="109" t="e">
        <f t="shared" si="2"/>
        <v>#N/A</v>
      </c>
      <c r="V20" s="109" t="e">
        <f t="shared" si="3"/>
        <v>#N/A</v>
      </c>
      <c r="W20" s="113" t="e">
        <f>VLOOKUP(E20,'PC Receitas'!$O$4:$P$14,2,FALSE)</f>
        <v>#N/A</v>
      </c>
    </row>
    <row r="21" spans="1:23" ht="19.5" customHeight="1" thickTop="1" thickBot="1" x14ac:dyDescent="0.3">
      <c r="A21" s="164"/>
      <c r="C21" s="43"/>
      <c r="D21" s="43" t="str">
        <f>IF(C21&lt;&gt;"",TEXT(C21,"00")&amp;"/12/"&amp;'Configurações Básicas'!$E$5,"")</f>
        <v/>
      </c>
      <c r="E21" s="43"/>
      <c r="F21" s="143"/>
      <c r="G21" s="43"/>
      <c r="H21" s="43"/>
      <c r="I21" s="43"/>
      <c r="J21" s="219"/>
      <c r="K21" s="219"/>
      <c r="L21" s="126"/>
      <c r="M21" s="137"/>
      <c r="N21" s="41" t="e">
        <f>N20+IF(AND(L21="Pago",OR(E21='PC Receitas'!$O$4,E21='PC Receitas'!$O$5,E21='PC Receitas'!$O$6)),K21,IF(AND(L21="Pago",OR(E21='PC Receitas'!$O$7,E21='PC Receitas'!$O$8,E21='PC Receitas'!$O$9,E21='PC Receitas'!$O$10,E21='PC Receitas'!$O$11,E21='PC Receitas'!$O$12,E21='PC Receitas'!$O$13,E21='PC Receitas'!$O$14)),-K21,0))</f>
        <v>#REF!</v>
      </c>
      <c r="P21" s="109" t="str">
        <f>'PC Receitas'!O9</f>
        <v>DESPESAS NÃO OPERACIONAIS</v>
      </c>
      <c r="S21" s="112" t="e">
        <f t="shared" si="0"/>
        <v>#N/A</v>
      </c>
      <c r="T21" s="109" t="e">
        <f t="shared" si="1"/>
        <v>#N/A</v>
      </c>
      <c r="U21" s="109" t="e">
        <f t="shared" si="2"/>
        <v>#N/A</v>
      </c>
      <c r="V21" s="109" t="e">
        <f t="shared" si="3"/>
        <v>#N/A</v>
      </c>
      <c r="W21" s="113" t="e">
        <f>VLOOKUP(E21,'PC Receitas'!$O$4:$P$14,2,FALSE)</f>
        <v>#N/A</v>
      </c>
    </row>
    <row r="22" spans="1:23" ht="19.5" customHeight="1" thickTop="1" thickBot="1" x14ac:dyDescent="0.3">
      <c r="A22" s="164"/>
      <c r="C22" s="43"/>
      <c r="D22" s="43" t="str">
        <f>IF(C22&lt;&gt;"",TEXT(C22,"00")&amp;"/12/"&amp;'Configurações Básicas'!$E$5,"")</f>
        <v/>
      </c>
      <c r="E22" s="43"/>
      <c r="F22" s="143"/>
      <c r="G22" s="43"/>
      <c r="H22" s="43"/>
      <c r="I22" s="43"/>
      <c r="J22" s="219"/>
      <c r="K22" s="219"/>
      <c r="L22" s="44"/>
      <c r="M22" s="137"/>
      <c r="N22" s="41" t="e">
        <f>N21+IF(AND(L22="Pago",OR(E22='PC Receitas'!$O$4,E22='PC Receitas'!$O$5,E22='PC Receitas'!$O$6)),K22,IF(AND(L22="Pago",OR(E22='PC Receitas'!$O$7,E22='PC Receitas'!$O$8,E22='PC Receitas'!$O$9,E22='PC Receitas'!$O$10,E22='PC Receitas'!$O$11,E22='PC Receitas'!$O$12,E22='PC Receitas'!$O$13,E22='PC Receitas'!$O$14)),-K22,0))</f>
        <v>#REF!</v>
      </c>
      <c r="P22" s="109" t="str">
        <f>'PC Receitas'!O10</f>
        <v>DESPESAS COM RH</v>
      </c>
      <c r="S22" s="112" t="e">
        <f t="shared" si="0"/>
        <v>#N/A</v>
      </c>
      <c r="T22" s="109" t="e">
        <f t="shared" si="1"/>
        <v>#N/A</v>
      </c>
      <c r="U22" s="109" t="e">
        <f t="shared" si="2"/>
        <v>#N/A</v>
      </c>
      <c r="V22" s="109" t="e">
        <f t="shared" si="3"/>
        <v>#N/A</v>
      </c>
      <c r="W22" s="113" t="e">
        <f>VLOOKUP(E22,'PC Receitas'!$O$4:$P$14,2,FALSE)</f>
        <v>#N/A</v>
      </c>
    </row>
    <row r="23" spans="1:23" ht="19.5" customHeight="1" thickTop="1" thickBot="1" x14ac:dyDescent="0.3">
      <c r="A23" s="164"/>
      <c r="C23" s="43"/>
      <c r="D23" s="43" t="str">
        <f>IF(C23&lt;&gt;"",TEXT(C23,"00")&amp;"/12/"&amp;'Configurações Básicas'!$E$5,"")</f>
        <v/>
      </c>
      <c r="E23" s="43"/>
      <c r="F23" s="143"/>
      <c r="G23" s="43"/>
      <c r="H23" s="43"/>
      <c r="I23" s="43"/>
      <c r="J23" s="219"/>
      <c r="K23" s="219"/>
      <c r="L23" s="126"/>
      <c r="M23" s="137"/>
      <c r="N23" s="41" t="e">
        <f>N22+IF(AND(L23="Pago",OR(E23='PC Receitas'!$O$4,E23='PC Receitas'!$O$5,E23='PC Receitas'!$O$6)),K23,IF(AND(L23="Pago",OR(E23='PC Receitas'!$O$7,E23='PC Receitas'!$O$8,E23='PC Receitas'!$O$9,E23='PC Receitas'!$O$10,E23='PC Receitas'!$O$11,E23='PC Receitas'!$O$12,E23='PC Receitas'!$O$13,E23='PC Receitas'!$O$14)),-K23,0))</f>
        <v>#REF!</v>
      </c>
      <c r="P23" s="109" t="str">
        <f>'PC Receitas'!O11</f>
        <v>DESPESAS OPERACIONAIS</v>
      </c>
      <c r="S23" s="112" t="e">
        <f t="shared" si="0"/>
        <v>#N/A</v>
      </c>
      <c r="T23" s="109" t="e">
        <f t="shared" si="1"/>
        <v>#N/A</v>
      </c>
      <c r="U23" s="109" t="e">
        <f t="shared" si="2"/>
        <v>#N/A</v>
      </c>
      <c r="V23" s="109" t="e">
        <f t="shared" si="3"/>
        <v>#N/A</v>
      </c>
      <c r="W23" s="113" t="e">
        <f>VLOOKUP(E23,'PC Receitas'!$O$4:$P$14,2,FALSE)</f>
        <v>#N/A</v>
      </c>
    </row>
    <row r="24" spans="1:23" ht="19.5" customHeight="1" thickTop="1" thickBot="1" x14ac:dyDescent="0.3">
      <c r="A24" s="164"/>
      <c r="C24" s="43"/>
      <c r="D24" s="43" t="str">
        <f>IF(C24&lt;&gt;"",TEXT(C24,"00")&amp;"/12/"&amp;'Configurações Básicas'!$E$5,"")</f>
        <v/>
      </c>
      <c r="E24" s="43"/>
      <c r="F24" s="143"/>
      <c r="G24" s="43"/>
      <c r="H24" s="43"/>
      <c r="I24" s="43"/>
      <c r="J24" s="219"/>
      <c r="K24" s="219"/>
      <c r="L24" s="126"/>
      <c r="M24" s="137"/>
      <c r="N24" s="41" t="e">
        <f>N23+IF(AND(L24="Pago",OR(E24='PC Receitas'!$O$4,E24='PC Receitas'!$O$5,E24='PC Receitas'!$O$6)),K24,IF(AND(L24="Pago",OR(E24='PC Receitas'!$O$7,E24='PC Receitas'!$O$8,E24='PC Receitas'!$O$9,E24='PC Receitas'!$O$10,E24='PC Receitas'!$O$11,E24='PC Receitas'!$O$12,E24='PC Receitas'!$O$13,E24='PC Receitas'!$O$14)),-K24,0))</f>
        <v>#REF!</v>
      </c>
      <c r="P24" s="109" t="str">
        <f>'PC Receitas'!O12</f>
        <v>DESPESAS DE MARKETING</v>
      </c>
      <c r="S24" s="112" t="e">
        <f t="shared" si="0"/>
        <v>#N/A</v>
      </c>
      <c r="T24" s="109" t="e">
        <f t="shared" si="1"/>
        <v>#N/A</v>
      </c>
      <c r="U24" s="109" t="e">
        <f t="shared" si="2"/>
        <v>#N/A</v>
      </c>
      <c r="V24" s="109" t="e">
        <f t="shared" si="3"/>
        <v>#N/A</v>
      </c>
      <c r="W24" s="113" t="e">
        <f>VLOOKUP(E24,'PC Receitas'!$O$4:$P$14,2,FALSE)</f>
        <v>#N/A</v>
      </c>
    </row>
    <row r="25" spans="1:23" ht="19.5" customHeight="1" thickTop="1" thickBot="1" x14ac:dyDescent="0.3">
      <c r="A25" s="164"/>
      <c r="C25" s="43"/>
      <c r="D25" s="43" t="str">
        <f>IF(C25&lt;&gt;"",TEXT(C25,"00")&amp;"/12/"&amp;'Configurações Básicas'!$E$5,"")</f>
        <v/>
      </c>
      <c r="E25" s="43"/>
      <c r="F25" s="143"/>
      <c r="G25" s="43"/>
      <c r="H25" s="43"/>
      <c r="I25" s="43"/>
      <c r="J25" s="219"/>
      <c r="K25" s="219"/>
      <c r="L25" s="126"/>
      <c r="M25" s="137"/>
      <c r="N25" s="41" t="e">
        <f>N24+IF(AND(L25="Pago",OR(E25='PC Receitas'!$O$4,E25='PC Receitas'!$O$5,E25='PC Receitas'!$O$6)),K25,IF(AND(L25="Pago",OR(E25='PC Receitas'!$O$7,E25='PC Receitas'!$O$8,E25='PC Receitas'!$O$9,E25='PC Receitas'!$O$10,E25='PC Receitas'!$O$11,E25='PC Receitas'!$O$12,E25='PC Receitas'!$O$13,E25='PC Receitas'!$O$14)),-K25,0))</f>
        <v>#REF!</v>
      </c>
      <c r="P25" s="109" t="str">
        <f>'PC Receitas'!O13</f>
        <v>IMPOSTOS</v>
      </c>
      <c r="S25" s="112" t="e">
        <f t="shared" si="0"/>
        <v>#N/A</v>
      </c>
      <c r="T25" s="109" t="e">
        <f t="shared" si="1"/>
        <v>#N/A</v>
      </c>
      <c r="U25" s="109" t="e">
        <f t="shared" si="2"/>
        <v>#N/A</v>
      </c>
      <c r="V25" s="109" t="e">
        <f t="shared" si="3"/>
        <v>#N/A</v>
      </c>
      <c r="W25" s="113" t="e">
        <f>VLOOKUP(E25,'PC Receitas'!$O$4:$P$14,2,FALSE)</f>
        <v>#N/A</v>
      </c>
    </row>
    <row r="26" spans="1:23" ht="19.5" customHeight="1" thickTop="1" thickBot="1" x14ac:dyDescent="0.3">
      <c r="A26" s="164"/>
      <c r="C26" s="43"/>
      <c r="D26" s="43" t="str">
        <f>IF(C26&lt;&gt;"",TEXT(C26,"00")&amp;"/12/"&amp;'Configurações Básicas'!$E$5,"")</f>
        <v/>
      </c>
      <c r="E26" s="43"/>
      <c r="F26" s="143"/>
      <c r="G26" s="43"/>
      <c r="H26" s="43"/>
      <c r="I26" s="43"/>
      <c r="J26" s="219"/>
      <c r="K26" s="219"/>
      <c r="L26" s="126"/>
      <c r="M26" s="137"/>
      <c r="N26" s="41" t="e">
        <f>N25+IF(AND(L26="Pago",OR(E26='PC Receitas'!$O$4,E26='PC Receitas'!$O$5,E26='PC Receitas'!$O$6)),K26,IF(AND(L26="Pago",OR(E26='PC Receitas'!$O$7,E26='PC Receitas'!$O$8,E26='PC Receitas'!$O$9,E26='PC Receitas'!$O$10,E26='PC Receitas'!$O$11,E26='PC Receitas'!$O$12,E26='PC Receitas'!$O$13,E26='PC Receitas'!$O$14)),-K26,0))</f>
        <v>#REF!</v>
      </c>
      <c r="P26" s="109" t="str">
        <f>'PC Receitas'!O14</f>
        <v>INVESTIMENTOS</v>
      </c>
      <c r="S26" s="112" t="e">
        <f t="shared" si="0"/>
        <v>#N/A</v>
      </c>
      <c r="T26" s="109" t="e">
        <f t="shared" si="1"/>
        <v>#N/A</v>
      </c>
      <c r="U26" s="109" t="e">
        <f t="shared" si="2"/>
        <v>#N/A</v>
      </c>
      <c r="V26" s="109" t="e">
        <f t="shared" si="3"/>
        <v>#N/A</v>
      </c>
      <c r="W26" s="113" t="e">
        <f>VLOOKUP(E26,'PC Receitas'!$O$4:$P$14,2,FALSE)</f>
        <v>#N/A</v>
      </c>
    </row>
    <row r="27" spans="1:23" ht="19.5" customHeight="1" thickTop="1" thickBot="1" x14ac:dyDescent="0.3">
      <c r="A27" s="164"/>
      <c r="C27" s="43"/>
      <c r="D27" s="43" t="str">
        <f>IF(C27&lt;&gt;"",TEXT(C27,"00")&amp;"/12/"&amp;'Configurações Básicas'!$E$5,"")</f>
        <v/>
      </c>
      <c r="E27" s="43"/>
      <c r="F27" s="143"/>
      <c r="G27" s="43"/>
      <c r="H27" s="43"/>
      <c r="I27" s="43"/>
      <c r="J27" s="219"/>
      <c r="K27" s="219"/>
      <c r="L27" s="44"/>
      <c r="M27" s="137"/>
      <c r="N27" s="41" t="e">
        <f>N26+IF(AND(L27="Pago",OR(E27='PC Receitas'!$O$4,E27='PC Receitas'!$O$5,E27='PC Receitas'!$O$6)),K27,IF(AND(L27="Pago",OR(E27='PC Receitas'!$O$7,E27='PC Receitas'!$O$8,E27='PC Receitas'!$O$9,E27='PC Receitas'!$O$10,E27='PC Receitas'!$O$11,E27='PC Receitas'!$O$12,E27='PC Receitas'!$O$13,E27='PC Receitas'!$O$14)),-K27,0))</f>
        <v>#REF!</v>
      </c>
      <c r="S27" s="112" t="e">
        <f t="shared" si="0"/>
        <v>#N/A</v>
      </c>
      <c r="T27" s="109" t="e">
        <f t="shared" si="1"/>
        <v>#N/A</v>
      </c>
      <c r="U27" s="109" t="e">
        <f t="shared" si="2"/>
        <v>#N/A</v>
      </c>
      <c r="V27" s="109" t="e">
        <f t="shared" si="3"/>
        <v>#N/A</v>
      </c>
      <c r="W27" s="113" t="e">
        <f>VLOOKUP(E27,'PC Receitas'!$O$4:$P$14,2,FALSE)</f>
        <v>#N/A</v>
      </c>
    </row>
    <row r="28" spans="1:23" ht="19.5" customHeight="1" thickTop="1" thickBot="1" x14ac:dyDescent="0.3">
      <c r="A28" s="164"/>
      <c r="C28" s="43"/>
      <c r="D28" s="43" t="str">
        <f>IF(C28&lt;&gt;"",TEXT(C28,"00")&amp;"/12/"&amp;'Configurações Básicas'!$E$5,"")</f>
        <v/>
      </c>
      <c r="E28" s="43"/>
      <c r="F28" s="143"/>
      <c r="G28" s="43"/>
      <c r="H28" s="43"/>
      <c r="I28" s="43"/>
      <c r="J28" s="219"/>
      <c r="K28" s="219"/>
      <c r="L28" s="126"/>
      <c r="M28" s="137"/>
      <c r="N28" s="41" t="e">
        <f>N27+IF(AND(L28="Pago",OR(E28='PC Receitas'!$O$4,E28='PC Receitas'!$O$5,E28='PC Receitas'!$O$6)),K28,IF(AND(L28="Pago",OR(E28='PC Receitas'!$O$7,E28='PC Receitas'!$O$8,E28='PC Receitas'!$O$9,E28='PC Receitas'!$O$10,E28='PC Receitas'!$O$11,E28='PC Receitas'!$O$12,E28='PC Receitas'!$O$13,E28='PC Receitas'!$O$14)),-K28,0))</f>
        <v>#REF!</v>
      </c>
      <c r="S28" s="112" t="e">
        <f t="shared" si="0"/>
        <v>#N/A</v>
      </c>
      <c r="T28" s="109" t="e">
        <f t="shared" si="1"/>
        <v>#N/A</v>
      </c>
      <c r="U28" s="109" t="e">
        <f t="shared" si="2"/>
        <v>#N/A</v>
      </c>
      <c r="V28" s="109" t="e">
        <f t="shared" si="3"/>
        <v>#N/A</v>
      </c>
      <c r="W28" s="113" t="e">
        <f>VLOOKUP(E28,'PC Receitas'!$O$4:$P$14,2,FALSE)</f>
        <v>#N/A</v>
      </c>
    </row>
    <row r="29" spans="1:23" ht="19.5" customHeight="1" thickTop="1" thickBot="1" x14ac:dyDescent="0.3">
      <c r="A29" s="164"/>
      <c r="C29" s="43"/>
      <c r="D29" s="43" t="str">
        <f>IF(C29&lt;&gt;"",TEXT(C29,"00")&amp;"/12/"&amp;'Configurações Básicas'!$E$5,"")</f>
        <v/>
      </c>
      <c r="E29" s="43"/>
      <c r="F29" s="143"/>
      <c r="G29" s="43"/>
      <c r="H29" s="43"/>
      <c r="I29" s="43"/>
      <c r="J29" s="219"/>
      <c r="K29" s="219"/>
      <c r="L29" s="126"/>
      <c r="M29" s="137"/>
      <c r="N29" s="41" t="e">
        <f>N28+IF(AND(L29="Pago",OR(E29='PC Receitas'!$O$4,E29='PC Receitas'!$O$5,E29='PC Receitas'!$O$6)),K29,IF(AND(L29="Pago",OR(E29='PC Receitas'!$O$7,E29='PC Receitas'!$O$8,E29='PC Receitas'!$O$9,E29='PC Receitas'!$O$10,E29='PC Receitas'!$O$11,E29='PC Receitas'!$O$12,E29='PC Receitas'!$O$13,E29='PC Receitas'!$O$14)),-K29,0))</f>
        <v>#REF!</v>
      </c>
      <c r="S29" s="112" t="e">
        <f t="shared" si="0"/>
        <v>#N/A</v>
      </c>
      <c r="T29" s="109" t="e">
        <f t="shared" si="1"/>
        <v>#N/A</v>
      </c>
      <c r="U29" s="109" t="e">
        <f t="shared" si="2"/>
        <v>#N/A</v>
      </c>
      <c r="V29" s="109" t="e">
        <f t="shared" si="3"/>
        <v>#N/A</v>
      </c>
      <c r="W29" s="113" t="e">
        <f>VLOOKUP(E29,'PC Receitas'!$O$4:$P$14,2,FALSE)</f>
        <v>#N/A</v>
      </c>
    </row>
    <row r="30" spans="1:23" ht="19.5" customHeight="1" thickTop="1" thickBot="1" x14ac:dyDescent="0.3">
      <c r="A30" s="164"/>
      <c r="C30" s="43"/>
      <c r="D30" s="43" t="str">
        <f>IF(C30&lt;&gt;"",TEXT(C30,"00")&amp;"/12/"&amp;'Configurações Básicas'!$E$5,"")</f>
        <v/>
      </c>
      <c r="E30" s="43"/>
      <c r="F30" s="143"/>
      <c r="G30" s="43"/>
      <c r="H30" s="43"/>
      <c r="I30" s="43"/>
      <c r="J30" s="219"/>
      <c r="K30" s="219"/>
      <c r="L30" s="126"/>
      <c r="M30" s="137"/>
      <c r="N30" s="41" t="e">
        <f>N29+IF(AND(L30="Pago",OR(E30='PC Receitas'!$O$4,E30='PC Receitas'!$O$5,E30='PC Receitas'!$O$6)),K30,IF(AND(L30="Pago",OR(E30='PC Receitas'!$O$7,E30='PC Receitas'!$O$8,E30='PC Receitas'!$O$9,E30='PC Receitas'!$O$10,E30='PC Receitas'!$O$11,E30='PC Receitas'!$O$12,E30='PC Receitas'!$O$13,E30='PC Receitas'!$O$14)),-K30,0))</f>
        <v>#REF!</v>
      </c>
      <c r="S30" s="112" t="e">
        <f t="shared" si="0"/>
        <v>#N/A</v>
      </c>
      <c r="T30" s="109" t="e">
        <f t="shared" si="1"/>
        <v>#N/A</v>
      </c>
      <c r="U30" s="109" t="e">
        <f t="shared" si="2"/>
        <v>#N/A</v>
      </c>
      <c r="V30" s="109" t="e">
        <f t="shared" si="3"/>
        <v>#N/A</v>
      </c>
      <c r="W30" s="113" t="e">
        <f>VLOOKUP(E30,'PC Receitas'!$O$4:$P$14,2,FALSE)</f>
        <v>#N/A</v>
      </c>
    </row>
    <row r="31" spans="1:23" ht="19.5" customHeight="1" thickTop="1" thickBot="1" x14ac:dyDescent="0.3">
      <c r="A31" s="164"/>
      <c r="C31" s="43"/>
      <c r="D31" s="43" t="str">
        <f>IF(C31&lt;&gt;"",TEXT(C31,"00")&amp;"/12/"&amp;'Configurações Básicas'!$E$5,"")</f>
        <v/>
      </c>
      <c r="E31" s="43"/>
      <c r="F31" s="143"/>
      <c r="G31" s="43"/>
      <c r="H31" s="43"/>
      <c r="I31" s="43"/>
      <c r="J31" s="219"/>
      <c r="K31" s="219"/>
      <c r="L31" s="126"/>
      <c r="M31" s="137"/>
      <c r="N31" s="41" t="e">
        <f>N30+IF(AND(L31="Pago",OR(E31='PC Receitas'!$O$4,E31='PC Receitas'!$O$5,E31='PC Receitas'!$O$6)),K31,IF(AND(L31="Pago",OR(E31='PC Receitas'!$O$7,E31='PC Receitas'!$O$8,E31='PC Receitas'!$O$9,E31='PC Receitas'!$O$10,E31='PC Receitas'!$O$11,E31='PC Receitas'!$O$12,E31='PC Receitas'!$O$13,E31='PC Receitas'!$O$14)),-K31,0))</f>
        <v>#REF!</v>
      </c>
      <c r="S31" s="112" t="e">
        <f t="shared" si="0"/>
        <v>#N/A</v>
      </c>
      <c r="T31" s="109" t="e">
        <f t="shared" si="1"/>
        <v>#N/A</v>
      </c>
      <c r="U31" s="109" t="e">
        <f t="shared" si="2"/>
        <v>#N/A</v>
      </c>
      <c r="V31" s="109" t="e">
        <f t="shared" si="3"/>
        <v>#N/A</v>
      </c>
      <c r="W31" s="113" t="e">
        <f>VLOOKUP(E31,'PC Receitas'!$O$4:$P$14,2,FALSE)</f>
        <v>#N/A</v>
      </c>
    </row>
    <row r="32" spans="1:23" ht="19.5" customHeight="1" thickTop="1" thickBot="1" x14ac:dyDescent="0.3">
      <c r="A32" s="164"/>
      <c r="C32" s="43"/>
      <c r="D32" s="43" t="str">
        <f>IF(C32&lt;&gt;"",TEXT(C32,"00")&amp;"/12/"&amp;'Configurações Básicas'!$E$5,"")</f>
        <v/>
      </c>
      <c r="E32" s="43"/>
      <c r="F32" s="143"/>
      <c r="G32" s="43"/>
      <c r="H32" s="43"/>
      <c r="I32" s="43"/>
      <c r="J32" s="219"/>
      <c r="K32" s="219"/>
      <c r="L32" s="126"/>
      <c r="M32" s="137"/>
      <c r="N32" s="41" t="e">
        <f>N31+IF(AND(L32="Pago",OR(E32='PC Receitas'!$O$4,E32='PC Receitas'!$O$5,E32='PC Receitas'!$O$6)),K32,IF(AND(L32="Pago",OR(E32='PC Receitas'!$O$7,E32='PC Receitas'!$O$8,E32='PC Receitas'!$O$9,E32='PC Receitas'!$O$10,E32='PC Receitas'!$O$11,E32='PC Receitas'!$O$12,E32='PC Receitas'!$O$13,E32='PC Receitas'!$O$14)),-K32,0))</f>
        <v>#REF!</v>
      </c>
      <c r="S32" s="112" t="e">
        <f t="shared" si="0"/>
        <v>#N/A</v>
      </c>
      <c r="T32" s="109" t="e">
        <f t="shared" si="1"/>
        <v>#N/A</v>
      </c>
      <c r="U32" s="109" t="e">
        <f t="shared" si="2"/>
        <v>#N/A</v>
      </c>
      <c r="V32" s="109" t="e">
        <f t="shared" si="3"/>
        <v>#N/A</v>
      </c>
      <c r="W32" s="113" t="e">
        <f>VLOOKUP(E32,'PC Receitas'!$O$4:$P$14,2,FALSE)</f>
        <v>#N/A</v>
      </c>
    </row>
    <row r="33" spans="1:23" ht="19.5" customHeight="1" thickTop="1" thickBot="1" x14ac:dyDescent="0.3">
      <c r="A33" s="164"/>
      <c r="C33" s="43"/>
      <c r="D33" s="43" t="str">
        <f>IF(C33&lt;&gt;"",TEXT(C33,"00")&amp;"/12/"&amp;'Configurações Básicas'!$E$5,"")</f>
        <v/>
      </c>
      <c r="E33" s="43"/>
      <c r="F33" s="143"/>
      <c r="G33" s="43"/>
      <c r="H33" s="43"/>
      <c r="I33" s="43"/>
      <c r="J33" s="219"/>
      <c r="K33" s="219"/>
      <c r="L33" s="126"/>
      <c r="M33" s="137"/>
      <c r="N33" s="41" t="e">
        <f>N32+IF(AND(L33="Pago",OR(E33='PC Receitas'!$O$4,E33='PC Receitas'!$O$5,E33='PC Receitas'!$O$6)),K33,IF(AND(L33="Pago",OR(E33='PC Receitas'!$O$7,E33='PC Receitas'!$O$8,E33='PC Receitas'!$O$9,E33='PC Receitas'!$O$10,E33='PC Receitas'!$O$11,E33='PC Receitas'!$O$12,E33='PC Receitas'!$O$13,E33='PC Receitas'!$O$14)),-K33,0))</f>
        <v>#REF!</v>
      </c>
      <c r="S33" s="112" t="e">
        <f t="shared" si="0"/>
        <v>#N/A</v>
      </c>
      <c r="T33" s="109" t="e">
        <f t="shared" si="1"/>
        <v>#N/A</v>
      </c>
      <c r="U33" s="109" t="e">
        <f t="shared" si="2"/>
        <v>#N/A</v>
      </c>
      <c r="V33" s="109" t="e">
        <f t="shared" si="3"/>
        <v>#N/A</v>
      </c>
      <c r="W33" s="113" t="e">
        <f>VLOOKUP(E33,'PC Receitas'!$O$4:$P$14,2,FALSE)</f>
        <v>#N/A</v>
      </c>
    </row>
    <row r="34" spans="1:23" ht="19.5" customHeight="1" thickTop="1" thickBot="1" x14ac:dyDescent="0.3">
      <c r="A34" s="164"/>
      <c r="C34" s="43"/>
      <c r="D34" s="43" t="str">
        <f>IF(C34&lt;&gt;"",TEXT(C34,"00")&amp;"/12/"&amp;'Configurações Básicas'!$E$5,"")</f>
        <v/>
      </c>
      <c r="E34" s="43"/>
      <c r="F34" s="143"/>
      <c r="G34" s="43"/>
      <c r="H34" s="43"/>
      <c r="I34" s="43"/>
      <c r="J34" s="219"/>
      <c r="K34" s="219"/>
      <c r="L34" s="44"/>
      <c r="M34" s="137"/>
      <c r="N34" s="41" t="e">
        <f>N33+IF(AND(L34="Pago",OR(E34='PC Receitas'!$O$4,E34='PC Receitas'!$O$5,E34='PC Receitas'!$O$6)),K34,IF(AND(L34="Pago",OR(E34='PC Receitas'!$O$7,E34='PC Receitas'!$O$8,E34='PC Receitas'!$O$9,E34='PC Receitas'!$O$10,E34='PC Receitas'!$O$11,E34='PC Receitas'!$O$12,E34='PC Receitas'!$O$13,E34='PC Receitas'!$O$14)),-K34,0))</f>
        <v>#REF!</v>
      </c>
      <c r="S34" s="112" t="e">
        <f t="shared" si="0"/>
        <v>#N/A</v>
      </c>
      <c r="T34" s="109" t="e">
        <f t="shared" si="1"/>
        <v>#N/A</v>
      </c>
      <c r="U34" s="109" t="e">
        <f t="shared" si="2"/>
        <v>#N/A</v>
      </c>
      <c r="V34" s="109" t="e">
        <f t="shared" si="3"/>
        <v>#N/A</v>
      </c>
      <c r="W34" s="113" t="e">
        <f>VLOOKUP(E34,'PC Receitas'!$O$4:$P$14,2,FALSE)</f>
        <v>#N/A</v>
      </c>
    </row>
    <row r="35" spans="1:23" ht="19.5" customHeight="1" thickTop="1" thickBot="1" x14ac:dyDescent="0.3">
      <c r="A35" s="164"/>
      <c r="C35" s="43"/>
      <c r="D35" s="43" t="str">
        <f>IF(C35&lt;&gt;"",TEXT(C35,"00")&amp;"/12/"&amp;'Configurações Básicas'!$E$5,"")</f>
        <v/>
      </c>
      <c r="E35" s="43"/>
      <c r="F35" s="143"/>
      <c r="G35" s="43"/>
      <c r="H35" s="43"/>
      <c r="I35" s="43"/>
      <c r="J35" s="219"/>
      <c r="K35" s="219"/>
      <c r="L35" s="126"/>
      <c r="M35" s="137"/>
      <c r="N35" s="41" t="e">
        <f>N34+IF(AND(L35="Pago",OR(E35='PC Receitas'!$O$4,E35='PC Receitas'!$O$5,E35='PC Receitas'!$O$6)),K35,IF(AND(L35="Pago",OR(E35='PC Receitas'!$O$7,E35='PC Receitas'!$O$8,E35='PC Receitas'!$O$9,E35='PC Receitas'!$O$10,E35='PC Receitas'!$O$11,E35='PC Receitas'!$O$12,E35='PC Receitas'!$O$13,E35='PC Receitas'!$O$14)),-K35,0))</f>
        <v>#REF!</v>
      </c>
      <c r="S35" s="112" t="e">
        <f t="shared" si="0"/>
        <v>#N/A</v>
      </c>
      <c r="T35" s="109" t="e">
        <f t="shared" si="1"/>
        <v>#N/A</v>
      </c>
      <c r="U35" s="109" t="e">
        <f t="shared" si="2"/>
        <v>#N/A</v>
      </c>
      <c r="V35" s="109" t="e">
        <f t="shared" si="3"/>
        <v>#N/A</v>
      </c>
      <c r="W35" s="113" t="e">
        <f>VLOOKUP(E35,'PC Receitas'!$O$4:$P$14,2,FALSE)</f>
        <v>#N/A</v>
      </c>
    </row>
    <row r="36" spans="1:23" ht="19.5" customHeight="1" thickTop="1" thickBot="1" x14ac:dyDescent="0.3">
      <c r="A36" s="164"/>
      <c r="C36" s="43"/>
      <c r="D36" s="43" t="str">
        <f>IF(C36&lt;&gt;"",TEXT(C36,"00")&amp;"/12/"&amp;'Configurações Básicas'!$E$5,"")</f>
        <v/>
      </c>
      <c r="E36" s="43"/>
      <c r="F36" s="143"/>
      <c r="G36" s="43"/>
      <c r="H36" s="43"/>
      <c r="I36" s="43"/>
      <c r="J36" s="219"/>
      <c r="K36" s="219"/>
      <c r="L36" s="126"/>
      <c r="M36" s="137"/>
      <c r="N36" s="41" t="e">
        <f>N35+IF(AND(L36="Pago",OR(E36='PC Receitas'!$O$4,E36='PC Receitas'!$O$5,E36='PC Receitas'!$O$6)),K36,IF(AND(L36="Pago",OR(E36='PC Receitas'!$O$7,E36='PC Receitas'!$O$8,E36='PC Receitas'!$O$9,E36='PC Receitas'!$O$10,E36='PC Receitas'!$O$11,E36='PC Receitas'!$O$12,E36='PC Receitas'!$O$13,E36='PC Receitas'!$O$14)),-K36,0))</f>
        <v>#REF!</v>
      </c>
      <c r="S36" s="112" t="e">
        <f t="shared" si="0"/>
        <v>#N/A</v>
      </c>
      <c r="T36" s="109" t="e">
        <f t="shared" si="1"/>
        <v>#N/A</v>
      </c>
      <c r="U36" s="109" t="e">
        <f t="shared" si="2"/>
        <v>#N/A</v>
      </c>
      <c r="V36" s="109" t="e">
        <f t="shared" si="3"/>
        <v>#N/A</v>
      </c>
      <c r="W36" s="113" t="e">
        <f>VLOOKUP(E36,'PC Receitas'!$O$4:$P$14,2,FALSE)</f>
        <v>#N/A</v>
      </c>
    </row>
    <row r="37" spans="1:23" ht="19.5" customHeight="1" thickTop="1" thickBot="1" x14ac:dyDescent="0.3">
      <c r="A37" s="164"/>
      <c r="C37" s="43"/>
      <c r="D37" s="43" t="str">
        <f>IF(C37&lt;&gt;"",TEXT(C37,"00")&amp;"/12/"&amp;'Configurações Básicas'!$E$5,"")</f>
        <v/>
      </c>
      <c r="E37" s="43"/>
      <c r="F37" s="143"/>
      <c r="G37" s="43"/>
      <c r="H37" s="43"/>
      <c r="I37" s="43"/>
      <c r="J37" s="219"/>
      <c r="K37" s="219"/>
      <c r="L37" s="126"/>
      <c r="M37" s="137"/>
      <c r="N37" s="41" t="e">
        <f>N36+IF(AND(L37="Pago",OR(E37='PC Receitas'!$O$4,E37='PC Receitas'!$O$5,E37='PC Receitas'!$O$6)),K37,IF(AND(L37="Pago",OR(E37='PC Receitas'!$O$7,E37='PC Receitas'!$O$8,E37='PC Receitas'!$O$9,E37='PC Receitas'!$O$10,E37='PC Receitas'!$O$11,E37='PC Receitas'!$O$12,E37='PC Receitas'!$O$13,E37='PC Receitas'!$O$14)),-K37,0))</f>
        <v>#REF!</v>
      </c>
      <c r="S37" s="112" t="e">
        <f t="shared" si="0"/>
        <v>#N/A</v>
      </c>
      <c r="T37" s="109" t="e">
        <f t="shared" si="1"/>
        <v>#N/A</v>
      </c>
      <c r="U37" s="109" t="e">
        <f t="shared" si="2"/>
        <v>#N/A</v>
      </c>
      <c r="V37" s="109" t="e">
        <f t="shared" si="3"/>
        <v>#N/A</v>
      </c>
      <c r="W37" s="113" t="e">
        <f>VLOOKUP(E37,'PC Receitas'!$O$4:$P$14,2,FALSE)</f>
        <v>#N/A</v>
      </c>
    </row>
    <row r="38" spans="1:23" ht="19.5" customHeight="1" thickTop="1" thickBot="1" x14ac:dyDescent="0.3">
      <c r="A38" s="164"/>
      <c r="C38" s="43"/>
      <c r="D38" s="43" t="str">
        <f>IF(C38&lt;&gt;"",TEXT(C38,"00")&amp;"/12/"&amp;'Configurações Básicas'!$E$5,"")</f>
        <v/>
      </c>
      <c r="E38" s="43"/>
      <c r="F38" s="143"/>
      <c r="G38" s="43"/>
      <c r="H38" s="43"/>
      <c r="I38" s="43"/>
      <c r="J38" s="219"/>
      <c r="K38" s="219"/>
      <c r="L38" s="126"/>
      <c r="M38" s="137"/>
      <c r="N38" s="41" t="e">
        <f>N37+IF(AND(L38="Pago",OR(E38='PC Receitas'!$O$4,E38='PC Receitas'!$O$5,E38='PC Receitas'!$O$6)),K38,IF(AND(L38="Pago",OR(E38='PC Receitas'!$O$7,E38='PC Receitas'!$O$8,E38='PC Receitas'!$O$9,E38='PC Receitas'!$O$10,E38='PC Receitas'!$O$11,E38='PC Receitas'!$O$12,E38='PC Receitas'!$O$13,E38='PC Receitas'!$O$14)),-K38,0))</f>
        <v>#REF!</v>
      </c>
      <c r="S38" s="112" t="e">
        <f t="shared" si="0"/>
        <v>#N/A</v>
      </c>
      <c r="T38" s="109" t="e">
        <f t="shared" si="1"/>
        <v>#N/A</v>
      </c>
      <c r="U38" s="109" t="e">
        <f t="shared" si="2"/>
        <v>#N/A</v>
      </c>
      <c r="V38" s="109" t="e">
        <f t="shared" si="3"/>
        <v>#N/A</v>
      </c>
      <c r="W38" s="113" t="e">
        <f>VLOOKUP(E38,'PC Receitas'!$O$4:$P$14,2,FALSE)</f>
        <v>#N/A</v>
      </c>
    </row>
    <row r="39" spans="1:23" ht="19.5" customHeight="1" thickTop="1" thickBot="1" x14ac:dyDescent="0.3">
      <c r="A39" s="164"/>
      <c r="C39" s="43"/>
      <c r="D39" s="43" t="str">
        <f>IF(C39&lt;&gt;"",TEXT(C39,"00")&amp;"/12/"&amp;'Configurações Básicas'!$E$5,"")</f>
        <v/>
      </c>
      <c r="E39" s="43"/>
      <c r="F39" s="143"/>
      <c r="G39" s="43"/>
      <c r="H39" s="43"/>
      <c r="I39" s="43"/>
      <c r="J39" s="219"/>
      <c r="K39" s="219"/>
      <c r="L39" s="126"/>
      <c r="M39" s="137"/>
      <c r="N39" s="41" t="e">
        <f>N38+IF(AND(L39="Pago",OR(E39='PC Receitas'!$O$4,E39='PC Receitas'!$O$5,E39='PC Receitas'!$O$6)),K39,IF(AND(L39="Pago",OR(E39='PC Receitas'!$O$7,E39='PC Receitas'!$O$8,E39='PC Receitas'!$O$9,E39='PC Receitas'!$O$10,E39='PC Receitas'!$O$11,E39='PC Receitas'!$O$12,E39='PC Receitas'!$O$13,E39='PC Receitas'!$O$14)),-K39,0))</f>
        <v>#REF!</v>
      </c>
      <c r="S39" s="112" t="e">
        <f t="shared" si="0"/>
        <v>#N/A</v>
      </c>
      <c r="T39" s="109" t="e">
        <f t="shared" si="1"/>
        <v>#N/A</v>
      </c>
      <c r="U39" s="109" t="e">
        <f t="shared" si="2"/>
        <v>#N/A</v>
      </c>
      <c r="V39" s="109" t="e">
        <f t="shared" si="3"/>
        <v>#N/A</v>
      </c>
      <c r="W39" s="113" t="e">
        <f>VLOOKUP(E39,'PC Receitas'!$O$4:$P$14,2,FALSE)</f>
        <v>#N/A</v>
      </c>
    </row>
    <row r="40" spans="1:23" ht="19.5" customHeight="1" thickTop="1" thickBot="1" x14ac:dyDescent="0.3">
      <c r="A40" s="164"/>
      <c r="C40" s="43"/>
      <c r="D40" s="43" t="str">
        <f>IF(C40&lt;&gt;"",TEXT(C40,"00")&amp;"/12/"&amp;'Configurações Básicas'!$E$5,"")</f>
        <v/>
      </c>
      <c r="E40" s="43"/>
      <c r="F40" s="143"/>
      <c r="G40" s="43"/>
      <c r="H40" s="43"/>
      <c r="I40" s="43"/>
      <c r="J40" s="219"/>
      <c r="K40" s="219"/>
      <c r="L40" s="126"/>
      <c r="M40" s="137"/>
      <c r="N40" s="41" t="e">
        <f>N39+IF(AND(L40="Pago",OR(E40='PC Receitas'!$O$4,E40='PC Receitas'!$O$5,E40='PC Receitas'!$O$6)),K40,IF(AND(L40="Pago",OR(E40='PC Receitas'!$O$7,E40='PC Receitas'!$O$8,E40='PC Receitas'!$O$9,E40='PC Receitas'!$O$10,E40='PC Receitas'!$O$11,E40='PC Receitas'!$O$12,E40='PC Receitas'!$O$13,E40='PC Receitas'!$O$14)),-K40,0))</f>
        <v>#REF!</v>
      </c>
      <c r="S40" s="112" t="e">
        <f t="shared" si="0"/>
        <v>#N/A</v>
      </c>
      <c r="T40" s="109" t="e">
        <f t="shared" si="1"/>
        <v>#N/A</v>
      </c>
      <c r="U40" s="109" t="e">
        <f t="shared" si="2"/>
        <v>#N/A</v>
      </c>
      <c r="V40" s="109" t="e">
        <f t="shared" si="3"/>
        <v>#N/A</v>
      </c>
      <c r="W40" s="113" t="e">
        <f>VLOOKUP(E40,'PC Receitas'!$O$4:$P$14,2,FALSE)</f>
        <v>#N/A</v>
      </c>
    </row>
    <row r="41" spans="1:23" ht="19.5" customHeight="1" thickTop="1" thickBot="1" x14ac:dyDescent="0.3">
      <c r="A41" s="164"/>
      <c r="C41" s="43"/>
      <c r="D41" s="43" t="str">
        <f>IF(C41&lt;&gt;"",TEXT(C41,"00")&amp;"/12/"&amp;'Configurações Básicas'!$E$5,"")</f>
        <v/>
      </c>
      <c r="E41" s="43"/>
      <c r="F41" s="143"/>
      <c r="G41" s="43"/>
      <c r="H41" s="43"/>
      <c r="I41" s="43"/>
      <c r="J41" s="219"/>
      <c r="K41" s="219"/>
      <c r="L41" s="126"/>
      <c r="M41" s="137"/>
      <c r="N41" s="41" t="e">
        <f>N40+IF(AND(L41="Pago",OR(E41='PC Receitas'!$O$4,E41='PC Receitas'!$O$5,E41='PC Receitas'!$O$6)),K41,IF(AND(L41="Pago",OR(E41='PC Receitas'!$O$7,E41='PC Receitas'!$O$8,E41='PC Receitas'!$O$9,E41='PC Receitas'!$O$10,E41='PC Receitas'!$O$11,E41='PC Receitas'!$O$12,E41='PC Receitas'!$O$13,E41='PC Receitas'!$O$14)),-K41,0))</f>
        <v>#REF!</v>
      </c>
      <c r="S41" s="112" t="e">
        <f t="shared" si="0"/>
        <v>#N/A</v>
      </c>
      <c r="T41" s="109" t="e">
        <f t="shared" si="1"/>
        <v>#N/A</v>
      </c>
      <c r="U41" s="109" t="e">
        <f t="shared" si="2"/>
        <v>#N/A</v>
      </c>
      <c r="V41" s="109" t="e">
        <f t="shared" si="3"/>
        <v>#N/A</v>
      </c>
      <c r="W41" s="113" t="e">
        <f>VLOOKUP(E41,'PC Receitas'!$O$4:$P$14,2,FALSE)</f>
        <v>#N/A</v>
      </c>
    </row>
    <row r="42" spans="1:23" ht="19.5" customHeight="1" thickTop="1" thickBot="1" x14ac:dyDescent="0.3">
      <c r="A42" s="164"/>
      <c r="C42" s="43"/>
      <c r="D42" s="43" t="str">
        <f>IF(C42&lt;&gt;"",TEXT(C42,"00")&amp;"/12/"&amp;'Configurações Básicas'!$E$5,"")</f>
        <v/>
      </c>
      <c r="E42" s="43"/>
      <c r="F42" s="143"/>
      <c r="G42" s="43"/>
      <c r="H42" s="43"/>
      <c r="I42" s="43"/>
      <c r="J42" s="219"/>
      <c r="K42" s="219"/>
      <c r="L42" s="126"/>
      <c r="M42" s="137"/>
      <c r="N42" s="41" t="e">
        <f>N41+IF(AND(L42="Pago",OR(E42='PC Receitas'!$O$4,E42='PC Receitas'!$O$5,E42='PC Receitas'!$O$6)),K42,IF(AND(L42="Pago",OR(E42='PC Receitas'!$O$7,E42='PC Receitas'!$O$8,E42='PC Receitas'!$O$9,E42='PC Receitas'!$O$10,E42='PC Receitas'!$O$11,E42='PC Receitas'!$O$12,E42='PC Receitas'!$O$13,E42='PC Receitas'!$O$14)),-K42,0))</f>
        <v>#REF!</v>
      </c>
      <c r="S42" s="112" t="e">
        <f t="shared" si="0"/>
        <v>#N/A</v>
      </c>
      <c r="T42" s="109" t="e">
        <f t="shared" si="1"/>
        <v>#N/A</v>
      </c>
      <c r="U42" s="109" t="e">
        <f t="shared" si="2"/>
        <v>#N/A</v>
      </c>
      <c r="V42" s="109" t="e">
        <f t="shared" si="3"/>
        <v>#N/A</v>
      </c>
      <c r="W42" s="113" t="e">
        <f>VLOOKUP(E42,'PC Receitas'!$O$4:$P$14,2,FALSE)</f>
        <v>#N/A</v>
      </c>
    </row>
    <row r="43" spans="1:23" ht="19.5" customHeight="1" thickTop="1" thickBot="1" x14ac:dyDescent="0.3">
      <c r="A43" s="164"/>
      <c r="C43" s="43"/>
      <c r="D43" s="43" t="str">
        <f>IF(C43&lt;&gt;"",TEXT(C43,"00")&amp;"/12/"&amp;'Configurações Básicas'!$E$5,"")</f>
        <v/>
      </c>
      <c r="E43" s="43"/>
      <c r="F43" s="143"/>
      <c r="G43" s="43"/>
      <c r="H43" s="43"/>
      <c r="I43" s="43"/>
      <c r="J43" s="219"/>
      <c r="K43" s="219"/>
      <c r="L43" s="126"/>
      <c r="M43" s="137"/>
      <c r="N43" s="41" t="e">
        <f>N42+IF(AND(L43="Pago",OR(E43='PC Receitas'!$O$4,E43='PC Receitas'!$O$5,E43='PC Receitas'!$O$6)),K43,IF(AND(L43="Pago",OR(E43='PC Receitas'!$O$7,E43='PC Receitas'!$O$8,E43='PC Receitas'!$O$9,E43='PC Receitas'!$O$10,E43='PC Receitas'!$O$11,E43='PC Receitas'!$O$12,E43='PC Receitas'!$O$13,E43='PC Receitas'!$O$14)),-K43,0))</f>
        <v>#REF!</v>
      </c>
      <c r="S43" s="112" t="e">
        <f t="shared" si="0"/>
        <v>#N/A</v>
      </c>
      <c r="T43" s="109" t="e">
        <f t="shared" si="1"/>
        <v>#N/A</v>
      </c>
      <c r="U43" s="109" t="e">
        <f t="shared" si="2"/>
        <v>#N/A</v>
      </c>
      <c r="V43" s="109" t="e">
        <f t="shared" si="3"/>
        <v>#N/A</v>
      </c>
      <c r="W43" s="113" t="e">
        <f>VLOOKUP(E43,'PC Receitas'!$O$4:$P$14,2,FALSE)</f>
        <v>#N/A</v>
      </c>
    </row>
    <row r="44" spans="1:23" ht="19.5" customHeight="1" thickTop="1" thickBot="1" x14ac:dyDescent="0.3">
      <c r="A44" s="164"/>
      <c r="C44" s="43"/>
      <c r="D44" s="43" t="str">
        <f>IF(C44&lt;&gt;"",TEXT(C44,"00")&amp;"/12/"&amp;'Configurações Básicas'!$E$5,"")</f>
        <v/>
      </c>
      <c r="E44" s="43"/>
      <c r="F44" s="143"/>
      <c r="G44" s="43"/>
      <c r="H44" s="43"/>
      <c r="I44" s="43"/>
      <c r="J44" s="219"/>
      <c r="K44" s="219"/>
      <c r="L44" s="126"/>
      <c r="M44" s="137"/>
      <c r="N44" s="41" t="e">
        <f>N43+IF(AND(L44="Pago",OR(E44='PC Receitas'!$O$4,E44='PC Receitas'!$O$5,E44='PC Receitas'!$O$6)),K44,IF(AND(L44="Pago",OR(E44='PC Receitas'!$O$7,E44='PC Receitas'!$O$8,E44='PC Receitas'!$O$9,E44='PC Receitas'!$O$10,E44='PC Receitas'!$O$11,E44='PC Receitas'!$O$12,E44='PC Receitas'!$O$13,E44='PC Receitas'!$O$14)),-K44,0))</f>
        <v>#REF!</v>
      </c>
      <c r="S44" s="112" t="e">
        <f t="shared" si="0"/>
        <v>#N/A</v>
      </c>
      <c r="T44" s="109" t="e">
        <f t="shared" si="1"/>
        <v>#N/A</v>
      </c>
      <c r="U44" s="109" t="e">
        <f t="shared" si="2"/>
        <v>#N/A</v>
      </c>
      <c r="V44" s="109" t="e">
        <f t="shared" si="3"/>
        <v>#N/A</v>
      </c>
      <c r="W44" s="113" t="e">
        <f>VLOOKUP(E44,'PC Receitas'!$O$4:$P$14,2,FALSE)</f>
        <v>#N/A</v>
      </c>
    </row>
    <row r="45" spans="1:23" ht="19.5" customHeight="1" thickTop="1" thickBot="1" x14ac:dyDescent="0.3">
      <c r="A45" s="164"/>
      <c r="C45" s="43"/>
      <c r="D45" s="43" t="str">
        <f>IF(C45&lt;&gt;"",TEXT(C45,"00")&amp;"/12/"&amp;'Configurações Básicas'!$E$5,"")</f>
        <v/>
      </c>
      <c r="E45" s="43"/>
      <c r="F45" s="143"/>
      <c r="G45" s="43"/>
      <c r="H45" s="43"/>
      <c r="I45" s="43"/>
      <c r="J45" s="219"/>
      <c r="K45" s="219"/>
      <c r="L45" s="126"/>
      <c r="M45" s="137"/>
      <c r="N45" s="41" t="e">
        <f>N44+IF(AND(L45="Pago",OR(E45='PC Receitas'!$O$4,E45='PC Receitas'!$O$5,E45='PC Receitas'!$O$6)),K45,IF(AND(L45="Pago",OR(E45='PC Receitas'!$O$7,E45='PC Receitas'!$O$8,E45='PC Receitas'!$O$9,E45='PC Receitas'!$O$10,E45='PC Receitas'!$O$11,E45='PC Receitas'!$O$12,E45='PC Receitas'!$O$13,E45='PC Receitas'!$O$14)),-K45,0))</f>
        <v>#REF!</v>
      </c>
      <c r="S45" s="112" t="e">
        <f t="shared" si="0"/>
        <v>#N/A</v>
      </c>
      <c r="T45" s="109" t="e">
        <f t="shared" si="1"/>
        <v>#N/A</v>
      </c>
      <c r="U45" s="109" t="e">
        <f t="shared" si="2"/>
        <v>#N/A</v>
      </c>
      <c r="V45" s="109" t="e">
        <f t="shared" si="3"/>
        <v>#N/A</v>
      </c>
      <c r="W45" s="113" t="e">
        <f>VLOOKUP(E45,'PC Receitas'!$O$4:$P$14,2,FALSE)</f>
        <v>#N/A</v>
      </c>
    </row>
    <row r="46" spans="1:23" ht="19.5" customHeight="1" thickTop="1" thickBot="1" x14ac:dyDescent="0.3">
      <c r="A46" s="164"/>
      <c r="C46" s="43"/>
      <c r="D46" s="43" t="str">
        <f>IF(C46&lt;&gt;"",TEXT(C46,"00")&amp;"/12/"&amp;'Configurações Básicas'!$E$5,"")</f>
        <v/>
      </c>
      <c r="E46" s="43"/>
      <c r="F46" s="143"/>
      <c r="G46" s="43"/>
      <c r="H46" s="43"/>
      <c r="I46" s="43"/>
      <c r="J46" s="219"/>
      <c r="K46" s="219"/>
      <c r="L46" s="126"/>
      <c r="M46" s="137"/>
      <c r="N46" s="41" t="e">
        <f>N45+IF(AND(L46="Pago",OR(E46='PC Receitas'!$O$4,E46='PC Receitas'!$O$5,E46='PC Receitas'!$O$6)),K46,IF(AND(L46="Pago",OR(E46='PC Receitas'!$O$7,E46='PC Receitas'!$O$8,E46='PC Receitas'!$O$9,E46='PC Receitas'!$O$10,E46='PC Receitas'!$O$11,E46='PC Receitas'!$O$12,E46='PC Receitas'!$O$13,E46='PC Receitas'!$O$14)),-K46,0))</f>
        <v>#REF!</v>
      </c>
      <c r="S46" s="112" t="e">
        <f t="shared" si="0"/>
        <v>#N/A</v>
      </c>
      <c r="T46" s="109" t="e">
        <f t="shared" si="1"/>
        <v>#N/A</v>
      </c>
      <c r="U46" s="109" t="e">
        <f t="shared" si="2"/>
        <v>#N/A</v>
      </c>
      <c r="V46" s="109" t="e">
        <f t="shared" si="3"/>
        <v>#N/A</v>
      </c>
      <c r="W46" s="113" t="e">
        <f>VLOOKUP(E46,'PC Receitas'!$O$4:$P$14,2,FALSE)</f>
        <v>#N/A</v>
      </c>
    </row>
    <row r="47" spans="1:23" ht="19.5" customHeight="1" thickTop="1" thickBot="1" x14ac:dyDescent="0.3">
      <c r="A47" s="164"/>
      <c r="C47" s="43"/>
      <c r="D47" s="43" t="str">
        <f>IF(C47&lt;&gt;"",TEXT(C47,"00")&amp;"/12/"&amp;'Configurações Básicas'!$E$5,"")</f>
        <v/>
      </c>
      <c r="E47" s="43"/>
      <c r="F47" s="143"/>
      <c r="G47" s="43"/>
      <c r="H47" s="43"/>
      <c r="I47" s="43"/>
      <c r="J47" s="219"/>
      <c r="K47" s="219"/>
      <c r="L47" s="126"/>
      <c r="M47" s="137"/>
      <c r="N47" s="41" t="e">
        <f>N46+IF(AND(L47="Pago",OR(E47='PC Receitas'!$O$4,E47='PC Receitas'!$O$5,E47='PC Receitas'!$O$6)),K47,IF(AND(L47="Pago",OR(E47='PC Receitas'!$O$7,E47='PC Receitas'!$O$8,E47='PC Receitas'!$O$9,E47='PC Receitas'!$O$10,E47='PC Receitas'!$O$11,E47='PC Receitas'!$O$12,E47='PC Receitas'!$O$13,E47='PC Receitas'!$O$14)),-K47,0))</f>
        <v>#REF!</v>
      </c>
      <c r="S47" s="112" t="e">
        <f t="shared" si="0"/>
        <v>#N/A</v>
      </c>
      <c r="T47" s="109" t="e">
        <f t="shared" si="1"/>
        <v>#N/A</v>
      </c>
      <c r="U47" s="109" t="e">
        <f t="shared" si="2"/>
        <v>#N/A</v>
      </c>
      <c r="V47" s="109" t="e">
        <f t="shared" si="3"/>
        <v>#N/A</v>
      </c>
      <c r="W47" s="113" t="e">
        <f>VLOOKUP(E47,'PC Receitas'!$O$4:$P$14,2,FALSE)</f>
        <v>#N/A</v>
      </c>
    </row>
    <row r="48" spans="1:23" ht="19.5" customHeight="1" thickTop="1" thickBot="1" x14ac:dyDescent="0.3">
      <c r="A48" s="164"/>
      <c r="C48" s="43"/>
      <c r="D48" s="43" t="str">
        <f>IF(C48&lt;&gt;"",TEXT(C48,"00")&amp;"/12/"&amp;'Configurações Básicas'!$E$5,"")</f>
        <v/>
      </c>
      <c r="E48" s="43"/>
      <c r="F48" s="143"/>
      <c r="G48" s="43"/>
      <c r="H48" s="43"/>
      <c r="I48" s="43"/>
      <c r="J48" s="219"/>
      <c r="K48" s="219"/>
      <c r="L48" s="126"/>
      <c r="M48" s="137"/>
      <c r="N48" s="41" t="e">
        <f>N47+IF(AND(L48="Pago",OR(E48='PC Receitas'!$O$4,E48='PC Receitas'!$O$5,E48='PC Receitas'!$O$6)),K48,IF(AND(L48="Pago",OR(E48='PC Receitas'!$O$7,E48='PC Receitas'!$O$8,E48='PC Receitas'!$O$9,E48='PC Receitas'!$O$10,E48='PC Receitas'!$O$11,E48='PC Receitas'!$O$12,E48='PC Receitas'!$O$13,E48='PC Receitas'!$O$14)),-K48,0))</f>
        <v>#REF!</v>
      </c>
      <c r="S48" s="112" t="e">
        <f t="shared" si="0"/>
        <v>#N/A</v>
      </c>
      <c r="T48" s="109" t="e">
        <f t="shared" si="1"/>
        <v>#N/A</v>
      </c>
      <c r="U48" s="109" t="e">
        <f t="shared" si="2"/>
        <v>#N/A</v>
      </c>
      <c r="V48" s="109" t="e">
        <f t="shared" si="3"/>
        <v>#N/A</v>
      </c>
      <c r="W48" s="113" t="e">
        <f>VLOOKUP(E48,'PC Receitas'!$O$4:$P$14,2,FALSE)</f>
        <v>#N/A</v>
      </c>
    </row>
    <row r="49" spans="1:23" ht="19.5" customHeight="1" thickTop="1" thickBot="1" x14ac:dyDescent="0.3">
      <c r="A49" s="164"/>
      <c r="C49" s="43"/>
      <c r="D49" s="43" t="str">
        <f>IF(C49&lt;&gt;"",TEXT(C49,"00")&amp;"/12/"&amp;'Configurações Básicas'!$E$5,"")</f>
        <v/>
      </c>
      <c r="E49" s="43"/>
      <c r="F49" s="143"/>
      <c r="G49" s="43"/>
      <c r="H49" s="43"/>
      <c r="I49" s="43"/>
      <c r="J49" s="219"/>
      <c r="K49" s="219"/>
      <c r="L49" s="126"/>
      <c r="M49" s="137"/>
      <c r="N49" s="41" t="e">
        <f>N48+IF(AND(L49="Pago",OR(E49='PC Receitas'!$O$4,E49='PC Receitas'!$O$5,E49='PC Receitas'!$O$6)),K49,IF(AND(L49="Pago",OR(E49='PC Receitas'!$O$7,E49='PC Receitas'!$O$8,E49='PC Receitas'!$O$9,E49='PC Receitas'!$O$10,E49='PC Receitas'!$O$11,E49='PC Receitas'!$O$12,E49='PC Receitas'!$O$13,E49='PC Receitas'!$O$14)),-K49,0))</f>
        <v>#REF!</v>
      </c>
      <c r="S49" s="112" t="e">
        <f t="shared" si="0"/>
        <v>#N/A</v>
      </c>
      <c r="T49" s="109" t="e">
        <f t="shared" si="1"/>
        <v>#N/A</v>
      </c>
      <c r="U49" s="109" t="e">
        <f t="shared" si="2"/>
        <v>#N/A</v>
      </c>
      <c r="V49" s="109" t="e">
        <f t="shared" si="3"/>
        <v>#N/A</v>
      </c>
      <c r="W49" s="113" t="e">
        <f>VLOOKUP(E49,'PC Receitas'!$O$4:$P$14,2,FALSE)</f>
        <v>#N/A</v>
      </c>
    </row>
    <row r="50" spans="1:23" ht="19.5" customHeight="1" thickTop="1" thickBot="1" x14ac:dyDescent="0.3">
      <c r="A50" s="164"/>
      <c r="C50" s="43"/>
      <c r="D50" s="43" t="str">
        <f>IF(C50&lt;&gt;"",TEXT(C50,"00")&amp;"/12/"&amp;'Configurações Básicas'!$E$5,"")</f>
        <v/>
      </c>
      <c r="E50" s="43"/>
      <c r="F50" s="143"/>
      <c r="G50" s="43"/>
      <c r="H50" s="43"/>
      <c r="I50" s="43"/>
      <c r="J50" s="219"/>
      <c r="K50" s="219"/>
      <c r="L50" s="126"/>
      <c r="M50" s="137"/>
      <c r="N50" s="41" t="e">
        <f>N49+IF(AND(L50="Pago",OR(E50='PC Receitas'!$O$4,E50='PC Receitas'!$O$5,E50='PC Receitas'!$O$6)),K50,IF(AND(L50="Pago",OR(E50='PC Receitas'!$O$7,E50='PC Receitas'!$O$8,E50='PC Receitas'!$O$9,E50='PC Receitas'!$O$10,E50='PC Receitas'!$O$11,E50='PC Receitas'!$O$12,E50='PC Receitas'!$O$13,E50='PC Receitas'!$O$14)),-K50,0))</f>
        <v>#REF!</v>
      </c>
      <c r="S50" s="112" t="e">
        <f t="shared" si="0"/>
        <v>#N/A</v>
      </c>
      <c r="T50" s="109" t="e">
        <f t="shared" si="1"/>
        <v>#N/A</v>
      </c>
      <c r="U50" s="109" t="e">
        <f t="shared" si="2"/>
        <v>#N/A</v>
      </c>
      <c r="V50" s="109" t="e">
        <f t="shared" si="3"/>
        <v>#N/A</v>
      </c>
      <c r="W50" s="113" t="e">
        <f>VLOOKUP(E50,'PC Receitas'!$O$4:$P$14,2,FALSE)</f>
        <v>#N/A</v>
      </c>
    </row>
    <row r="51" spans="1:23" ht="19.5" customHeight="1" thickTop="1" thickBot="1" x14ac:dyDescent="0.3">
      <c r="A51" s="164"/>
      <c r="C51" s="43"/>
      <c r="D51" s="43" t="str">
        <f>IF(C51&lt;&gt;"",TEXT(C51,"00")&amp;"/12/"&amp;'Configurações Básicas'!$E$5,"")</f>
        <v/>
      </c>
      <c r="E51" s="43"/>
      <c r="F51" s="143"/>
      <c r="G51" s="43"/>
      <c r="H51" s="43"/>
      <c r="I51" s="43"/>
      <c r="J51" s="219"/>
      <c r="K51" s="219"/>
      <c r="L51" s="126"/>
      <c r="M51" s="137"/>
      <c r="N51" s="41" t="e">
        <f>N50+IF(AND(L51="Pago",OR(E51='PC Receitas'!$O$4,E51='PC Receitas'!$O$5,E51='PC Receitas'!$O$6)),K51,IF(AND(L51="Pago",OR(E51='PC Receitas'!$O$7,E51='PC Receitas'!$O$8,E51='PC Receitas'!$O$9,E51='PC Receitas'!$O$10,E51='PC Receitas'!$O$11,E51='PC Receitas'!$O$12,E51='PC Receitas'!$O$13,E51='PC Receitas'!$O$14)),-K51,0))</f>
        <v>#REF!</v>
      </c>
      <c r="S51" s="112" t="e">
        <f t="shared" si="0"/>
        <v>#N/A</v>
      </c>
      <c r="T51" s="109" t="e">
        <f t="shared" si="1"/>
        <v>#N/A</v>
      </c>
      <c r="U51" s="109" t="e">
        <f t="shared" si="2"/>
        <v>#N/A</v>
      </c>
      <c r="V51" s="109" t="e">
        <f t="shared" si="3"/>
        <v>#N/A</v>
      </c>
      <c r="W51" s="113" t="e">
        <f>VLOOKUP(E51,'PC Receitas'!$O$4:$P$14,2,FALSE)</f>
        <v>#N/A</v>
      </c>
    </row>
    <row r="52" spans="1:23" ht="19.5" customHeight="1" thickTop="1" thickBot="1" x14ac:dyDescent="0.3">
      <c r="A52" s="164"/>
      <c r="C52" s="43"/>
      <c r="D52" s="43" t="str">
        <f>IF(C52&lt;&gt;"",TEXT(C52,"00")&amp;"/12/"&amp;'Configurações Básicas'!$E$5,"")</f>
        <v/>
      </c>
      <c r="E52" s="43"/>
      <c r="F52" s="143"/>
      <c r="G52" s="43"/>
      <c r="H52" s="43"/>
      <c r="I52" s="43"/>
      <c r="J52" s="219"/>
      <c r="K52" s="219"/>
      <c r="L52" s="126"/>
      <c r="M52" s="137"/>
      <c r="N52" s="41" t="e">
        <f>N51+IF(AND(L52="Pago",OR(E52='PC Receitas'!$O$4,E52='PC Receitas'!$O$5,E52='PC Receitas'!$O$6)),K52,IF(AND(L52="Pago",OR(E52='PC Receitas'!$O$7,E52='PC Receitas'!$O$8,E52='PC Receitas'!$O$9,E52='PC Receitas'!$O$10,E52='PC Receitas'!$O$11,E52='PC Receitas'!$O$12,E52='PC Receitas'!$O$13,E52='PC Receitas'!$O$14)),-K52,0))</f>
        <v>#REF!</v>
      </c>
      <c r="S52" s="112" t="e">
        <f t="shared" si="0"/>
        <v>#N/A</v>
      </c>
      <c r="T52" s="109" t="e">
        <f t="shared" si="1"/>
        <v>#N/A</v>
      </c>
      <c r="U52" s="109" t="e">
        <f t="shared" si="2"/>
        <v>#N/A</v>
      </c>
      <c r="V52" s="109" t="e">
        <f t="shared" si="3"/>
        <v>#N/A</v>
      </c>
      <c r="W52" s="113" t="e">
        <f>VLOOKUP(E52,'PC Receitas'!$O$4:$P$14,2,FALSE)</f>
        <v>#N/A</v>
      </c>
    </row>
    <row r="53" spans="1:23" ht="19.5" customHeight="1" thickTop="1" thickBot="1" x14ac:dyDescent="0.3">
      <c r="A53" s="164"/>
      <c r="C53" s="43"/>
      <c r="D53" s="43" t="str">
        <f>IF(C53&lt;&gt;"",TEXT(C53,"00")&amp;"/12/"&amp;'Configurações Básicas'!$E$5,"")</f>
        <v/>
      </c>
      <c r="E53" s="43"/>
      <c r="F53" s="143"/>
      <c r="G53" s="43"/>
      <c r="H53" s="43"/>
      <c r="I53" s="43"/>
      <c r="J53" s="219"/>
      <c r="K53" s="219"/>
      <c r="L53" s="126"/>
      <c r="M53" s="137"/>
      <c r="N53" s="41" t="e">
        <f>N52+IF(AND(L53="Pago",OR(E53='PC Receitas'!$O$4,E53='PC Receitas'!$O$5,E53='PC Receitas'!$O$6)),K53,IF(AND(L53="Pago",OR(E53='PC Receitas'!$O$7,E53='PC Receitas'!$O$8,E53='PC Receitas'!$O$9,E53='PC Receitas'!$O$10,E53='PC Receitas'!$O$11,E53='PC Receitas'!$O$12,E53='PC Receitas'!$O$13,E53='PC Receitas'!$O$14)),-K53,0))</f>
        <v>#REF!</v>
      </c>
      <c r="S53" s="112" t="e">
        <f t="shared" si="0"/>
        <v>#N/A</v>
      </c>
      <c r="T53" s="109" t="e">
        <f t="shared" si="1"/>
        <v>#N/A</v>
      </c>
      <c r="U53" s="109" t="e">
        <f t="shared" si="2"/>
        <v>#N/A</v>
      </c>
      <c r="V53" s="109" t="e">
        <f t="shared" si="3"/>
        <v>#N/A</v>
      </c>
      <c r="W53" s="113" t="e">
        <f>VLOOKUP(E53,'PC Receitas'!$O$4:$P$14,2,FALSE)</f>
        <v>#N/A</v>
      </c>
    </row>
    <row r="54" spans="1:23" ht="19.5" customHeight="1" thickTop="1" thickBot="1" x14ac:dyDescent="0.3">
      <c r="A54" s="164"/>
      <c r="C54" s="43"/>
      <c r="D54" s="43" t="str">
        <f>IF(C54&lt;&gt;"",TEXT(C54,"00")&amp;"/12/"&amp;'Configurações Básicas'!$E$5,"")</f>
        <v/>
      </c>
      <c r="E54" s="43"/>
      <c r="F54" s="143"/>
      <c r="G54" s="43"/>
      <c r="H54" s="43"/>
      <c r="I54" s="43"/>
      <c r="J54" s="219"/>
      <c r="K54" s="219"/>
      <c r="L54" s="126"/>
      <c r="M54" s="137"/>
      <c r="N54" s="41" t="e">
        <f>N53+IF(AND(L54="Pago",OR(E54='PC Receitas'!$O$4,E54='PC Receitas'!$O$5,E54='PC Receitas'!$O$6)),K54,IF(AND(L54="Pago",OR(E54='PC Receitas'!$O$7,E54='PC Receitas'!$O$8,E54='PC Receitas'!$O$9,E54='PC Receitas'!$O$10,E54='PC Receitas'!$O$11,E54='PC Receitas'!$O$12,E54='PC Receitas'!$O$13,E54='PC Receitas'!$O$14)),-K54,0))</f>
        <v>#REF!</v>
      </c>
      <c r="S54" s="112" t="e">
        <f t="shared" si="0"/>
        <v>#N/A</v>
      </c>
      <c r="T54" s="109" t="e">
        <f t="shared" si="1"/>
        <v>#N/A</v>
      </c>
      <c r="U54" s="109" t="e">
        <f t="shared" si="2"/>
        <v>#N/A</v>
      </c>
      <c r="V54" s="109" t="e">
        <f t="shared" si="3"/>
        <v>#N/A</v>
      </c>
      <c r="W54" s="113" t="e">
        <f>VLOOKUP(E54,'PC Receitas'!$O$4:$P$14,2,FALSE)</f>
        <v>#N/A</v>
      </c>
    </row>
    <row r="55" spans="1:23" ht="19.5" customHeight="1" thickTop="1" thickBot="1" x14ac:dyDescent="0.3">
      <c r="A55" s="164"/>
      <c r="C55" s="43"/>
      <c r="D55" s="43" t="str">
        <f>IF(C55&lt;&gt;"",TEXT(C55,"00")&amp;"/12/"&amp;'Configurações Básicas'!$E$5,"")</f>
        <v/>
      </c>
      <c r="E55" s="43"/>
      <c r="F55" s="143"/>
      <c r="G55" s="43"/>
      <c r="H55" s="43"/>
      <c r="I55" s="43"/>
      <c r="J55" s="219"/>
      <c r="K55" s="219"/>
      <c r="L55" s="126"/>
      <c r="M55" s="137"/>
      <c r="N55" s="41" t="e">
        <f>N54+IF(AND(L55="Pago",OR(E55='PC Receitas'!$O$4,E55='PC Receitas'!$O$5,E55='PC Receitas'!$O$6)),K55,IF(AND(L55="Pago",OR(E55='PC Receitas'!$O$7,E55='PC Receitas'!$O$8,E55='PC Receitas'!$O$9,E55='PC Receitas'!$O$10,E55='PC Receitas'!$O$11,E55='PC Receitas'!$O$12,E55='PC Receitas'!$O$13,E55='PC Receitas'!$O$14)),-K55,0))</f>
        <v>#REF!</v>
      </c>
      <c r="S55" s="112" t="e">
        <f t="shared" si="0"/>
        <v>#N/A</v>
      </c>
      <c r="T55" s="109" t="e">
        <f t="shared" si="1"/>
        <v>#N/A</v>
      </c>
      <c r="U55" s="109" t="e">
        <f t="shared" si="2"/>
        <v>#N/A</v>
      </c>
      <c r="V55" s="109" t="e">
        <f t="shared" si="3"/>
        <v>#N/A</v>
      </c>
      <c r="W55" s="113" t="e">
        <f>VLOOKUP(E55,'PC Receitas'!$O$4:$P$14,2,FALSE)</f>
        <v>#N/A</v>
      </c>
    </row>
    <row r="56" spans="1:23" ht="19.5" customHeight="1" thickTop="1" thickBot="1" x14ac:dyDescent="0.3">
      <c r="A56" s="164"/>
      <c r="C56" s="43"/>
      <c r="D56" s="43" t="str">
        <f>IF(C56&lt;&gt;"",TEXT(C56,"00")&amp;"/12/"&amp;'Configurações Básicas'!$E$5,"")</f>
        <v/>
      </c>
      <c r="E56" s="43"/>
      <c r="F56" s="143"/>
      <c r="G56" s="43"/>
      <c r="H56" s="43"/>
      <c r="I56" s="43"/>
      <c r="J56" s="219"/>
      <c r="K56" s="219"/>
      <c r="L56" s="126"/>
      <c r="M56" s="137"/>
      <c r="N56" s="41" t="e">
        <f>N55+IF(AND(L56="Pago",OR(E56='PC Receitas'!$O$4,E56='PC Receitas'!$O$5,E56='PC Receitas'!$O$6)),K56,IF(AND(L56="Pago",OR(E56='PC Receitas'!$O$7,E56='PC Receitas'!$O$8,E56='PC Receitas'!$O$9,E56='PC Receitas'!$O$10,E56='PC Receitas'!$O$11,E56='PC Receitas'!$O$12,E56='PC Receitas'!$O$13,E56='PC Receitas'!$O$14)),-K56,0))</f>
        <v>#REF!</v>
      </c>
      <c r="S56" s="112" t="e">
        <f t="shared" si="0"/>
        <v>#N/A</v>
      </c>
      <c r="T56" s="109" t="e">
        <f t="shared" si="1"/>
        <v>#N/A</v>
      </c>
      <c r="U56" s="109" t="e">
        <f t="shared" si="2"/>
        <v>#N/A</v>
      </c>
      <c r="V56" s="109" t="e">
        <f t="shared" si="3"/>
        <v>#N/A</v>
      </c>
      <c r="W56" s="113" t="e">
        <f>VLOOKUP(E56,'PC Receitas'!$O$4:$P$14,2,FALSE)</f>
        <v>#N/A</v>
      </c>
    </row>
    <row r="57" spans="1:23" ht="19.5" customHeight="1" thickTop="1" thickBot="1" x14ac:dyDescent="0.3">
      <c r="A57" s="164"/>
      <c r="C57" s="43"/>
      <c r="D57" s="43" t="str">
        <f>IF(C57&lt;&gt;"",TEXT(C57,"00")&amp;"/12/"&amp;'Configurações Básicas'!$E$5,"")</f>
        <v/>
      </c>
      <c r="E57" s="43"/>
      <c r="F57" s="143"/>
      <c r="G57" s="43"/>
      <c r="H57" s="43"/>
      <c r="I57" s="43"/>
      <c r="J57" s="219"/>
      <c r="K57" s="219"/>
      <c r="L57" s="126"/>
      <c r="M57" s="137"/>
      <c r="N57" s="41" t="e">
        <f>N56+IF(AND(L57="Pago",OR(E57='PC Receitas'!$O$4,E57='PC Receitas'!$O$5,E57='PC Receitas'!$O$6)),K57,IF(AND(L57="Pago",OR(E57='PC Receitas'!$O$7,E57='PC Receitas'!$O$8,E57='PC Receitas'!$O$9,E57='PC Receitas'!$O$10,E57='PC Receitas'!$O$11,E57='PC Receitas'!$O$12,E57='PC Receitas'!$O$13,E57='PC Receitas'!$O$14)),-K57,0))</f>
        <v>#REF!</v>
      </c>
      <c r="S57" s="112" t="e">
        <f t="shared" si="0"/>
        <v>#N/A</v>
      </c>
      <c r="T57" s="109" t="e">
        <f t="shared" si="1"/>
        <v>#N/A</v>
      </c>
      <c r="U57" s="109" t="e">
        <f t="shared" si="2"/>
        <v>#N/A</v>
      </c>
      <c r="V57" s="109" t="e">
        <f t="shared" si="3"/>
        <v>#N/A</v>
      </c>
      <c r="W57" s="113" t="e">
        <f>VLOOKUP(E57,'PC Receitas'!$O$4:$P$14,2,FALSE)</f>
        <v>#N/A</v>
      </c>
    </row>
    <row r="58" spans="1:23" ht="19.5" customHeight="1" thickTop="1" thickBot="1" x14ac:dyDescent="0.3">
      <c r="A58" s="164"/>
      <c r="C58" s="43"/>
      <c r="D58" s="43" t="str">
        <f>IF(C58&lt;&gt;"",TEXT(C58,"00")&amp;"/12/"&amp;'Configurações Básicas'!$E$5,"")</f>
        <v/>
      </c>
      <c r="E58" s="43"/>
      <c r="F58" s="143"/>
      <c r="G58" s="43"/>
      <c r="H58" s="43"/>
      <c r="I58" s="43"/>
      <c r="J58" s="219"/>
      <c r="K58" s="219"/>
      <c r="L58" s="126"/>
      <c r="M58" s="137"/>
      <c r="N58" s="41" t="e">
        <f>N57+IF(AND(L58="Pago",OR(E58='PC Receitas'!$O$4,E58='PC Receitas'!$O$5,E58='PC Receitas'!$O$6)),K58,IF(AND(L58="Pago",OR(E58='PC Receitas'!$O$7,E58='PC Receitas'!$O$8,E58='PC Receitas'!$O$9,E58='PC Receitas'!$O$10,E58='PC Receitas'!$O$11,E58='PC Receitas'!$O$12,E58='PC Receitas'!$O$13,E58='PC Receitas'!$O$14)),-K58,0))</f>
        <v>#REF!</v>
      </c>
      <c r="S58" s="112" t="e">
        <f t="shared" si="0"/>
        <v>#N/A</v>
      </c>
      <c r="T58" s="109" t="e">
        <f t="shared" si="1"/>
        <v>#N/A</v>
      </c>
      <c r="U58" s="109" t="e">
        <f t="shared" si="2"/>
        <v>#N/A</v>
      </c>
      <c r="V58" s="109" t="e">
        <f t="shared" si="3"/>
        <v>#N/A</v>
      </c>
      <c r="W58" s="113" t="e">
        <f>VLOOKUP(E58,'PC Receitas'!$O$4:$P$14,2,FALSE)</f>
        <v>#N/A</v>
      </c>
    </row>
    <row r="59" spans="1:23" ht="19.5" customHeight="1" thickTop="1" thickBot="1" x14ac:dyDescent="0.3">
      <c r="A59" s="164"/>
      <c r="C59" s="43"/>
      <c r="D59" s="43" t="str">
        <f>IF(C59&lt;&gt;"",TEXT(C59,"00")&amp;"/12/"&amp;'Configurações Básicas'!$E$5,"")</f>
        <v/>
      </c>
      <c r="E59" s="43"/>
      <c r="F59" s="143"/>
      <c r="G59" s="43"/>
      <c r="H59" s="43"/>
      <c r="I59" s="43"/>
      <c r="J59" s="219"/>
      <c r="K59" s="219"/>
      <c r="L59" s="126"/>
      <c r="M59" s="137"/>
      <c r="N59" s="41" t="e">
        <f>N58+IF(AND(L59="Pago",OR(E59='PC Receitas'!$O$4,E59='PC Receitas'!$O$5,E59='PC Receitas'!$O$6)),K59,IF(AND(L59="Pago",OR(E59='PC Receitas'!$O$7,E59='PC Receitas'!$O$8,E59='PC Receitas'!$O$9,E59='PC Receitas'!$O$10,E59='PC Receitas'!$O$11,E59='PC Receitas'!$O$12,E59='PC Receitas'!$O$13,E59='PC Receitas'!$O$14)),-K59,0))</f>
        <v>#REF!</v>
      </c>
      <c r="S59" s="112" t="e">
        <f t="shared" si="0"/>
        <v>#N/A</v>
      </c>
      <c r="T59" s="109" t="e">
        <f t="shared" si="1"/>
        <v>#N/A</v>
      </c>
      <c r="U59" s="109" t="e">
        <f t="shared" si="2"/>
        <v>#N/A</v>
      </c>
      <c r="V59" s="109" t="e">
        <f t="shared" si="3"/>
        <v>#N/A</v>
      </c>
      <c r="W59" s="113" t="e">
        <f>VLOOKUP(E59,'PC Receitas'!$O$4:$P$14,2,FALSE)</f>
        <v>#N/A</v>
      </c>
    </row>
    <row r="60" spans="1:23" ht="19.5" customHeight="1" thickTop="1" thickBot="1" x14ac:dyDescent="0.3">
      <c r="A60" s="164"/>
      <c r="C60" s="43"/>
      <c r="D60" s="43" t="str">
        <f>IF(C60&lt;&gt;"",TEXT(C60,"00")&amp;"/12/"&amp;'Configurações Básicas'!$E$5,"")</f>
        <v/>
      </c>
      <c r="E60" s="43"/>
      <c r="F60" s="143"/>
      <c r="G60" s="43"/>
      <c r="H60" s="43"/>
      <c r="I60" s="43"/>
      <c r="J60" s="219"/>
      <c r="K60" s="219"/>
      <c r="L60" s="126"/>
      <c r="M60" s="137"/>
      <c r="N60" s="41" t="e">
        <f>N59+IF(AND(L60="Pago",OR(E60='PC Receitas'!$O$4,E60='PC Receitas'!$O$5,E60='PC Receitas'!$O$6)),K60,IF(AND(L60="Pago",OR(E60='PC Receitas'!$O$7,E60='PC Receitas'!$O$8,E60='PC Receitas'!$O$9,E60='PC Receitas'!$O$10,E60='PC Receitas'!$O$11,E60='PC Receitas'!$O$12,E60='PC Receitas'!$O$13,E60='PC Receitas'!$O$14)),-K60,0))</f>
        <v>#REF!</v>
      </c>
      <c r="S60" s="112" t="e">
        <f t="shared" si="0"/>
        <v>#N/A</v>
      </c>
      <c r="T60" s="109" t="e">
        <f t="shared" si="1"/>
        <v>#N/A</v>
      </c>
      <c r="U60" s="109" t="e">
        <f t="shared" si="2"/>
        <v>#N/A</v>
      </c>
      <c r="V60" s="109" t="e">
        <f t="shared" si="3"/>
        <v>#N/A</v>
      </c>
      <c r="W60" s="113" t="e">
        <f>VLOOKUP(E60,'PC Receitas'!$O$4:$P$14,2,FALSE)</f>
        <v>#N/A</v>
      </c>
    </row>
    <row r="61" spans="1:23" ht="19.5" customHeight="1" thickTop="1" thickBot="1" x14ac:dyDescent="0.3">
      <c r="A61" s="164"/>
      <c r="C61" s="43"/>
      <c r="D61" s="43" t="str">
        <f>IF(C61&lt;&gt;"",TEXT(C61,"00")&amp;"/12/"&amp;'Configurações Básicas'!$E$5,"")</f>
        <v/>
      </c>
      <c r="E61" s="43"/>
      <c r="F61" s="143"/>
      <c r="G61" s="43"/>
      <c r="H61" s="43"/>
      <c r="I61" s="43"/>
      <c r="J61" s="219"/>
      <c r="K61" s="219"/>
      <c r="L61" s="126"/>
      <c r="M61" s="137"/>
      <c r="N61" s="41" t="e">
        <f>N60+IF(AND(L61="Pago",OR(E61='PC Receitas'!$O$4,E61='PC Receitas'!$O$5,E61='PC Receitas'!$O$6)),K61,IF(AND(L61="Pago",OR(E61='PC Receitas'!$O$7,E61='PC Receitas'!$O$8,E61='PC Receitas'!$O$9,E61='PC Receitas'!$O$10,E61='PC Receitas'!$O$11,E61='PC Receitas'!$O$12,E61='PC Receitas'!$O$13,E61='PC Receitas'!$O$14)),-K61,0))</f>
        <v>#REF!</v>
      </c>
      <c r="S61" s="112" t="e">
        <f t="shared" si="0"/>
        <v>#N/A</v>
      </c>
      <c r="T61" s="109" t="e">
        <f t="shared" si="1"/>
        <v>#N/A</v>
      </c>
      <c r="U61" s="109" t="e">
        <f t="shared" si="2"/>
        <v>#N/A</v>
      </c>
      <c r="V61" s="109" t="e">
        <f t="shared" si="3"/>
        <v>#N/A</v>
      </c>
      <c r="W61" s="113" t="e">
        <f>VLOOKUP(E61,'PC Receitas'!$O$4:$P$14,2,FALSE)</f>
        <v>#N/A</v>
      </c>
    </row>
    <row r="62" spans="1:23" ht="19.5" customHeight="1" thickTop="1" thickBot="1" x14ac:dyDescent="0.3">
      <c r="A62" s="164"/>
      <c r="C62" s="43"/>
      <c r="D62" s="43" t="str">
        <f>IF(C62&lt;&gt;"",TEXT(C62,"00")&amp;"/12/"&amp;'Configurações Básicas'!$E$5,"")</f>
        <v/>
      </c>
      <c r="E62" s="43"/>
      <c r="F62" s="143"/>
      <c r="G62" s="43"/>
      <c r="H62" s="43"/>
      <c r="I62" s="43"/>
      <c r="J62" s="219"/>
      <c r="K62" s="219"/>
      <c r="L62" s="126"/>
      <c r="M62" s="137"/>
      <c r="N62" s="41" t="e">
        <f>N61+IF(AND(L62="Pago",OR(E62='PC Receitas'!$O$4,E62='PC Receitas'!$O$5,E62='PC Receitas'!$O$6)),K62,IF(AND(L62="Pago",OR(E62='PC Receitas'!$O$7,E62='PC Receitas'!$O$8,E62='PC Receitas'!$O$9,E62='PC Receitas'!$O$10,E62='PC Receitas'!$O$11,E62='PC Receitas'!$O$12,E62='PC Receitas'!$O$13,E62='PC Receitas'!$O$14)),-K62,0))</f>
        <v>#REF!</v>
      </c>
      <c r="S62" s="112" t="e">
        <f t="shared" si="0"/>
        <v>#N/A</v>
      </c>
      <c r="T62" s="109" t="e">
        <f t="shared" si="1"/>
        <v>#N/A</v>
      </c>
      <c r="U62" s="109" t="e">
        <f t="shared" si="2"/>
        <v>#N/A</v>
      </c>
      <c r="V62" s="109" t="e">
        <f t="shared" si="3"/>
        <v>#N/A</v>
      </c>
      <c r="W62" s="113" t="e">
        <f>VLOOKUP(E62,'PC Receitas'!$O$4:$P$14,2,FALSE)</f>
        <v>#N/A</v>
      </c>
    </row>
    <row r="63" spans="1:23" ht="19.5" customHeight="1" thickTop="1" thickBot="1" x14ac:dyDescent="0.3">
      <c r="A63" s="164"/>
      <c r="C63" s="43"/>
      <c r="D63" s="43" t="str">
        <f>IF(C63&lt;&gt;"",TEXT(C63,"00")&amp;"/12/"&amp;'Configurações Básicas'!$E$5,"")</f>
        <v/>
      </c>
      <c r="E63" s="43"/>
      <c r="F63" s="143"/>
      <c r="G63" s="43"/>
      <c r="H63" s="43"/>
      <c r="I63" s="43"/>
      <c r="J63" s="219"/>
      <c r="K63" s="219"/>
      <c r="L63" s="126"/>
      <c r="M63" s="137"/>
      <c r="N63" s="41" t="e">
        <f>N62+IF(AND(L63="Pago",OR(E63='PC Receitas'!$O$4,E63='PC Receitas'!$O$5,E63='PC Receitas'!$O$6)),K63,IF(AND(L63="Pago",OR(E63='PC Receitas'!$O$7,E63='PC Receitas'!$O$8,E63='PC Receitas'!$O$9,E63='PC Receitas'!$O$10,E63='PC Receitas'!$O$11,E63='PC Receitas'!$O$12,E63='PC Receitas'!$O$13,E63='PC Receitas'!$O$14)),-K63,0))</f>
        <v>#REF!</v>
      </c>
      <c r="S63" s="112" t="e">
        <f t="shared" si="0"/>
        <v>#N/A</v>
      </c>
      <c r="T63" s="109" t="e">
        <f t="shared" si="1"/>
        <v>#N/A</v>
      </c>
      <c r="U63" s="109" t="e">
        <f t="shared" si="2"/>
        <v>#N/A</v>
      </c>
      <c r="V63" s="109" t="e">
        <f t="shared" si="3"/>
        <v>#N/A</v>
      </c>
      <c r="W63" s="113" t="e">
        <f>VLOOKUP(E63,'PC Receitas'!$O$4:$P$14,2,FALSE)</f>
        <v>#N/A</v>
      </c>
    </row>
    <row r="64" spans="1:23" ht="19.5" customHeight="1" thickTop="1" thickBot="1" x14ac:dyDescent="0.3">
      <c r="A64" s="164"/>
      <c r="C64" s="43"/>
      <c r="D64" s="43" t="str">
        <f>IF(C64&lt;&gt;"",TEXT(C64,"00")&amp;"/12/"&amp;'Configurações Básicas'!$E$5,"")</f>
        <v/>
      </c>
      <c r="E64" s="43"/>
      <c r="F64" s="143"/>
      <c r="G64" s="43"/>
      <c r="H64" s="43"/>
      <c r="I64" s="43"/>
      <c r="J64" s="219"/>
      <c r="K64" s="219"/>
      <c r="L64" s="126"/>
      <c r="M64" s="137"/>
      <c r="N64" s="41" t="e">
        <f>N63+IF(AND(L64="Pago",OR(E64='PC Receitas'!$O$4,E64='PC Receitas'!$O$5,E64='PC Receitas'!$O$6)),K64,IF(AND(L64="Pago",OR(E64='PC Receitas'!$O$7,E64='PC Receitas'!$O$8,E64='PC Receitas'!$O$9,E64='PC Receitas'!$O$10,E64='PC Receitas'!$O$11,E64='PC Receitas'!$O$12,E64='PC Receitas'!$O$13,E64='PC Receitas'!$O$14)),-K64,0))</f>
        <v>#REF!</v>
      </c>
      <c r="S64" s="112" t="e">
        <f t="shared" si="0"/>
        <v>#N/A</v>
      </c>
      <c r="T64" s="109" t="e">
        <f t="shared" si="1"/>
        <v>#N/A</v>
      </c>
      <c r="U64" s="109" t="e">
        <f t="shared" si="2"/>
        <v>#N/A</v>
      </c>
      <c r="V64" s="109" t="e">
        <f t="shared" si="3"/>
        <v>#N/A</v>
      </c>
      <c r="W64" s="113" t="e">
        <f>VLOOKUP(E64,'PC Receitas'!$O$4:$P$14,2,FALSE)</f>
        <v>#N/A</v>
      </c>
    </row>
    <row r="65" spans="1:23" ht="19.5" customHeight="1" thickTop="1" thickBot="1" x14ac:dyDescent="0.3">
      <c r="A65" s="164"/>
      <c r="C65" s="43"/>
      <c r="D65" s="43" t="str">
        <f>IF(C65&lt;&gt;"",TEXT(C65,"00")&amp;"/12/"&amp;'Configurações Básicas'!$E$5,"")</f>
        <v/>
      </c>
      <c r="E65" s="43"/>
      <c r="F65" s="143"/>
      <c r="G65" s="43"/>
      <c r="H65" s="43"/>
      <c r="I65" s="43"/>
      <c r="J65" s="219"/>
      <c r="K65" s="219"/>
      <c r="L65" s="126"/>
      <c r="M65" s="137"/>
      <c r="N65" s="41" t="e">
        <f>N64+IF(AND(L65="Pago",OR(E65='PC Receitas'!$O$4,E65='PC Receitas'!$O$5,E65='PC Receitas'!$O$6)),K65,IF(AND(L65="Pago",OR(E65='PC Receitas'!$O$7,E65='PC Receitas'!$O$8,E65='PC Receitas'!$O$9,E65='PC Receitas'!$O$10,E65='PC Receitas'!$O$11,E65='PC Receitas'!$O$12,E65='PC Receitas'!$O$13,E65='PC Receitas'!$O$14)),-K65,0))</f>
        <v>#REF!</v>
      </c>
      <c r="S65" s="112" t="e">
        <f t="shared" si="0"/>
        <v>#N/A</v>
      </c>
      <c r="T65" s="109" t="e">
        <f t="shared" si="1"/>
        <v>#N/A</v>
      </c>
      <c r="U65" s="109" t="e">
        <f t="shared" si="2"/>
        <v>#N/A</v>
      </c>
      <c r="V65" s="109" t="e">
        <f t="shared" si="3"/>
        <v>#N/A</v>
      </c>
      <c r="W65" s="113" t="e">
        <f>VLOOKUP(E65,'PC Receitas'!$O$4:$P$14,2,FALSE)</f>
        <v>#N/A</v>
      </c>
    </row>
    <row r="66" spans="1:23" ht="19.5" customHeight="1" thickTop="1" thickBot="1" x14ac:dyDescent="0.3">
      <c r="A66" s="164"/>
      <c r="C66" s="43"/>
      <c r="D66" s="43" t="str">
        <f>IF(C66&lt;&gt;"",TEXT(C66,"00")&amp;"/12/"&amp;'Configurações Básicas'!$E$5,"")</f>
        <v/>
      </c>
      <c r="E66" s="43"/>
      <c r="F66" s="143"/>
      <c r="G66" s="43"/>
      <c r="H66" s="43"/>
      <c r="I66" s="43"/>
      <c r="J66" s="219"/>
      <c r="K66" s="219"/>
      <c r="L66" s="126"/>
      <c r="M66" s="137"/>
      <c r="N66" s="41" t="e">
        <f>N65+IF(AND(L66="Pago",OR(E66='PC Receitas'!$O$4,E66='PC Receitas'!$O$5,E66='PC Receitas'!$O$6)),K66,IF(AND(L66="Pago",OR(E66='PC Receitas'!$O$7,E66='PC Receitas'!$O$8,E66='PC Receitas'!$O$9,E66='PC Receitas'!$O$10,E66='PC Receitas'!$O$11,E66='PC Receitas'!$O$12,E66='PC Receitas'!$O$13,E66='PC Receitas'!$O$14)),-K66,0))</f>
        <v>#REF!</v>
      </c>
      <c r="S66" s="112" t="e">
        <f t="shared" si="0"/>
        <v>#N/A</v>
      </c>
      <c r="T66" s="109" t="e">
        <f t="shared" si="1"/>
        <v>#N/A</v>
      </c>
      <c r="U66" s="109" t="e">
        <f t="shared" si="2"/>
        <v>#N/A</v>
      </c>
      <c r="V66" s="109" t="e">
        <f t="shared" si="3"/>
        <v>#N/A</v>
      </c>
      <c r="W66" s="113" t="e">
        <f>VLOOKUP(E66,'PC Receitas'!$O$4:$P$14,2,FALSE)</f>
        <v>#N/A</v>
      </c>
    </row>
    <row r="67" spans="1:23" ht="19.5" customHeight="1" thickTop="1" thickBot="1" x14ac:dyDescent="0.3">
      <c r="A67" s="164"/>
      <c r="C67" s="43"/>
      <c r="D67" s="43" t="str">
        <f>IF(C67&lt;&gt;"",TEXT(C67,"00")&amp;"/12/"&amp;'Configurações Básicas'!$E$5,"")</f>
        <v/>
      </c>
      <c r="E67" s="43"/>
      <c r="F67" s="143"/>
      <c r="G67" s="43"/>
      <c r="H67" s="43"/>
      <c r="I67" s="43"/>
      <c r="J67" s="219"/>
      <c r="K67" s="219"/>
      <c r="L67" s="126"/>
      <c r="M67" s="137"/>
      <c r="N67" s="41" t="e">
        <f>N66+IF(AND(L67="Pago",OR(E67='PC Receitas'!$O$4,E67='PC Receitas'!$O$5,E67='PC Receitas'!$O$6)),K67,IF(AND(L67="Pago",OR(E67='PC Receitas'!$O$7,E67='PC Receitas'!$O$8,E67='PC Receitas'!$O$9,E67='PC Receitas'!$O$10,E67='PC Receitas'!$O$11,E67='PC Receitas'!$O$12,E67='PC Receitas'!$O$13,E67='PC Receitas'!$O$14)),-K67,0))</f>
        <v>#REF!</v>
      </c>
      <c r="S67" s="112" t="e">
        <f t="shared" si="0"/>
        <v>#N/A</v>
      </c>
      <c r="T67" s="109" t="e">
        <f t="shared" si="1"/>
        <v>#N/A</v>
      </c>
      <c r="U67" s="109" t="e">
        <f t="shared" si="2"/>
        <v>#N/A</v>
      </c>
      <c r="V67" s="109" t="e">
        <f t="shared" si="3"/>
        <v>#N/A</v>
      </c>
      <c r="W67" s="113" t="e">
        <f>VLOOKUP(E67,'PC Receitas'!$O$4:$P$14,2,FALSE)</f>
        <v>#N/A</v>
      </c>
    </row>
    <row r="68" spans="1:23" ht="19.5" customHeight="1" thickTop="1" thickBot="1" x14ac:dyDescent="0.3">
      <c r="A68" s="164"/>
      <c r="C68" s="43"/>
      <c r="D68" s="43" t="str">
        <f>IF(C68&lt;&gt;"",TEXT(C68,"00")&amp;"/12/"&amp;'Configurações Básicas'!$E$5,"")</f>
        <v/>
      </c>
      <c r="E68" s="43"/>
      <c r="F68" s="143"/>
      <c r="G68" s="43"/>
      <c r="H68" s="43"/>
      <c r="I68" s="43"/>
      <c r="J68" s="219"/>
      <c r="K68" s="219"/>
      <c r="L68" s="126"/>
      <c r="M68" s="137"/>
      <c r="N68" s="41" t="e">
        <f>N67+IF(AND(L68="Pago",OR(E68='PC Receitas'!$O$4,E68='PC Receitas'!$O$5,E68='PC Receitas'!$O$6)),K68,IF(AND(L68="Pago",OR(E68='PC Receitas'!$O$7,E68='PC Receitas'!$O$8,E68='PC Receitas'!$O$9,E68='PC Receitas'!$O$10,E68='PC Receitas'!$O$11,E68='PC Receitas'!$O$12,E68='PC Receitas'!$O$13,E68='PC Receitas'!$O$14)),-K68,0))</f>
        <v>#REF!</v>
      </c>
      <c r="S68" s="112" t="e">
        <f t="shared" si="0"/>
        <v>#N/A</v>
      </c>
      <c r="T68" s="109" t="e">
        <f t="shared" si="1"/>
        <v>#N/A</v>
      </c>
      <c r="U68" s="109" t="e">
        <f t="shared" si="2"/>
        <v>#N/A</v>
      </c>
      <c r="V68" s="109" t="e">
        <f t="shared" si="3"/>
        <v>#N/A</v>
      </c>
      <c r="W68" s="113" t="e">
        <f>VLOOKUP(E68,'PC Receitas'!$O$4:$P$14,2,FALSE)</f>
        <v>#N/A</v>
      </c>
    </row>
    <row r="69" spans="1:23" ht="19.5" customHeight="1" thickTop="1" thickBot="1" x14ac:dyDescent="0.3">
      <c r="A69" s="164"/>
      <c r="C69" s="43"/>
      <c r="D69" s="43" t="str">
        <f>IF(C69&lt;&gt;"",TEXT(C69,"00")&amp;"/12/"&amp;'Configurações Básicas'!$E$5,"")</f>
        <v/>
      </c>
      <c r="E69" s="43"/>
      <c r="F69" s="143"/>
      <c r="G69" s="43"/>
      <c r="H69" s="43"/>
      <c r="I69" s="43"/>
      <c r="J69" s="219"/>
      <c r="K69" s="219"/>
      <c r="L69" s="126"/>
      <c r="M69" s="137"/>
      <c r="N69" s="41" t="e">
        <f>N68+IF(AND(L69="Pago",OR(E69='PC Receitas'!$O$4,E69='PC Receitas'!$O$5,E69='PC Receitas'!$O$6)),K69,IF(AND(L69="Pago",OR(E69='PC Receitas'!$O$7,E69='PC Receitas'!$O$8,E69='PC Receitas'!$O$9,E69='PC Receitas'!$O$10,E69='PC Receitas'!$O$11,E69='PC Receitas'!$O$12,E69='PC Receitas'!$O$13,E69='PC Receitas'!$O$14)),-K69,0))</f>
        <v>#REF!</v>
      </c>
      <c r="S69" s="112" t="e">
        <f t="shared" si="0"/>
        <v>#N/A</v>
      </c>
      <c r="T69" s="109" t="e">
        <f t="shared" si="1"/>
        <v>#N/A</v>
      </c>
      <c r="U69" s="109" t="e">
        <f t="shared" si="2"/>
        <v>#N/A</v>
      </c>
      <c r="V69" s="109" t="e">
        <f t="shared" si="3"/>
        <v>#N/A</v>
      </c>
      <c r="W69" s="113" t="e">
        <f>VLOOKUP(E69,'PC Receitas'!$O$4:$P$14,2,FALSE)</f>
        <v>#N/A</v>
      </c>
    </row>
    <row r="70" spans="1:23" ht="19.5" customHeight="1" thickTop="1" thickBot="1" x14ac:dyDescent="0.3">
      <c r="A70" s="164"/>
      <c r="C70" s="43"/>
      <c r="D70" s="43" t="str">
        <f>IF(C70&lt;&gt;"",TEXT(C70,"00")&amp;"/12/"&amp;'Configurações Básicas'!$E$5,"")</f>
        <v/>
      </c>
      <c r="E70" s="43"/>
      <c r="F70" s="143"/>
      <c r="G70" s="43"/>
      <c r="H70" s="43"/>
      <c r="I70" s="43"/>
      <c r="J70" s="219"/>
      <c r="K70" s="219"/>
      <c r="L70" s="126"/>
      <c r="M70" s="137"/>
      <c r="N70" s="41" t="e">
        <f>N69+IF(AND(L70="Pago",OR(E70='PC Receitas'!$O$4,E70='PC Receitas'!$O$5,E70='PC Receitas'!$O$6)),K70,IF(AND(L70="Pago",OR(E70='PC Receitas'!$O$7,E70='PC Receitas'!$O$8,E70='PC Receitas'!$O$9,E70='PC Receitas'!$O$10,E70='PC Receitas'!$O$11,E70='PC Receitas'!$O$12,E70='PC Receitas'!$O$13,E70='PC Receitas'!$O$14)),-K70,0))</f>
        <v>#REF!</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Receitas'!$O$4:$P$14,2,FALSE)</f>
        <v>#N/A</v>
      </c>
    </row>
    <row r="71" spans="1:23" ht="19.5" customHeight="1" thickTop="1" thickBot="1" x14ac:dyDescent="0.3">
      <c r="A71" s="164"/>
      <c r="C71" s="43"/>
      <c r="D71" s="43" t="str">
        <f>IF(C71&lt;&gt;"",TEXT(C71,"00")&amp;"/12/"&amp;'Configurações Básicas'!$E$5,"")</f>
        <v/>
      </c>
      <c r="E71" s="43"/>
      <c r="F71" s="143"/>
      <c r="G71" s="43"/>
      <c r="H71" s="43"/>
      <c r="I71" s="43"/>
      <c r="J71" s="219"/>
      <c r="K71" s="219"/>
      <c r="L71" s="126"/>
      <c r="M71" s="137"/>
      <c r="N71" s="41" t="e">
        <f>N70+IF(AND(L71="Pago",OR(E71='PC Receitas'!$O$4,E71='PC Receitas'!$O$5,E71='PC Receitas'!$O$6)),K71,IF(AND(L71="Pago",OR(E71='PC Receitas'!$O$7,E71='PC Receitas'!$O$8,E71='PC Receitas'!$O$9,E71='PC Receitas'!$O$10,E71='PC Receitas'!$O$11,E71='PC Receitas'!$O$12,E71='PC Receitas'!$O$13,E71='PC Receitas'!$O$14)),-K71,0))</f>
        <v>#REF!</v>
      </c>
      <c r="S71" s="112" t="e">
        <f t="shared" si="4"/>
        <v>#N/A</v>
      </c>
      <c r="T71" s="109" t="e">
        <f t="shared" si="5"/>
        <v>#N/A</v>
      </c>
      <c r="U71" s="109" t="e">
        <f t="shared" si="6"/>
        <v>#N/A</v>
      </c>
      <c r="V71" s="109" t="e">
        <f t="shared" si="7"/>
        <v>#N/A</v>
      </c>
      <c r="W71" s="113" t="e">
        <f>VLOOKUP(E71,'PC Receitas'!$O$4:$P$14,2,FALSE)</f>
        <v>#N/A</v>
      </c>
    </row>
    <row r="72" spans="1:23" ht="19.5" customHeight="1" thickTop="1" thickBot="1" x14ac:dyDescent="0.3">
      <c r="A72" s="164"/>
      <c r="C72" s="43"/>
      <c r="D72" s="43" t="str">
        <f>IF(C72&lt;&gt;"",TEXT(C72,"00")&amp;"/12/"&amp;'Configurações Básicas'!$E$5,"")</f>
        <v/>
      </c>
      <c r="E72" s="43"/>
      <c r="F72" s="143"/>
      <c r="G72" s="43"/>
      <c r="H72" s="43"/>
      <c r="I72" s="43"/>
      <c r="J72" s="219"/>
      <c r="K72" s="219"/>
      <c r="L72" s="126"/>
      <c r="M72" s="137"/>
      <c r="N72" s="41" t="e">
        <f>N71+IF(AND(L72="Pago",OR(E72='PC Receitas'!$O$4,E72='PC Receitas'!$O$5,E72='PC Receitas'!$O$6)),K72,IF(AND(L72="Pago",OR(E72='PC Receitas'!$O$7,E72='PC Receitas'!$O$8,E72='PC Receitas'!$O$9,E72='PC Receitas'!$O$10,E72='PC Receitas'!$O$11,E72='PC Receitas'!$O$12,E72='PC Receitas'!$O$13,E72='PC Receitas'!$O$14)),-K72,0))</f>
        <v>#REF!</v>
      </c>
      <c r="S72" s="112" t="e">
        <f t="shared" si="4"/>
        <v>#N/A</v>
      </c>
      <c r="T72" s="109" t="e">
        <f t="shared" si="5"/>
        <v>#N/A</v>
      </c>
      <c r="U72" s="109" t="e">
        <f t="shared" si="6"/>
        <v>#N/A</v>
      </c>
      <c r="V72" s="109" t="e">
        <f t="shared" si="7"/>
        <v>#N/A</v>
      </c>
      <c r="W72" s="113" t="e">
        <f>VLOOKUP(E72,'PC Receitas'!$O$4:$P$14,2,FALSE)</f>
        <v>#N/A</v>
      </c>
    </row>
    <row r="73" spans="1:23" ht="19.5" customHeight="1" thickTop="1" thickBot="1" x14ac:dyDescent="0.3">
      <c r="A73" s="164"/>
      <c r="C73" s="43"/>
      <c r="D73" s="43" t="str">
        <f>IF(C73&lt;&gt;"",TEXT(C73,"00")&amp;"/12/"&amp;'Configurações Básicas'!$E$5,"")</f>
        <v/>
      </c>
      <c r="E73" s="43"/>
      <c r="F73" s="143"/>
      <c r="G73" s="43"/>
      <c r="H73" s="43"/>
      <c r="I73" s="43"/>
      <c r="J73" s="219"/>
      <c r="K73" s="219"/>
      <c r="L73" s="126"/>
      <c r="M73" s="137"/>
      <c r="N73" s="41" t="e">
        <f>N72+IF(AND(L73="Pago",OR(E73='PC Receitas'!$O$4,E73='PC Receitas'!$O$5,E73='PC Receitas'!$O$6)),K73,IF(AND(L73="Pago",OR(E73='PC Receitas'!$O$7,E73='PC Receitas'!$O$8,E73='PC Receitas'!$O$9,E73='PC Receitas'!$O$10,E73='PC Receitas'!$O$11,E73='PC Receitas'!$O$12,E73='PC Receitas'!$O$13,E73='PC Receitas'!$O$14)),-K73,0))</f>
        <v>#REF!</v>
      </c>
      <c r="S73" s="112" t="e">
        <f t="shared" si="4"/>
        <v>#N/A</v>
      </c>
      <c r="T73" s="109" t="e">
        <f t="shared" si="5"/>
        <v>#N/A</v>
      </c>
      <c r="U73" s="109" t="e">
        <f t="shared" si="6"/>
        <v>#N/A</v>
      </c>
      <c r="V73" s="109" t="e">
        <f t="shared" si="7"/>
        <v>#N/A</v>
      </c>
      <c r="W73" s="113" t="e">
        <f>VLOOKUP(E73,'PC Receitas'!$O$4:$P$14,2,FALSE)</f>
        <v>#N/A</v>
      </c>
    </row>
    <row r="74" spans="1:23" ht="19.5" customHeight="1" thickTop="1" thickBot="1" x14ac:dyDescent="0.3">
      <c r="A74" s="164"/>
      <c r="C74" s="43"/>
      <c r="D74" s="43" t="str">
        <f>IF(C74&lt;&gt;"",TEXT(C74,"00")&amp;"/12/"&amp;'Configurações Básicas'!$E$5,"")</f>
        <v/>
      </c>
      <c r="E74" s="43"/>
      <c r="F74" s="143"/>
      <c r="G74" s="43"/>
      <c r="H74" s="43"/>
      <c r="I74" s="43"/>
      <c r="J74" s="219"/>
      <c r="K74" s="219"/>
      <c r="L74" s="126"/>
      <c r="M74" s="137"/>
      <c r="N74" s="41" t="e">
        <f>N73+IF(AND(L74="Pago",OR(E74='PC Receitas'!$O$4,E74='PC Receitas'!$O$5,E74='PC Receitas'!$O$6)),K74,IF(AND(L74="Pago",OR(E74='PC Receitas'!$O$7,E74='PC Receitas'!$O$8,E74='PC Receitas'!$O$9,E74='PC Receitas'!$O$10,E74='PC Receitas'!$O$11,E74='PC Receitas'!$O$12,E74='PC Receitas'!$O$13,E74='PC Receitas'!$O$14)),-K74,0))</f>
        <v>#REF!</v>
      </c>
      <c r="S74" s="112" t="e">
        <f t="shared" si="4"/>
        <v>#N/A</v>
      </c>
      <c r="T74" s="109" t="e">
        <f t="shared" si="5"/>
        <v>#N/A</v>
      </c>
      <c r="U74" s="109" t="e">
        <f t="shared" si="6"/>
        <v>#N/A</v>
      </c>
      <c r="V74" s="109" t="e">
        <f t="shared" si="7"/>
        <v>#N/A</v>
      </c>
      <c r="W74" s="113" t="e">
        <f>VLOOKUP(E74,'PC Receitas'!$O$4:$P$14,2,FALSE)</f>
        <v>#N/A</v>
      </c>
    </row>
    <row r="75" spans="1:23" ht="19.5" customHeight="1" thickTop="1" thickBot="1" x14ac:dyDescent="0.3">
      <c r="A75" s="164"/>
      <c r="C75" s="43"/>
      <c r="D75" s="43" t="str">
        <f>IF(C75&lt;&gt;"",TEXT(C75,"00")&amp;"/12/"&amp;'Configurações Básicas'!$E$5,"")</f>
        <v/>
      </c>
      <c r="E75" s="43"/>
      <c r="F75" s="143"/>
      <c r="G75" s="43"/>
      <c r="H75" s="43"/>
      <c r="I75" s="43"/>
      <c r="J75" s="219"/>
      <c r="K75" s="219"/>
      <c r="L75" s="126"/>
      <c r="M75" s="137"/>
      <c r="N75" s="41" t="e">
        <f>N74+IF(AND(L75="Pago",OR(E75='PC Receitas'!$O$4,E75='PC Receitas'!$O$5,E75='PC Receitas'!$O$6)),K75,IF(AND(L75="Pago",OR(E75='PC Receitas'!$O$7,E75='PC Receitas'!$O$8,E75='PC Receitas'!$O$9,E75='PC Receitas'!$O$10,E75='PC Receitas'!$O$11,E75='PC Receitas'!$O$12,E75='PC Receitas'!$O$13,E75='PC Receitas'!$O$14)),-K75,0))</f>
        <v>#REF!</v>
      </c>
      <c r="S75" s="112" t="e">
        <f t="shared" si="4"/>
        <v>#N/A</v>
      </c>
      <c r="T75" s="109" t="e">
        <f t="shared" si="5"/>
        <v>#N/A</v>
      </c>
      <c r="U75" s="109" t="e">
        <f t="shared" si="6"/>
        <v>#N/A</v>
      </c>
      <c r="V75" s="109" t="e">
        <f t="shared" si="7"/>
        <v>#N/A</v>
      </c>
      <c r="W75" s="113" t="e">
        <f>VLOOKUP(E75,'PC Receitas'!$O$4:$P$14,2,FALSE)</f>
        <v>#N/A</v>
      </c>
    </row>
    <row r="76" spans="1:23" ht="19.5" customHeight="1" thickTop="1" thickBot="1" x14ac:dyDescent="0.3">
      <c r="A76" s="164"/>
      <c r="C76" s="43"/>
      <c r="D76" s="43" t="str">
        <f>IF(C76&lt;&gt;"",TEXT(C76,"00")&amp;"/12/"&amp;'Configurações Básicas'!$E$5,"")</f>
        <v/>
      </c>
      <c r="E76" s="43"/>
      <c r="F76" s="143"/>
      <c r="G76" s="43"/>
      <c r="H76" s="43"/>
      <c r="I76" s="43"/>
      <c r="J76" s="219"/>
      <c r="K76" s="219"/>
      <c r="L76" s="126"/>
      <c r="M76" s="137"/>
      <c r="N76" s="41" t="e">
        <f>N75+IF(AND(L76="Pago",OR(E76='PC Receitas'!$O$4,E76='PC Receitas'!$O$5,E76='PC Receitas'!$O$6)),K76,IF(AND(L76="Pago",OR(E76='PC Receitas'!$O$7,E76='PC Receitas'!$O$8,E76='PC Receitas'!$O$9,E76='PC Receitas'!$O$10,E76='PC Receitas'!$O$11,E76='PC Receitas'!$O$12,E76='PC Receitas'!$O$13,E76='PC Receitas'!$O$14)),-K76,0))</f>
        <v>#REF!</v>
      </c>
      <c r="S76" s="112" t="e">
        <f t="shared" si="4"/>
        <v>#N/A</v>
      </c>
      <c r="T76" s="109" t="e">
        <f t="shared" si="5"/>
        <v>#N/A</v>
      </c>
      <c r="U76" s="109" t="e">
        <f t="shared" si="6"/>
        <v>#N/A</v>
      </c>
      <c r="V76" s="109" t="e">
        <f t="shared" si="7"/>
        <v>#N/A</v>
      </c>
      <c r="W76" s="113" t="e">
        <f>VLOOKUP(E76,'PC Receitas'!$O$4:$P$14,2,FALSE)</f>
        <v>#N/A</v>
      </c>
    </row>
    <row r="77" spans="1:23" ht="19.5" customHeight="1" thickTop="1" thickBot="1" x14ac:dyDescent="0.3">
      <c r="A77" s="164"/>
      <c r="C77" s="43"/>
      <c r="D77" s="43" t="str">
        <f>IF(C77&lt;&gt;"",TEXT(C77,"00")&amp;"/12/"&amp;'Configurações Básicas'!$E$5,"")</f>
        <v/>
      </c>
      <c r="E77" s="43"/>
      <c r="F77" s="143"/>
      <c r="G77" s="43"/>
      <c r="H77" s="43"/>
      <c r="I77" s="43"/>
      <c r="J77" s="219"/>
      <c r="K77" s="219"/>
      <c r="L77" s="126"/>
      <c r="M77" s="137"/>
      <c r="N77" s="41" t="e">
        <f>N76+IF(AND(L77="Pago",OR(E77='PC Receitas'!$O$4,E77='PC Receitas'!$O$5,E77='PC Receitas'!$O$6)),K77,IF(AND(L77="Pago",OR(E77='PC Receitas'!$O$7,E77='PC Receitas'!$O$8,E77='PC Receitas'!$O$9,E77='PC Receitas'!$O$10,E77='PC Receitas'!$O$11,E77='PC Receitas'!$O$12,E77='PC Receitas'!$O$13,E77='PC Receitas'!$O$14)),-K77,0))</f>
        <v>#REF!</v>
      </c>
      <c r="S77" s="112" t="e">
        <f t="shared" si="4"/>
        <v>#N/A</v>
      </c>
      <c r="T77" s="109" t="e">
        <f t="shared" si="5"/>
        <v>#N/A</v>
      </c>
      <c r="U77" s="109" t="e">
        <f t="shared" si="6"/>
        <v>#N/A</v>
      </c>
      <c r="V77" s="109" t="e">
        <f t="shared" si="7"/>
        <v>#N/A</v>
      </c>
      <c r="W77" s="113" t="e">
        <f>VLOOKUP(E77,'PC Receitas'!$O$4:$P$14,2,FALSE)</f>
        <v>#N/A</v>
      </c>
    </row>
    <row r="78" spans="1:23" ht="19.5" customHeight="1" thickTop="1" thickBot="1" x14ac:dyDescent="0.3">
      <c r="A78" s="164"/>
      <c r="C78" s="43"/>
      <c r="D78" s="43" t="str">
        <f>IF(C78&lt;&gt;"",TEXT(C78,"00")&amp;"/12/"&amp;'Configurações Básicas'!$E$5,"")</f>
        <v/>
      </c>
      <c r="E78" s="43"/>
      <c r="F78" s="143"/>
      <c r="G78" s="43"/>
      <c r="H78" s="43"/>
      <c r="I78" s="43"/>
      <c r="J78" s="219"/>
      <c r="K78" s="219"/>
      <c r="L78" s="126"/>
      <c r="M78" s="137"/>
      <c r="N78" s="41" t="e">
        <f>N77+IF(AND(L78="Pago",OR(E78='PC Receitas'!$O$4,E78='PC Receitas'!$O$5,E78='PC Receitas'!$O$6)),K78,IF(AND(L78="Pago",OR(E78='PC Receitas'!$O$7,E78='PC Receitas'!$O$8,E78='PC Receitas'!$O$9,E78='PC Receitas'!$O$10,E78='PC Receitas'!$O$11,E78='PC Receitas'!$O$12,E78='PC Receitas'!$O$13,E78='PC Receitas'!$O$14)),-K78,0))</f>
        <v>#REF!</v>
      </c>
      <c r="S78" s="112" t="e">
        <f t="shared" si="4"/>
        <v>#N/A</v>
      </c>
      <c r="T78" s="109" t="e">
        <f t="shared" si="5"/>
        <v>#N/A</v>
      </c>
      <c r="U78" s="109" t="e">
        <f t="shared" si="6"/>
        <v>#N/A</v>
      </c>
      <c r="V78" s="109" t="e">
        <f t="shared" si="7"/>
        <v>#N/A</v>
      </c>
      <c r="W78" s="113" t="e">
        <f>VLOOKUP(E78,'PC Receitas'!$O$4:$P$14,2,FALSE)</f>
        <v>#N/A</v>
      </c>
    </row>
    <row r="79" spans="1:23" ht="19.5" customHeight="1" thickTop="1" thickBot="1" x14ac:dyDescent="0.3">
      <c r="A79" s="164"/>
      <c r="C79" s="43"/>
      <c r="D79" s="43" t="str">
        <f>IF(C79&lt;&gt;"",TEXT(C79,"00")&amp;"/12/"&amp;'Configurações Básicas'!$E$5,"")</f>
        <v/>
      </c>
      <c r="E79" s="43"/>
      <c r="F79" s="143"/>
      <c r="G79" s="43"/>
      <c r="H79" s="43"/>
      <c r="I79" s="43"/>
      <c r="J79" s="219"/>
      <c r="K79" s="219"/>
      <c r="L79" s="126"/>
      <c r="M79" s="137"/>
      <c r="N79" s="41" t="e">
        <f>N78+IF(AND(L79="Pago",OR(E79='PC Receitas'!$O$4,E79='PC Receitas'!$O$5,E79='PC Receitas'!$O$6)),K79,IF(AND(L79="Pago",OR(E79='PC Receitas'!$O$7,E79='PC Receitas'!$O$8,E79='PC Receitas'!$O$9,E79='PC Receitas'!$O$10,E79='PC Receitas'!$O$11,E79='PC Receitas'!$O$12,E79='PC Receitas'!$O$13,E79='PC Receitas'!$O$14)),-K79,0))</f>
        <v>#REF!</v>
      </c>
      <c r="S79" s="112" t="e">
        <f t="shared" si="4"/>
        <v>#N/A</v>
      </c>
      <c r="T79" s="109" t="e">
        <f t="shared" si="5"/>
        <v>#N/A</v>
      </c>
      <c r="U79" s="109" t="e">
        <f t="shared" si="6"/>
        <v>#N/A</v>
      </c>
      <c r="V79" s="109" t="e">
        <f t="shared" si="7"/>
        <v>#N/A</v>
      </c>
      <c r="W79" s="113" t="e">
        <f>VLOOKUP(E79,'PC Receitas'!$O$4:$P$14,2,FALSE)</f>
        <v>#N/A</v>
      </c>
    </row>
    <row r="80" spans="1:23" ht="19.5" customHeight="1" thickTop="1" thickBot="1" x14ac:dyDescent="0.3">
      <c r="A80" s="164"/>
      <c r="C80" s="43"/>
      <c r="D80" s="43" t="str">
        <f>IF(C80&lt;&gt;"",TEXT(C80,"00")&amp;"/12/"&amp;'Configurações Básicas'!$E$5,"")</f>
        <v/>
      </c>
      <c r="E80" s="43"/>
      <c r="F80" s="143"/>
      <c r="G80" s="43"/>
      <c r="H80" s="43"/>
      <c r="I80" s="43"/>
      <c r="J80" s="219"/>
      <c r="K80" s="219"/>
      <c r="L80" s="126"/>
      <c r="M80" s="137"/>
      <c r="N80" s="41" t="e">
        <f>N79+IF(AND(L80="Pago",OR(E80='PC Receitas'!$O$4,E80='PC Receitas'!$O$5,E80='PC Receitas'!$O$6)),K80,IF(AND(L80="Pago",OR(E80='PC Receitas'!$O$7,E80='PC Receitas'!$O$8,E80='PC Receitas'!$O$9,E80='PC Receitas'!$O$10,E80='PC Receitas'!$O$11,E80='PC Receitas'!$O$12,E80='PC Receitas'!$O$13,E80='PC Receitas'!$O$14)),-K80,0))</f>
        <v>#REF!</v>
      </c>
      <c r="S80" s="112" t="e">
        <f t="shared" si="4"/>
        <v>#N/A</v>
      </c>
      <c r="T80" s="109" t="e">
        <f t="shared" si="5"/>
        <v>#N/A</v>
      </c>
      <c r="U80" s="109" t="e">
        <f t="shared" si="6"/>
        <v>#N/A</v>
      </c>
      <c r="V80" s="109" t="e">
        <f t="shared" si="7"/>
        <v>#N/A</v>
      </c>
      <c r="W80" s="113" t="e">
        <f>VLOOKUP(E80,'PC Receitas'!$O$4:$P$14,2,FALSE)</f>
        <v>#N/A</v>
      </c>
    </row>
    <row r="81" spans="1:23" ht="19.5" customHeight="1" thickTop="1" thickBot="1" x14ac:dyDescent="0.3">
      <c r="A81" s="164"/>
      <c r="C81" s="43"/>
      <c r="D81" s="43" t="str">
        <f>IF(C81&lt;&gt;"",TEXT(C81,"00")&amp;"/12/"&amp;'Configurações Básicas'!$E$5,"")</f>
        <v/>
      </c>
      <c r="E81" s="43"/>
      <c r="F81" s="143"/>
      <c r="G81" s="43"/>
      <c r="H81" s="43"/>
      <c r="I81" s="43"/>
      <c r="J81" s="219"/>
      <c r="K81" s="219"/>
      <c r="L81" s="126"/>
      <c r="M81" s="137"/>
      <c r="N81" s="41" t="e">
        <f>N80+IF(AND(L81="Pago",OR(E81='PC Receitas'!$O$4,E81='PC Receitas'!$O$5,E81='PC Receitas'!$O$6)),K81,IF(AND(L81="Pago",OR(E81='PC Receitas'!$O$7,E81='PC Receitas'!$O$8,E81='PC Receitas'!$O$9,E81='PC Receitas'!$O$10,E81='PC Receitas'!$O$11,E81='PC Receitas'!$O$12,E81='PC Receitas'!$O$13,E81='PC Receitas'!$O$14)),-K81,0))</f>
        <v>#REF!</v>
      </c>
      <c r="S81" s="112" t="e">
        <f t="shared" si="4"/>
        <v>#N/A</v>
      </c>
      <c r="T81" s="109" t="e">
        <f t="shared" si="5"/>
        <v>#N/A</v>
      </c>
      <c r="U81" s="109" t="e">
        <f t="shared" si="6"/>
        <v>#N/A</v>
      </c>
      <c r="V81" s="109" t="e">
        <f t="shared" si="7"/>
        <v>#N/A</v>
      </c>
      <c r="W81" s="113" t="e">
        <f>VLOOKUP(E81,'PC Receitas'!$O$4:$P$14,2,FALSE)</f>
        <v>#N/A</v>
      </c>
    </row>
    <row r="82" spans="1:23" ht="19.5" customHeight="1" thickTop="1" thickBot="1" x14ac:dyDescent="0.3">
      <c r="A82" s="164"/>
      <c r="C82" s="43"/>
      <c r="D82" s="43" t="str">
        <f>IF(C82&lt;&gt;"",TEXT(C82,"00")&amp;"/12/"&amp;'Configurações Básicas'!$E$5,"")</f>
        <v/>
      </c>
      <c r="E82" s="43"/>
      <c r="F82" s="143"/>
      <c r="G82" s="43"/>
      <c r="H82" s="43"/>
      <c r="I82" s="43"/>
      <c r="J82" s="219"/>
      <c r="K82" s="219"/>
      <c r="L82" s="126"/>
      <c r="M82" s="137"/>
      <c r="N82" s="41" t="e">
        <f>N81+IF(AND(L82="Pago",OR(E82='PC Receitas'!$O$4,E82='PC Receitas'!$O$5,E82='PC Receitas'!$O$6)),K82,IF(AND(L82="Pago",OR(E82='PC Receitas'!$O$7,E82='PC Receitas'!$O$8,E82='PC Receitas'!$O$9,E82='PC Receitas'!$O$10,E82='PC Receitas'!$O$11,E82='PC Receitas'!$O$12,E82='PC Receitas'!$O$13,E82='PC Receitas'!$O$14)),-K82,0))</f>
        <v>#REF!</v>
      </c>
      <c r="S82" s="112" t="e">
        <f t="shared" si="4"/>
        <v>#N/A</v>
      </c>
      <c r="T82" s="109" t="e">
        <f t="shared" si="5"/>
        <v>#N/A</v>
      </c>
      <c r="U82" s="109" t="e">
        <f t="shared" si="6"/>
        <v>#N/A</v>
      </c>
      <c r="V82" s="109" t="e">
        <f t="shared" si="7"/>
        <v>#N/A</v>
      </c>
      <c r="W82" s="113" t="e">
        <f>VLOOKUP(E82,'PC Receitas'!$O$4:$P$14,2,FALSE)</f>
        <v>#N/A</v>
      </c>
    </row>
    <row r="83" spans="1:23" ht="19.5" customHeight="1" thickTop="1" thickBot="1" x14ac:dyDescent="0.3">
      <c r="A83" s="164"/>
      <c r="C83" s="43"/>
      <c r="D83" s="43" t="str">
        <f>IF(C83&lt;&gt;"",TEXT(C83,"00")&amp;"/12/"&amp;'Configurações Básicas'!$E$5,"")</f>
        <v/>
      </c>
      <c r="E83" s="43"/>
      <c r="F83" s="143"/>
      <c r="G83" s="43"/>
      <c r="H83" s="43"/>
      <c r="I83" s="43"/>
      <c r="J83" s="219"/>
      <c r="K83" s="219"/>
      <c r="L83" s="126"/>
      <c r="M83" s="137"/>
      <c r="N83" s="41" t="e">
        <f>N82+IF(AND(L83="Pago",OR(E83='PC Receitas'!$O$4,E83='PC Receitas'!$O$5,E83='PC Receitas'!$O$6)),K83,IF(AND(L83="Pago",OR(E83='PC Receitas'!$O$7,E83='PC Receitas'!$O$8,E83='PC Receitas'!$O$9,E83='PC Receitas'!$O$10,E83='PC Receitas'!$O$11,E83='PC Receitas'!$O$12,E83='PC Receitas'!$O$13,E83='PC Receitas'!$O$14)),-K83,0))</f>
        <v>#REF!</v>
      </c>
      <c r="S83" s="112" t="e">
        <f t="shared" si="4"/>
        <v>#N/A</v>
      </c>
      <c r="T83" s="109" t="e">
        <f t="shared" si="5"/>
        <v>#N/A</v>
      </c>
      <c r="U83" s="109" t="e">
        <f t="shared" si="6"/>
        <v>#N/A</v>
      </c>
      <c r="V83" s="109" t="e">
        <f t="shared" si="7"/>
        <v>#N/A</v>
      </c>
      <c r="W83" s="113" t="e">
        <f>VLOOKUP(E83,'PC Receitas'!$O$4:$P$14,2,FALSE)</f>
        <v>#N/A</v>
      </c>
    </row>
    <row r="84" spans="1:23" ht="19.5" customHeight="1" thickTop="1" thickBot="1" x14ac:dyDescent="0.3">
      <c r="A84" s="164"/>
      <c r="C84" s="43"/>
      <c r="D84" s="43" t="str">
        <f>IF(C84&lt;&gt;"",TEXT(C84,"00")&amp;"/12/"&amp;'Configurações Básicas'!$E$5,"")</f>
        <v/>
      </c>
      <c r="E84" s="43"/>
      <c r="F84" s="143"/>
      <c r="G84" s="43"/>
      <c r="H84" s="43"/>
      <c r="I84" s="43"/>
      <c r="J84" s="219"/>
      <c r="K84" s="219"/>
      <c r="L84" s="126"/>
      <c r="M84" s="137"/>
      <c r="N84" s="41" t="e">
        <f>N83+IF(AND(L84="Pago",OR(E84='PC Receitas'!$O$4,E84='PC Receitas'!$O$5,E84='PC Receitas'!$O$6)),K84,IF(AND(L84="Pago",OR(E84='PC Receitas'!$O$7,E84='PC Receitas'!$O$8,E84='PC Receitas'!$O$9,E84='PC Receitas'!$O$10,E84='PC Receitas'!$O$11,E84='PC Receitas'!$O$12,E84='PC Receitas'!$O$13,E84='PC Receitas'!$O$14)),-K84,0))</f>
        <v>#REF!</v>
      </c>
      <c r="S84" s="112" t="e">
        <f t="shared" si="4"/>
        <v>#N/A</v>
      </c>
      <c r="T84" s="109" t="e">
        <f t="shared" si="5"/>
        <v>#N/A</v>
      </c>
      <c r="U84" s="109" t="e">
        <f t="shared" si="6"/>
        <v>#N/A</v>
      </c>
      <c r="V84" s="109" t="e">
        <f t="shared" si="7"/>
        <v>#N/A</v>
      </c>
      <c r="W84" s="113" t="e">
        <f>VLOOKUP(E84,'PC Receitas'!$O$4:$P$14,2,FALSE)</f>
        <v>#N/A</v>
      </c>
    </row>
    <row r="85" spans="1:23" ht="19.5" customHeight="1" thickTop="1" thickBot="1" x14ac:dyDescent="0.3">
      <c r="A85" s="164"/>
      <c r="C85" s="43"/>
      <c r="D85" s="43" t="str">
        <f>IF(C85&lt;&gt;"",TEXT(C85,"00")&amp;"/12/"&amp;'Configurações Básicas'!$E$5,"")</f>
        <v/>
      </c>
      <c r="E85" s="43"/>
      <c r="F85" s="143"/>
      <c r="G85" s="43"/>
      <c r="H85" s="43"/>
      <c r="I85" s="43"/>
      <c r="J85" s="219"/>
      <c r="K85" s="219"/>
      <c r="L85" s="126"/>
      <c r="M85" s="137"/>
      <c r="N85" s="41" t="e">
        <f>N84+IF(AND(L85="Pago",OR(E85='PC Receitas'!$O$4,E85='PC Receitas'!$O$5,E85='PC Receitas'!$O$6)),K85,IF(AND(L85="Pago",OR(E85='PC Receitas'!$O$7,E85='PC Receitas'!$O$8,E85='PC Receitas'!$O$9,E85='PC Receitas'!$O$10,E85='PC Receitas'!$O$11,E85='PC Receitas'!$O$12,E85='PC Receitas'!$O$13,E85='PC Receitas'!$O$14)),-K85,0))</f>
        <v>#REF!</v>
      </c>
      <c r="S85" s="112" t="e">
        <f t="shared" si="4"/>
        <v>#N/A</v>
      </c>
      <c r="T85" s="109" t="e">
        <f t="shared" si="5"/>
        <v>#N/A</v>
      </c>
      <c r="U85" s="109" t="e">
        <f t="shared" si="6"/>
        <v>#N/A</v>
      </c>
      <c r="V85" s="109" t="e">
        <f t="shared" si="7"/>
        <v>#N/A</v>
      </c>
      <c r="W85" s="113" t="e">
        <f>VLOOKUP(E85,'PC Receitas'!$O$4:$P$14,2,FALSE)</f>
        <v>#N/A</v>
      </c>
    </row>
    <row r="86" spans="1:23" ht="19.5" customHeight="1" thickTop="1" thickBot="1" x14ac:dyDescent="0.3">
      <c r="A86" s="164"/>
      <c r="C86" s="43"/>
      <c r="D86" s="43" t="str">
        <f>IF(C86&lt;&gt;"",TEXT(C86,"00")&amp;"/12/"&amp;'Configurações Básicas'!$E$5,"")</f>
        <v/>
      </c>
      <c r="E86" s="43"/>
      <c r="F86" s="143"/>
      <c r="G86" s="43"/>
      <c r="H86" s="43"/>
      <c r="I86" s="43"/>
      <c r="J86" s="219"/>
      <c r="K86" s="219"/>
      <c r="L86" s="126"/>
      <c r="M86" s="137"/>
      <c r="N86" s="41" t="e">
        <f>N85+IF(AND(L86="Pago",OR(E86='PC Receitas'!$O$4,E86='PC Receitas'!$O$5,E86='PC Receitas'!$O$6)),K86,IF(AND(L86="Pago",OR(E86='PC Receitas'!$O$7,E86='PC Receitas'!$O$8,E86='PC Receitas'!$O$9,E86='PC Receitas'!$O$10,E86='PC Receitas'!$O$11,E86='PC Receitas'!$O$12,E86='PC Receitas'!$O$13,E86='PC Receitas'!$O$14)),-K86,0))</f>
        <v>#REF!</v>
      </c>
      <c r="S86" s="112" t="e">
        <f t="shared" si="4"/>
        <v>#N/A</v>
      </c>
      <c r="T86" s="109" t="e">
        <f t="shared" si="5"/>
        <v>#N/A</v>
      </c>
      <c r="U86" s="109" t="e">
        <f t="shared" si="6"/>
        <v>#N/A</v>
      </c>
      <c r="V86" s="109" t="e">
        <f t="shared" si="7"/>
        <v>#N/A</v>
      </c>
      <c r="W86" s="113" t="e">
        <f>VLOOKUP(E86,'PC Receitas'!$O$4:$P$14,2,FALSE)</f>
        <v>#N/A</v>
      </c>
    </row>
    <row r="87" spans="1:23" ht="19.5" customHeight="1" thickTop="1" thickBot="1" x14ac:dyDescent="0.3">
      <c r="A87" s="164"/>
      <c r="C87" s="43"/>
      <c r="D87" s="43" t="str">
        <f>IF(C87&lt;&gt;"",TEXT(C87,"00")&amp;"/12/"&amp;'Configurações Básicas'!$E$5,"")</f>
        <v/>
      </c>
      <c r="E87" s="43"/>
      <c r="F87" s="143"/>
      <c r="G87" s="43"/>
      <c r="H87" s="43"/>
      <c r="I87" s="43"/>
      <c r="J87" s="219"/>
      <c r="K87" s="219"/>
      <c r="L87" s="126"/>
      <c r="M87" s="137"/>
      <c r="N87" s="41" t="e">
        <f>N86+IF(AND(L87="Pago",OR(E87='PC Receitas'!$O$4,E87='PC Receitas'!$O$5,E87='PC Receitas'!$O$6)),K87,IF(AND(L87="Pago",OR(E87='PC Receitas'!$O$7,E87='PC Receitas'!$O$8,E87='PC Receitas'!$O$9,E87='PC Receitas'!$O$10,E87='PC Receitas'!$O$11,E87='PC Receitas'!$O$12,E87='PC Receitas'!$O$13,E87='PC Receitas'!$O$14)),-K87,0))</f>
        <v>#REF!</v>
      </c>
      <c r="S87" s="112" t="e">
        <f t="shared" si="4"/>
        <v>#N/A</v>
      </c>
      <c r="T87" s="109" t="e">
        <f t="shared" si="5"/>
        <v>#N/A</v>
      </c>
      <c r="U87" s="109" t="e">
        <f t="shared" si="6"/>
        <v>#N/A</v>
      </c>
      <c r="V87" s="109" t="e">
        <f t="shared" si="7"/>
        <v>#N/A</v>
      </c>
      <c r="W87" s="113" t="e">
        <f>VLOOKUP(E87,'PC Receitas'!$O$4:$P$14,2,FALSE)</f>
        <v>#N/A</v>
      </c>
    </row>
    <row r="88" spans="1:23" ht="19.5" customHeight="1" thickTop="1" thickBot="1" x14ac:dyDescent="0.3">
      <c r="A88" s="164"/>
      <c r="C88" s="43"/>
      <c r="D88" s="43" t="str">
        <f>IF(C88&lt;&gt;"",TEXT(C88,"00")&amp;"/12/"&amp;'Configurações Básicas'!$E$5,"")</f>
        <v/>
      </c>
      <c r="E88" s="43"/>
      <c r="F88" s="143"/>
      <c r="G88" s="43"/>
      <c r="H88" s="43"/>
      <c r="I88" s="43"/>
      <c r="J88" s="219"/>
      <c r="K88" s="219"/>
      <c r="L88" s="126"/>
      <c r="M88" s="137"/>
      <c r="N88" s="41" t="e">
        <f>N87+IF(AND(L88="Pago",OR(E88='PC Receitas'!$O$4,E88='PC Receitas'!$O$5,E88='PC Receitas'!$O$6)),K88,IF(AND(L88="Pago",OR(E88='PC Receitas'!$O$7,E88='PC Receitas'!$O$8,E88='PC Receitas'!$O$9,E88='PC Receitas'!$O$10,E88='PC Receitas'!$O$11,E88='PC Receitas'!$O$12,E88='PC Receitas'!$O$13,E88='PC Receitas'!$O$14)),-K88,0))</f>
        <v>#REF!</v>
      </c>
      <c r="S88" s="112" t="e">
        <f t="shared" si="4"/>
        <v>#N/A</v>
      </c>
      <c r="T88" s="109" t="e">
        <f t="shared" si="5"/>
        <v>#N/A</v>
      </c>
      <c r="U88" s="109" t="e">
        <f t="shared" si="6"/>
        <v>#N/A</v>
      </c>
      <c r="V88" s="109" t="e">
        <f t="shared" si="7"/>
        <v>#N/A</v>
      </c>
      <c r="W88" s="113" t="e">
        <f>VLOOKUP(E88,'PC Receitas'!$O$4:$P$14,2,FALSE)</f>
        <v>#N/A</v>
      </c>
    </row>
    <row r="89" spans="1:23" ht="19.5" customHeight="1" thickTop="1" thickBot="1" x14ac:dyDescent="0.3">
      <c r="A89" s="164"/>
      <c r="C89" s="43"/>
      <c r="D89" s="43" t="str">
        <f>IF(C89&lt;&gt;"",TEXT(C89,"00")&amp;"/12/"&amp;'Configurações Básicas'!$E$5,"")</f>
        <v/>
      </c>
      <c r="E89" s="43"/>
      <c r="F89" s="143"/>
      <c r="G89" s="43"/>
      <c r="H89" s="43"/>
      <c r="I89" s="43"/>
      <c r="J89" s="219"/>
      <c r="K89" s="219"/>
      <c r="L89" s="126"/>
      <c r="M89" s="137"/>
      <c r="N89" s="41" t="e">
        <f>N88+IF(AND(L89="Pago",OR(E89='PC Receitas'!$O$4,E89='PC Receitas'!$O$5,E89='PC Receitas'!$O$6)),K89,IF(AND(L89="Pago",OR(E89='PC Receitas'!$O$7,E89='PC Receitas'!$O$8,E89='PC Receitas'!$O$9,E89='PC Receitas'!$O$10,E89='PC Receitas'!$O$11,E89='PC Receitas'!$O$12,E89='PC Receitas'!$O$13,E89='PC Receitas'!$O$14)),-K89,0))</f>
        <v>#REF!</v>
      </c>
      <c r="S89" s="112" t="e">
        <f t="shared" si="4"/>
        <v>#N/A</v>
      </c>
      <c r="T89" s="109" t="e">
        <f t="shared" si="5"/>
        <v>#N/A</v>
      </c>
      <c r="U89" s="109" t="e">
        <f t="shared" si="6"/>
        <v>#N/A</v>
      </c>
      <c r="V89" s="109" t="e">
        <f t="shared" si="7"/>
        <v>#N/A</v>
      </c>
      <c r="W89" s="113" t="e">
        <f>VLOOKUP(E89,'PC Receitas'!$O$4:$P$14,2,FALSE)</f>
        <v>#N/A</v>
      </c>
    </row>
    <row r="90" spans="1:23" ht="19.5" customHeight="1" thickTop="1" thickBot="1" x14ac:dyDescent="0.3">
      <c r="A90" s="164"/>
      <c r="C90" s="43"/>
      <c r="D90" s="43" t="str">
        <f>IF(C90&lt;&gt;"",TEXT(C90,"00")&amp;"/12/"&amp;'Configurações Básicas'!$E$5,"")</f>
        <v/>
      </c>
      <c r="E90" s="43"/>
      <c r="F90" s="143"/>
      <c r="G90" s="43"/>
      <c r="H90" s="43"/>
      <c r="I90" s="43"/>
      <c r="J90" s="219"/>
      <c r="K90" s="219"/>
      <c r="L90" s="126"/>
      <c r="M90" s="137"/>
      <c r="N90" s="41" t="e">
        <f>N89+IF(AND(L90="Pago",OR(E90='PC Receitas'!$O$4,E90='PC Receitas'!$O$5,E90='PC Receitas'!$O$6)),K90,IF(AND(L90="Pago",OR(E90='PC Receitas'!$O$7,E90='PC Receitas'!$O$8,E90='PC Receitas'!$O$9,E90='PC Receitas'!$O$10,E90='PC Receitas'!$O$11,E90='PC Receitas'!$O$12,E90='PC Receitas'!$O$13,E90='PC Receitas'!$O$14)),-K90,0))</f>
        <v>#REF!</v>
      </c>
      <c r="S90" s="112" t="e">
        <f t="shared" si="4"/>
        <v>#N/A</v>
      </c>
      <c r="T90" s="109" t="e">
        <f t="shared" si="5"/>
        <v>#N/A</v>
      </c>
      <c r="U90" s="109" t="e">
        <f t="shared" si="6"/>
        <v>#N/A</v>
      </c>
      <c r="V90" s="109" t="e">
        <f t="shared" si="7"/>
        <v>#N/A</v>
      </c>
      <c r="W90" s="113" t="e">
        <f>VLOOKUP(E90,'PC Receitas'!$O$4:$P$14,2,FALSE)</f>
        <v>#N/A</v>
      </c>
    </row>
    <row r="91" spans="1:23" ht="19.5" customHeight="1" thickTop="1" thickBot="1" x14ac:dyDescent="0.3">
      <c r="A91" s="164"/>
      <c r="C91" s="43"/>
      <c r="D91" s="43" t="str">
        <f>IF(C91&lt;&gt;"",TEXT(C91,"00")&amp;"/12/"&amp;'Configurações Básicas'!$E$5,"")</f>
        <v/>
      </c>
      <c r="E91" s="43"/>
      <c r="F91" s="143"/>
      <c r="G91" s="43"/>
      <c r="H91" s="43"/>
      <c r="I91" s="43"/>
      <c r="J91" s="219"/>
      <c r="K91" s="219"/>
      <c r="L91" s="126"/>
      <c r="M91" s="137"/>
      <c r="N91" s="41" t="e">
        <f>N90+IF(AND(L91="Pago",OR(E91='PC Receitas'!$O$4,E91='PC Receitas'!$O$5,E91='PC Receitas'!$O$6)),K91,IF(AND(L91="Pago",OR(E91='PC Receitas'!$O$7,E91='PC Receitas'!$O$8,E91='PC Receitas'!$O$9,E91='PC Receitas'!$O$10,E91='PC Receitas'!$O$11,E91='PC Receitas'!$O$12,E91='PC Receitas'!$O$13,E91='PC Receitas'!$O$14)),-K91,0))</f>
        <v>#REF!</v>
      </c>
      <c r="S91" s="112" t="e">
        <f t="shared" si="4"/>
        <v>#N/A</v>
      </c>
      <c r="T91" s="109" t="e">
        <f t="shared" si="5"/>
        <v>#N/A</v>
      </c>
      <c r="U91" s="109" t="e">
        <f t="shared" si="6"/>
        <v>#N/A</v>
      </c>
      <c r="V91" s="109" t="e">
        <f t="shared" si="7"/>
        <v>#N/A</v>
      </c>
      <c r="W91" s="113" t="e">
        <f>VLOOKUP(E91,'PC Receitas'!$O$4:$P$14,2,FALSE)</f>
        <v>#N/A</v>
      </c>
    </row>
    <row r="92" spans="1:23" ht="19.5" customHeight="1" thickTop="1" thickBot="1" x14ac:dyDescent="0.3">
      <c r="A92" s="164"/>
      <c r="C92" s="43"/>
      <c r="D92" s="43" t="str">
        <f>IF(C92&lt;&gt;"",TEXT(C92,"00")&amp;"/12/"&amp;'Configurações Básicas'!$E$5,"")</f>
        <v/>
      </c>
      <c r="E92" s="43"/>
      <c r="F92" s="143"/>
      <c r="G92" s="43"/>
      <c r="H92" s="43"/>
      <c r="I92" s="43"/>
      <c r="J92" s="219"/>
      <c r="K92" s="219"/>
      <c r="L92" s="126"/>
      <c r="M92" s="137"/>
      <c r="N92" s="41" t="e">
        <f>N91+IF(AND(L92="Pago",OR(E92='PC Receitas'!$O$4,E92='PC Receitas'!$O$5,E92='PC Receitas'!$O$6)),K92,IF(AND(L92="Pago",OR(E92='PC Receitas'!$O$7,E92='PC Receitas'!$O$8,E92='PC Receitas'!$O$9,E92='PC Receitas'!$O$10,E92='PC Receitas'!$O$11,E92='PC Receitas'!$O$12,E92='PC Receitas'!$O$13,E92='PC Receitas'!$O$14)),-K92,0))</f>
        <v>#REF!</v>
      </c>
      <c r="S92" s="112" t="e">
        <f t="shared" si="4"/>
        <v>#N/A</v>
      </c>
      <c r="T92" s="109" t="e">
        <f t="shared" si="5"/>
        <v>#N/A</v>
      </c>
      <c r="U92" s="109" t="e">
        <f t="shared" si="6"/>
        <v>#N/A</v>
      </c>
      <c r="V92" s="109" t="e">
        <f t="shared" si="7"/>
        <v>#N/A</v>
      </c>
      <c r="W92" s="113" t="e">
        <f>VLOOKUP(E92,'PC Receitas'!$O$4:$P$14,2,FALSE)</f>
        <v>#N/A</v>
      </c>
    </row>
    <row r="93" spans="1:23" ht="19.5" customHeight="1" thickTop="1" thickBot="1" x14ac:dyDescent="0.3">
      <c r="A93" s="164"/>
      <c r="C93" s="43"/>
      <c r="D93" s="43" t="str">
        <f>IF(C93&lt;&gt;"",TEXT(C93,"00")&amp;"/12/"&amp;'Configurações Básicas'!$E$5,"")</f>
        <v/>
      </c>
      <c r="E93" s="43"/>
      <c r="F93" s="143"/>
      <c r="G93" s="43"/>
      <c r="H93" s="43"/>
      <c r="I93" s="43"/>
      <c r="J93" s="219"/>
      <c r="K93" s="219"/>
      <c r="L93" s="126"/>
      <c r="M93" s="137"/>
      <c r="N93" s="41" t="e">
        <f>N92+IF(AND(L93="Pago",OR(E93='PC Receitas'!$O$4,E93='PC Receitas'!$O$5,E93='PC Receitas'!$O$6)),K93,IF(AND(L93="Pago",OR(E93='PC Receitas'!$O$7,E93='PC Receitas'!$O$8,E93='PC Receitas'!$O$9,E93='PC Receitas'!$O$10,E93='PC Receitas'!$O$11,E93='PC Receitas'!$O$12,E93='PC Receitas'!$O$13,E93='PC Receitas'!$O$14)),-K93,0))</f>
        <v>#REF!</v>
      </c>
      <c r="S93" s="112" t="e">
        <f t="shared" si="4"/>
        <v>#N/A</v>
      </c>
      <c r="T93" s="109" t="e">
        <f t="shared" si="5"/>
        <v>#N/A</v>
      </c>
      <c r="U93" s="109" t="e">
        <f t="shared" si="6"/>
        <v>#N/A</v>
      </c>
      <c r="V93" s="109" t="e">
        <f t="shared" si="7"/>
        <v>#N/A</v>
      </c>
      <c r="W93" s="113" t="e">
        <f>VLOOKUP(E93,'PC Receitas'!$O$4:$P$14,2,FALSE)</f>
        <v>#N/A</v>
      </c>
    </row>
    <row r="94" spans="1:23" ht="19.5" customHeight="1" thickTop="1" thickBot="1" x14ac:dyDescent="0.3">
      <c r="A94" s="164"/>
      <c r="C94" s="43"/>
      <c r="D94" s="43" t="str">
        <f>IF(C94&lt;&gt;"",TEXT(C94,"00")&amp;"/12/"&amp;'Configurações Básicas'!$E$5,"")</f>
        <v/>
      </c>
      <c r="E94" s="43"/>
      <c r="F94" s="143"/>
      <c r="G94" s="43"/>
      <c r="H94" s="43"/>
      <c r="I94" s="43"/>
      <c r="J94" s="219"/>
      <c r="K94" s="219"/>
      <c r="L94" s="126"/>
      <c r="M94" s="137"/>
      <c r="N94" s="41" t="e">
        <f>N93+IF(AND(L94="Pago",OR(E94='PC Receitas'!$O$4,E94='PC Receitas'!$O$5,E94='PC Receitas'!$O$6)),K94,IF(AND(L94="Pago",OR(E94='PC Receitas'!$O$7,E94='PC Receitas'!$O$8,E94='PC Receitas'!$O$9,E94='PC Receitas'!$O$10,E94='PC Receitas'!$O$11,E94='PC Receitas'!$O$12,E94='PC Receitas'!$O$13,E94='PC Receitas'!$O$14)),-K94,0))</f>
        <v>#REF!</v>
      </c>
      <c r="S94" s="112" t="e">
        <f t="shared" si="4"/>
        <v>#N/A</v>
      </c>
      <c r="T94" s="109" t="e">
        <f t="shared" si="5"/>
        <v>#N/A</v>
      </c>
      <c r="U94" s="109" t="e">
        <f t="shared" si="6"/>
        <v>#N/A</v>
      </c>
      <c r="V94" s="109" t="e">
        <f t="shared" si="7"/>
        <v>#N/A</v>
      </c>
      <c r="W94" s="113" t="e">
        <f>VLOOKUP(E94,'PC Receitas'!$O$4:$P$14,2,FALSE)</f>
        <v>#N/A</v>
      </c>
    </row>
    <row r="95" spans="1:23" ht="19.5" customHeight="1" thickTop="1" thickBot="1" x14ac:dyDescent="0.3">
      <c r="A95" s="164"/>
      <c r="C95" s="43"/>
      <c r="D95" s="43" t="str">
        <f>IF(C95&lt;&gt;"",TEXT(C95,"00")&amp;"/12/"&amp;'Configurações Básicas'!$E$5,"")</f>
        <v/>
      </c>
      <c r="E95" s="43"/>
      <c r="F95" s="143"/>
      <c r="G95" s="43"/>
      <c r="H95" s="43"/>
      <c r="I95" s="43"/>
      <c r="J95" s="219"/>
      <c r="K95" s="219"/>
      <c r="L95" s="126"/>
      <c r="M95" s="137"/>
      <c r="N95" s="41" t="e">
        <f>N94+IF(AND(L95="Pago",OR(E95='PC Receitas'!$O$4,E95='PC Receitas'!$O$5,E95='PC Receitas'!$O$6)),K95,IF(AND(L95="Pago",OR(E95='PC Receitas'!$O$7,E95='PC Receitas'!$O$8,E95='PC Receitas'!$O$9,E95='PC Receitas'!$O$10,E95='PC Receitas'!$O$11,E95='PC Receitas'!$O$12,E95='PC Receitas'!$O$13,E95='PC Receitas'!$O$14)),-K95,0))</f>
        <v>#REF!</v>
      </c>
      <c r="S95" s="112" t="e">
        <f t="shared" si="4"/>
        <v>#N/A</v>
      </c>
      <c r="T95" s="109" t="e">
        <f t="shared" si="5"/>
        <v>#N/A</v>
      </c>
      <c r="U95" s="109" t="e">
        <f t="shared" si="6"/>
        <v>#N/A</v>
      </c>
      <c r="V95" s="109" t="e">
        <f t="shared" si="7"/>
        <v>#N/A</v>
      </c>
      <c r="W95" s="113" t="e">
        <f>VLOOKUP(E95,'PC Receitas'!$O$4:$P$14,2,FALSE)</f>
        <v>#N/A</v>
      </c>
    </row>
    <row r="96" spans="1:23" ht="19.5" customHeight="1" thickTop="1" thickBot="1" x14ac:dyDescent="0.3">
      <c r="A96" s="164"/>
      <c r="C96" s="43"/>
      <c r="D96" s="43" t="str">
        <f>IF(C96&lt;&gt;"",TEXT(C96,"00")&amp;"/12/"&amp;'Configurações Básicas'!$E$5,"")</f>
        <v/>
      </c>
      <c r="E96" s="43"/>
      <c r="F96" s="143"/>
      <c r="G96" s="43"/>
      <c r="H96" s="43"/>
      <c r="I96" s="43"/>
      <c r="J96" s="219"/>
      <c r="K96" s="219"/>
      <c r="L96" s="126"/>
      <c r="M96" s="137"/>
      <c r="N96" s="41" t="e">
        <f>N95+IF(AND(L96="Pago",OR(E96='PC Receitas'!$O$4,E96='PC Receitas'!$O$5,E96='PC Receitas'!$O$6)),K96,IF(AND(L96="Pago",OR(E96='PC Receitas'!$O$7,E96='PC Receitas'!$O$8,E96='PC Receitas'!$O$9,E96='PC Receitas'!$O$10,E96='PC Receitas'!$O$11,E96='PC Receitas'!$O$12,E96='PC Receitas'!$O$13,E96='PC Receitas'!$O$14)),-K96,0))</f>
        <v>#REF!</v>
      </c>
      <c r="S96" s="112" t="e">
        <f t="shared" si="4"/>
        <v>#N/A</v>
      </c>
      <c r="T96" s="109" t="e">
        <f t="shared" si="5"/>
        <v>#N/A</v>
      </c>
      <c r="U96" s="109" t="e">
        <f t="shared" si="6"/>
        <v>#N/A</v>
      </c>
      <c r="V96" s="109" t="e">
        <f t="shared" si="7"/>
        <v>#N/A</v>
      </c>
      <c r="W96" s="113" t="e">
        <f>VLOOKUP(E96,'PC Receitas'!$O$4:$P$14,2,FALSE)</f>
        <v>#N/A</v>
      </c>
    </row>
    <row r="97" spans="1:23" ht="19.5" customHeight="1" thickTop="1" thickBot="1" x14ac:dyDescent="0.3">
      <c r="A97" s="164"/>
      <c r="C97" s="43"/>
      <c r="D97" s="43" t="str">
        <f>IF(C97&lt;&gt;"",TEXT(C97,"00")&amp;"/12/"&amp;'Configurações Básicas'!$E$5,"")</f>
        <v/>
      </c>
      <c r="E97" s="43"/>
      <c r="F97" s="143"/>
      <c r="G97" s="43"/>
      <c r="H97" s="43"/>
      <c r="I97" s="43"/>
      <c r="J97" s="219"/>
      <c r="K97" s="219"/>
      <c r="L97" s="126"/>
      <c r="M97" s="137"/>
      <c r="N97" s="41" t="e">
        <f>N96+IF(AND(L97="Pago",OR(E97='PC Receitas'!$O$4,E97='PC Receitas'!$O$5,E97='PC Receitas'!$O$6)),K97,IF(AND(L97="Pago",OR(E97='PC Receitas'!$O$7,E97='PC Receitas'!$O$8,E97='PC Receitas'!$O$9,E97='PC Receitas'!$O$10,E97='PC Receitas'!$O$11,E97='PC Receitas'!$O$12,E97='PC Receitas'!$O$13,E97='PC Receitas'!$O$14)),-K97,0))</f>
        <v>#REF!</v>
      </c>
      <c r="S97" s="112" t="e">
        <f t="shared" si="4"/>
        <v>#N/A</v>
      </c>
      <c r="T97" s="109" t="e">
        <f t="shared" si="5"/>
        <v>#N/A</v>
      </c>
      <c r="U97" s="109" t="e">
        <f t="shared" si="6"/>
        <v>#N/A</v>
      </c>
      <c r="V97" s="109" t="e">
        <f t="shared" si="7"/>
        <v>#N/A</v>
      </c>
      <c r="W97" s="113" t="e">
        <f>VLOOKUP(E97,'PC Receitas'!$O$4:$P$14,2,FALSE)</f>
        <v>#N/A</v>
      </c>
    </row>
    <row r="98" spans="1:23" ht="19.5" customHeight="1" thickTop="1" thickBot="1" x14ac:dyDescent="0.3">
      <c r="A98" s="164"/>
      <c r="C98" s="43"/>
      <c r="D98" s="43" t="str">
        <f>IF(C98&lt;&gt;"",TEXT(C98,"00")&amp;"/12/"&amp;'Configurações Básicas'!$E$5,"")</f>
        <v/>
      </c>
      <c r="E98" s="43"/>
      <c r="F98" s="143"/>
      <c r="G98" s="43"/>
      <c r="H98" s="43"/>
      <c r="I98" s="43"/>
      <c r="J98" s="219"/>
      <c r="K98" s="219"/>
      <c r="L98" s="126"/>
      <c r="M98" s="137"/>
      <c r="N98" s="41" t="e">
        <f>N97+IF(AND(L98="Pago",OR(E98='PC Receitas'!$O$4,E98='PC Receitas'!$O$5,E98='PC Receitas'!$O$6)),K98,IF(AND(L98="Pago",OR(E98='PC Receitas'!$O$7,E98='PC Receitas'!$O$8,E98='PC Receitas'!$O$9,E98='PC Receitas'!$O$10,E98='PC Receitas'!$O$11,E98='PC Receitas'!$O$12,E98='PC Receitas'!$O$13,E98='PC Receitas'!$O$14)),-K98,0))</f>
        <v>#REF!</v>
      </c>
      <c r="S98" s="112" t="e">
        <f t="shared" si="4"/>
        <v>#N/A</v>
      </c>
      <c r="T98" s="109" t="e">
        <f t="shared" si="5"/>
        <v>#N/A</v>
      </c>
      <c r="U98" s="109" t="e">
        <f t="shared" si="6"/>
        <v>#N/A</v>
      </c>
      <c r="V98" s="109" t="e">
        <f t="shared" si="7"/>
        <v>#N/A</v>
      </c>
      <c r="W98" s="113" t="e">
        <f>VLOOKUP(E98,'PC Receitas'!$O$4:$P$14,2,FALSE)</f>
        <v>#N/A</v>
      </c>
    </row>
    <row r="99" spans="1:23" ht="19.5" customHeight="1" thickTop="1" thickBot="1" x14ac:dyDescent="0.3">
      <c r="A99" s="164"/>
      <c r="C99" s="43"/>
      <c r="D99" s="43" t="str">
        <f>IF(C99&lt;&gt;"",TEXT(C99,"00")&amp;"/12/"&amp;'Configurações Básicas'!$E$5,"")</f>
        <v/>
      </c>
      <c r="E99" s="43"/>
      <c r="F99" s="143"/>
      <c r="G99" s="43"/>
      <c r="H99" s="43"/>
      <c r="I99" s="43"/>
      <c r="J99" s="219"/>
      <c r="K99" s="219"/>
      <c r="L99" s="126"/>
      <c r="M99" s="137"/>
      <c r="N99" s="41" t="e">
        <f>N98+IF(AND(L99="Pago",OR(E99='PC Receitas'!$O$4,E99='PC Receitas'!$O$5,E99='PC Receitas'!$O$6)),K99,IF(AND(L99="Pago",OR(E99='PC Receitas'!$O$7,E99='PC Receitas'!$O$8,E99='PC Receitas'!$O$9,E99='PC Receitas'!$O$10,E99='PC Receitas'!$O$11,E99='PC Receitas'!$O$12,E99='PC Receitas'!$O$13,E99='PC Receitas'!$O$14)),-K99,0))</f>
        <v>#REF!</v>
      </c>
      <c r="S99" s="112" t="e">
        <f t="shared" si="4"/>
        <v>#N/A</v>
      </c>
      <c r="T99" s="109" t="e">
        <f t="shared" si="5"/>
        <v>#N/A</v>
      </c>
      <c r="U99" s="109" t="e">
        <f t="shared" si="6"/>
        <v>#N/A</v>
      </c>
      <c r="V99" s="109" t="e">
        <f t="shared" si="7"/>
        <v>#N/A</v>
      </c>
      <c r="W99" s="113" t="e">
        <f>VLOOKUP(E99,'PC Receitas'!$O$4:$P$14,2,FALSE)</f>
        <v>#N/A</v>
      </c>
    </row>
    <row r="100" spans="1:23" ht="19.5" customHeight="1" thickTop="1" thickBot="1" x14ac:dyDescent="0.3">
      <c r="A100" s="164"/>
      <c r="C100" s="43"/>
      <c r="D100" s="43" t="str">
        <f>IF(C100&lt;&gt;"",TEXT(C100,"00")&amp;"/12/"&amp;'Configurações Básicas'!$E$5,"")</f>
        <v/>
      </c>
      <c r="E100" s="43"/>
      <c r="F100" s="143"/>
      <c r="G100" s="43"/>
      <c r="H100" s="43"/>
      <c r="I100" s="43"/>
      <c r="J100" s="219"/>
      <c r="K100" s="219"/>
      <c r="L100" s="126"/>
      <c r="M100" s="137"/>
      <c r="N100" s="41" t="e">
        <f>N99+IF(AND(L100="Pago",OR(E100='PC Receitas'!$O$4,E100='PC Receitas'!$O$5,E100='PC Receitas'!$O$6)),K100,IF(AND(L100="Pago",OR(E100='PC Receitas'!$O$7,E100='PC Receitas'!$O$8,E100='PC Receitas'!$O$9,E100='PC Receitas'!$O$10,E100='PC Receitas'!$O$11,E100='PC Receitas'!$O$12,E100='PC Receitas'!$O$13,E100='PC Receitas'!$O$14)),-K100,0))</f>
        <v>#REF!</v>
      </c>
      <c r="S100" s="112" t="e">
        <f t="shared" si="4"/>
        <v>#N/A</v>
      </c>
      <c r="T100" s="109" t="e">
        <f t="shared" si="5"/>
        <v>#N/A</v>
      </c>
      <c r="U100" s="109" t="e">
        <f t="shared" si="6"/>
        <v>#N/A</v>
      </c>
      <c r="V100" s="109" t="e">
        <f t="shared" si="7"/>
        <v>#N/A</v>
      </c>
      <c r="W100" s="113" t="e">
        <f>VLOOKUP(E100,'PC Receitas'!$O$4:$P$14,2,FALSE)</f>
        <v>#N/A</v>
      </c>
    </row>
    <row r="101" spans="1:23" ht="19.5" customHeight="1" thickTop="1" thickBot="1" x14ac:dyDescent="0.3">
      <c r="A101" s="164"/>
      <c r="C101" s="43"/>
      <c r="D101" s="43" t="str">
        <f>IF(C101&lt;&gt;"",TEXT(C101,"00")&amp;"/12/"&amp;'Configurações Básicas'!$E$5,"")</f>
        <v/>
      </c>
      <c r="E101" s="43"/>
      <c r="F101" s="143"/>
      <c r="G101" s="43"/>
      <c r="H101" s="43"/>
      <c r="I101" s="43"/>
      <c r="J101" s="219"/>
      <c r="K101" s="219"/>
      <c r="L101" s="126"/>
      <c r="M101" s="137"/>
      <c r="N101" s="41" t="e">
        <f>N100+IF(AND(L101="Pago",OR(E101='PC Receitas'!$O$4,E101='PC Receitas'!$O$5,E101='PC Receitas'!$O$6)),K101,IF(AND(L101="Pago",OR(E101='PC Receitas'!$O$7,E101='PC Receitas'!$O$8,E101='PC Receitas'!$O$9,E101='PC Receitas'!$O$10,E101='PC Receitas'!$O$11,E101='PC Receitas'!$O$12,E101='PC Receitas'!$O$13,E101='PC Receitas'!$O$14)),-K101,0))</f>
        <v>#REF!</v>
      </c>
      <c r="S101" s="112" t="e">
        <f t="shared" si="4"/>
        <v>#N/A</v>
      </c>
      <c r="T101" s="109" t="e">
        <f t="shared" si="5"/>
        <v>#N/A</v>
      </c>
      <c r="U101" s="109" t="e">
        <f t="shared" si="6"/>
        <v>#N/A</v>
      </c>
      <c r="V101" s="109" t="e">
        <f t="shared" si="7"/>
        <v>#N/A</v>
      </c>
      <c r="W101" s="113" t="e">
        <f>VLOOKUP(E101,'PC Receitas'!$O$4:$P$14,2,FALSE)</f>
        <v>#N/A</v>
      </c>
    </row>
    <row r="102" spans="1:23" ht="19.5" customHeight="1" thickTop="1" thickBot="1" x14ac:dyDescent="0.3">
      <c r="A102" s="164"/>
      <c r="C102" s="43"/>
      <c r="D102" s="43" t="str">
        <f>IF(C102&lt;&gt;"",TEXT(C102,"00")&amp;"/12/"&amp;'Configurações Básicas'!$E$5,"")</f>
        <v/>
      </c>
      <c r="E102" s="43"/>
      <c r="F102" s="143"/>
      <c r="G102" s="43"/>
      <c r="H102" s="43"/>
      <c r="I102" s="43"/>
      <c r="J102" s="219"/>
      <c r="K102" s="219"/>
      <c r="L102" s="126"/>
      <c r="M102" s="137"/>
      <c r="N102" s="41" t="e">
        <f>N101+IF(AND(L102="Pago",OR(E102='PC Receitas'!$O$4,E102='PC Receitas'!$O$5,E102='PC Receitas'!$O$6)),K102,IF(AND(L102="Pago",OR(E102='PC Receitas'!$O$7,E102='PC Receitas'!$O$8,E102='PC Receitas'!$O$9,E102='PC Receitas'!$O$10,E102='PC Receitas'!$O$11,E102='PC Receitas'!$O$12,E102='PC Receitas'!$O$13,E102='PC Receitas'!$O$14)),-K102,0))</f>
        <v>#REF!</v>
      </c>
      <c r="S102" s="112" t="e">
        <f t="shared" si="4"/>
        <v>#N/A</v>
      </c>
      <c r="T102" s="109" t="e">
        <f t="shared" si="5"/>
        <v>#N/A</v>
      </c>
      <c r="U102" s="109" t="e">
        <f t="shared" si="6"/>
        <v>#N/A</v>
      </c>
      <c r="V102" s="109" t="e">
        <f t="shared" si="7"/>
        <v>#N/A</v>
      </c>
      <c r="W102" s="113" t="e">
        <f>VLOOKUP(E102,'PC Receitas'!$O$4:$P$14,2,FALSE)</f>
        <v>#N/A</v>
      </c>
    </row>
    <row r="103" spans="1:23" ht="19.5" customHeight="1" thickTop="1" thickBot="1" x14ac:dyDescent="0.3">
      <c r="A103" s="164"/>
      <c r="C103" s="43"/>
      <c r="D103" s="43" t="str">
        <f>IF(C103&lt;&gt;"",TEXT(C103,"00")&amp;"/12/"&amp;'Configurações Básicas'!$E$5,"")</f>
        <v/>
      </c>
      <c r="E103" s="43"/>
      <c r="F103" s="143"/>
      <c r="G103" s="43"/>
      <c r="H103" s="43"/>
      <c r="I103" s="43"/>
      <c r="J103" s="219"/>
      <c r="K103" s="219"/>
      <c r="L103" s="126"/>
      <c r="M103" s="137"/>
      <c r="N103" s="41" t="e">
        <f>N102+IF(AND(L103="Pago",OR(E103='PC Receitas'!$O$4,E103='PC Receitas'!$O$5,E103='PC Receitas'!$O$6)),K103,IF(AND(L103="Pago",OR(E103='PC Receitas'!$O$7,E103='PC Receitas'!$O$8,E103='PC Receitas'!$O$9,E103='PC Receitas'!$O$10,E103='PC Receitas'!$O$11,E103='PC Receitas'!$O$12,E103='PC Receitas'!$O$13,E103='PC Receitas'!$O$14)),-K103,0))</f>
        <v>#REF!</v>
      </c>
      <c r="S103" s="112" t="e">
        <f t="shared" si="4"/>
        <v>#N/A</v>
      </c>
      <c r="T103" s="109" t="e">
        <f t="shared" si="5"/>
        <v>#N/A</v>
      </c>
      <c r="U103" s="109" t="e">
        <f t="shared" si="6"/>
        <v>#N/A</v>
      </c>
      <c r="V103" s="109" t="e">
        <f t="shared" si="7"/>
        <v>#N/A</v>
      </c>
      <c r="W103" s="113" t="e">
        <f>VLOOKUP(E103,'PC Receitas'!$O$4:$P$14,2,FALSE)</f>
        <v>#N/A</v>
      </c>
    </row>
    <row r="104" spans="1:23" ht="19.5" customHeight="1" thickTop="1" thickBot="1" x14ac:dyDescent="0.3">
      <c r="A104" s="164"/>
      <c r="C104" s="43"/>
      <c r="D104" s="43" t="str">
        <f>IF(C104&lt;&gt;"",TEXT(C104,"00")&amp;"/12/"&amp;'Configurações Básicas'!$E$5,"")</f>
        <v/>
      </c>
      <c r="E104" s="43"/>
      <c r="F104" s="143"/>
      <c r="G104" s="43"/>
      <c r="H104" s="43"/>
      <c r="I104" s="43"/>
      <c r="J104" s="219"/>
      <c r="K104" s="219"/>
      <c r="L104" s="126"/>
      <c r="M104" s="137"/>
      <c r="N104" s="41" t="e">
        <f>N103+IF(AND(L104="Pago",OR(E104='PC Receitas'!$O$4,E104='PC Receitas'!$O$5,E104='PC Receitas'!$O$6)),K104,IF(AND(L104="Pago",OR(E104='PC Receitas'!$O$7,E104='PC Receitas'!$O$8,E104='PC Receitas'!$O$9,E104='PC Receitas'!$O$10,E104='PC Receitas'!$O$11,E104='PC Receitas'!$O$12,E104='PC Receitas'!$O$13,E104='PC Receitas'!$O$14)),-K104,0))</f>
        <v>#REF!</v>
      </c>
      <c r="S104" s="112" t="e">
        <f t="shared" si="4"/>
        <v>#N/A</v>
      </c>
      <c r="T104" s="109" t="e">
        <f t="shared" si="5"/>
        <v>#N/A</v>
      </c>
      <c r="U104" s="109" t="e">
        <f t="shared" si="6"/>
        <v>#N/A</v>
      </c>
      <c r="V104" s="109" t="e">
        <f t="shared" si="7"/>
        <v>#N/A</v>
      </c>
      <c r="W104" s="113" t="e">
        <f>VLOOKUP(E104,'PC Receitas'!$O$4:$P$14,2,FALSE)</f>
        <v>#N/A</v>
      </c>
    </row>
    <row r="105" spans="1:23" ht="19.5" customHeight="1" thickTop="1" thickBot="1" x14ac:dyDescent="0.3">
      <c r="A105" s="164"/>
      <c r="C105" s="43"/>
      <c r="D105" s="43" t="str">
        <f>IF(C105&lt;&gt;"",TEXT(C105,"00")&amp;"/12/"&amp;'Configurações Básicas'!$E$5,"")</f>
        <v/>
      </c>
      <c r="E105" s="43"/>
      <c r="F105" s="143"/>
      <c r="G105" s="43"/>
      <c r="H105" s="43"/>
      <c r="I105" s="43"/>
      <c r="J105" s="219"/>
      <c r="K105" s="219"/>
      <c r="L105" s="126"/>
      <c r="M105" s="137"/>
      <c r="N105" s="41" t="e">
        <f>N104+IF(AND(L105="Pago",OR(E105='PC Receitas'!$O$4,E105='PC Receitas'!$O$5,E105='PC Receitas'!$O$6)),K105,IF(AND(L105="Pago",OR(E105='PC Receitas'!$O$7,E105='PC Receitas'!$O$8,E105='PC Receitas'!$O$9,E105='PC Receitas'!$O$10,E105='PC Receitas'!$O$11,E105='PC Receitas'!$O$12,E105='PC Receitas'!$O$13,E105='PC Receitas'!$O$14)),-K105,0))</f>
        <v>#REF!</v>
      </c>
      <c r="S105" s="112" t="e">
        <f t="shared" si="4"/>
        <v>#N/A</v>
      </c>
      <c r="T105" s="109" t="e">
        <f t="shared" si="5"/>
        <v>#N/A</v>
      </c>
      <c r="U105" s="109" t="e">
        <f t="shared" si="6"/>
        <v>#N/A</v>
      </c>
      <c r="V105" s="109" t="e">
        <f t="shared" si="7"/>
        <v>#N/A</v>
      </c>
      <c r="W105" s="113" t="e">
        <f>VLOOKUP(E105,'PC Receitas'!$O$4:$P$14,2,FALSE)</f>
        <v>#N/A</v>
      </c>
    </row>
    <row r="106" spans="1:23" ht="19.5" customHeight="1" thickTop="1" thickBot="1" x14ac:dyDescent="0.3">
      <c r="A106" s="164"/>
      <c r="C106" s="43"/>
      <c r="D106" s="43" t="str">
        <f>IF(C106&lt;&gt;"",TEXT(C106,"00")&amp;"/12/"&amp;'Configurações Básicas'!$E$5,"")</f>
        <v/>
      </c>
      <c r="E106" s="43"/>
      <c r="F106" s="143"/>
      <c r="G106" s="43"/>
      <c r="H106" s="43"/>
      <c r="I106" s="43"/>
      <c r="J106" s="219"/>
      <c r="K106" s="219"/>
      <c r="L106" s="126"/>
      <c r="M106" s="137"/>
      <c r="N106" s="41" t="e">
        <f>N105+IF(AND(L106="Pago",OR(E106='PC Receitas'!$O$4,E106='PC Receitas'!$O$5,E106='PC Receitas'!$O$6)),K106,IF(AND(L106="Pago",OR(E106='PC Receitas'!$O$7,E106='PC Receitas'!$O$8,E106='PC Receitas'!$O$9,E106='PC Receitas'!$O$10,E106='PC Receitas'!$O$11,E106='PC Receitas'!$O$12,E106='PC Receitas'!$O$13,E106='PC Receitas'!$O$14)),-K106,0))</f>
        <v>#REF!</v>
      </c>
      <c r="S106" s="112" t="e">
        <f t="shared" si="4"/>
        <v>#N/A</v>
      </c>
      <c r="T106" s="109" t="e">
        <f t="shared" si="5"/>
        <v>#N/A</v>
      </c>
      <c r="U106" s="109" t="e">
        <f t="shared" si="6"/>
        <v>#N/A</v>
      </c>
      <c r="V106" s="109" t="e">
        <f t="shared" si="7"/>
        <v>#N/A</v>
      </c>
      <c r="W106" s="113" t="e">
        <f>VLOOKUP(E106,'PC Receitas'!$O$4:$P$14,2,FALSE)</f>
        <v>#N/A</v>
      </c>
    </row>
    <row r="107" spans="1:23" ht="19.5" customHeight="1" thickTop="1" thickBot="1" x14ac:dyDescent="0.3">
      <c r="A107" s="164"/>
      <c r="C107" s="43"/>
      <c r="D107" s="43" t="str">
        <f>IF(C107&lt;&gt;"",TEXT(C107,"00")&amp;"/12/"&amp;'Configurações Básicas'!$E$5,"")</f>
        <v/>
      </c>
      <c r="E107" s="43"/>
      <c r="F107" s="143"/>
      <c r="G107" s="43"/>
      <c r="H107" s="43"/>
      <c r="I107" s="43"/>
      <c r="J107" s="219"/>
      <c r="K107" s="219"/>
      <c r="L107" s="126"/>
      <c r="M107" s="137"/>
      <c r="N107" s="41" t="e">
        <f>N106+IF(AND(L107="Pago",OR(E107='PC Receitas'!$O$4,E107='PC Receitas'!$O$5,E107='PC Receitas'!$O$6)),K107,IF(AND(L107="Pago",OR(E107='PC Receitas'!$O$7,E107='PC Receitas'!$O$8,E107='PC Receitas'!$O$9,E107='PC Receitas'!$O$10,E107='PC Receitas'!$O$11,E107='PC Receitas'!$O$12,E107='PC Receitas'!$O$13,E107='PC Receitas'!$O$14)),-K107,0))</f>
        <v>#REF!</v>
      </c>
      <c r="S107" s="112" t="e">
        <f t="shared" si="4"/>
        <v>#N/A</v>
      </c>
      <c r="T107" s="109" t="e">
        <f t="shared" si="5"/>
        <v>#N/A</v>
      </c>
      <c r="U107" s="109" t="e">
        <f t="shared" si="6"/>
        <v>#N/A</v>
      </c>
      <c r="V107" s="109" t="e">
        <f t="shared" si="7"/>
        <v>#N/A</v>
      </c>
      <c r="W107" s="113" t="e">
        <f>VLOOKUP(E107,'PC Receitas'!$O$4:$P$14,2,FALSE)</f>
        <v>#N/A</v>
      </c>
    </row>
    <row r="108" spans="1:23" ht="19.5" customHeight="1" thickTop="1" thickBot="1" x14ac:dyDescent="0.3">
      <c r="A108" s="164"/>
      <c r="C108" s="43"/>
      <c r="D108" s="43" t="str">
        <f>IF(C108&lt;&gt;"",TEXT(C108,"00")&amp;"/12/"&amp;'Configurações Básicas'!$E$5,"")</f>
        <v/>
      </c>
      <c r="E108" s="43"/>
      <c r="F108" s="143"/>
      <c r="G108" s="43"/>
      <c r="H108" s="43"/>
      <c r="I108" s="43"/>
      <c r="J108" s="219"/>
      <c r="K108" s="219"/>
      <c r="L108" s="126"/>
      <c r="M108" s="137"/>
      <c r="N108" s="41" t="e">
        <f>N107+IF(AND(L108="Pago",OR(E108='PC Receitas'!$O$4,E108='PC Receitas'!$O$5,E108='PC Receitas'!$O$6)),K108,IF(AND(L108="Pago",OR(E108='PC Receitas'!$O$7,E108='PC Receitas'!$O$8,E108='PC Receitas'!$O$9,E108='PC Receitas'!$O$10,E108='PC Receitas'!$O$11,E108='PC Receitas'!$O$12,E108='PC Receitas'!$O$13,E108='PC Receitas'!$O$14)),-K108,0))</f>
        <v>#REF!</v>
      </c>
      <c r="S108" s="112" t="e">
        <f t="shared" si="4"/>
        <v>#N/A</v>
      </c>
      <c r="T108" s="109" t="e">
        <f t="shared" si="5"/>
        <v>#N/A</v>
      </c>
      <c r="U108" s="109" t="e">
        <f t="shared" si="6"/>
        <v>#N/A</v>
      </c>
      <c r="V108" s="109" t="e">
        <f t="shared" si="7"/>
        <v>#N/A</v>
      </c>
      <c r="W108" s="113" t="e">
        <f>VLOOKUP(E108,'PC Receitas'!$O$4:$P$14,2,FALSE)</f>
        <v>#N/A</v>
      </c>
    </row>
    <row r="109" spans="1:23" ht="19.5" customHeight="1" thickTop="1" thickBot="1" x14ac:dyDescent="0.3">
      <c r="A109" s="164"/>
      <c r="C109" s="43"/>
      <c r="D109" s="43" t="str">
        <f>IF(C109&lt;&gt;"",TEXT(C109,"00")&amp;"/12/"&amp;'Configurações Básicas'!$E$5,"")</f>
        <v/>
      </c>
      <c r="E109" s="43"/>
      <c r="F109" s="143"/>
      <c r="G109" s="43"/>
      <c r="H109" s="43"/>
      <c r="I109" s="43"/>
      <c r="J109" s="219"/>
      <c r="K109" s="219"/>
      <c r="L109" s="126"/>
      <c r="M109" s="137"/>
      <c r="N109" s="41" t="e">
        <f>N108+IF(AND(L109="Pago",OR(E109='PC Receitas'!$O$4,E109='PC Receitas'!$O$5,E109='PC Receitas'!$O$6)),K109,IF(AND(L109="Pago",OR(E109='PC Receitas'!$O$7,E109='PC Receitas'!$O$8,E109='PC Receitas'!$O$9,E109='PC Receitas'!$O$10,E109='PC Receitas'!$O$11,E109='PC Receitas'!$O$12,E109='PC Receitas'!$O$13,E109='PC Receitas'!$O$14)),-K109,0))</f>
        <v>#REF!</v>
      </c>
      <c r="S109" s="112" t="e">
        <f t="shared" si="4"/>
        <v>#N/A</v>
      </c>
      <c r="T109" s="109" t="e">
        <f t="shared" si="5"/>
        <v>#N/A</v>
      </c>
      <c r="U109" s="109" t="e">
        <f t="shared" si="6"/>
        <v>#N/A</v>
      </c>
      <c r="V109" s="109" t="e">
        <f t="shared" si="7"/>
        <v>#N/A</v>
      </c>
      <c r="W109" s="113" t="e">
        <f>VLOOKUP(E109,'PC Receitas'!$O$4:$P$14,2,FALSE)</f>
        <v>#N/A</v>
      </c>
    </row>
    <row r="110" spans="1:23" ht="19.5" customHeight="1" thickTop="1" thickBot="1" x14ac:dyDescent="0.3">
      <c r="A110" s="164"/>
      <c r="C110" s="43"/>
      <c r="D110" s="43" t="str">
        <f>IF(C110&lt;&gt;"",TEXT(C110,"00")&amp;"/12/"&amp;'Configurações Básicas'!$E$5,"")</f>
        <v/>
      </c>
      <c r="E110" s="43"/>
      <c r="F110" s="143"/>
      <c r="G110" s="43"/>
      <c r="H110" s="43"/>
      <c r="I110" s="43"/>
      <c r="J110" s="219"/>
      <c r="K110" s="219"/>
      <c r="L110" s="126"/>
      <c r="M110" s="137"/>
      <c r="N110" s="41" t="e">
        <f>N109+IF(AND(L110="Pago",OR(E110='PC Receitas'!$O$4,E110='PC Receitas'!$O$5,E110='PC Receitas'!$O$6)),K110,IF(AND(L110="Pago",OR(E110='PC Receitas'!$O$7,E110='PC Receitas'!$O$8,E110='PC Receitas'!$O$9,E110='PC Receitas'!$O$10,E110='PC Receitas'!$O$11,E110='PC Receitas'!$O$12,E110='PC Receitas'!$O$13,E110='PC Receitas'!$O$14)),-K110,0))</f>
        <v>#REF!</v>
      </c>
      <c r="S110" s="112" t="e">
        <f t="shared" si="4"/>
        <v>#N/A</v>
      </c>
      <c r="T110" s="109" t="e">
        <f t="shared" si="5"/>
        <v>#N/A</v>
      </c>
      <c r="U110" s="109" t="e">
        <f t="shared" si="6"/>
        <v>#N/A</v>
      </c>
      <c r="V110" s="109" t="e">
        <f t="shared" si="7"/>
        <v>#N/A</v>
      </c>
      <c r="W110" s="113" t="e">
        <f>VLOOKUP(E110,'PC Receitas'!$O$4:$P$14,2,FALSE)</f>
        <v>#N/A</v>
      </c>
    </row>
    <row r="111" spans="1:23" ht="19.5" customHeight="1" thickTop="1" thickBot="1" x14ac:dyDescent="0.3">
      <c r="A111" s="164"/>
      <c r="C111" s="43"/>
      <c r="D111" s="43" t="str">
        <f>IF(C111&lt;&gt;"",TEXT(C111,"00")&amp;"/12/"&amp;'Configurações Básicas'!$E$5,"")</f>
        <v/>
      </c>
      <c r="E111" s="43"/>
      <c r="F111" s="143"/>
      <c r="G111" s="43"/>
      <c r="H111" s="43"/>
      <c r="I111" s="43"/>
      <c r="J111" s="219"/>
      <c r="K111" s="219"/>
      <c r="L111" s="126"/>
      <c r="M111" s="137"/>
      <c r="N111" s="41" t="e">
        <f>N110+IF(AND(L111="Pago",OR(E111='PC Receitas'!$O$4,E111='PC Receitas'!$O$5,E111='PC Receitas'!$O$6)),K111,IF(AND(L111="Pago",OR(E111='PC Receitas'!$O$7,E111='PC Receitas'!$O$8,E111='PC Receitas'!$O$9,E111='PC Receitas'!$O$10,E111='PC Receitas'!$O$11,E111='PC Receitas'!$O$12,E111='PC Receitas'!$O$13,E111='PC Receitas'!$O$14)),-K111,0))</f>
        <v>#REF!</v>
      </c>
      <c r="S111" s="112" t="e">
        <f t="shared" si="4"/>
        <v>#N/A</v>
      </c>
      <c r="T111" s="109" t="e">
        <f t="shared" si="5"/>
        <v>#N/A</v>
      </c>
      <c r="U111" s="109" t="e">
        <f t="shared" si="6"/>
        <v>#N/A</v>
      </c>
      <c r="V111" s="109" t="e">
        <f t="shared" si="7"/>
        <v>#N/A</v>
      </c>
      <c r="W111" s="113" t="e">
        <f>VLOOKUP(E111,'PC Receitas'!$O$4:$P$14,2,FALSE)</f>
        <v>#N/A</v>
      </c>
    </row>
    <row r="112" spans="1:23" ht="19.5" customHeight="1" thickTop="1" thickBot="1" x14ac:dyDescent="0.3">
      <c r="A112" s="164"/>
      <c r="C112" s="43"/>
      <c r="D112" s="43" t="str">
        <f>IF(C112&lt;&gt;"",TEXT(C112,"00")&amp;"/12/"&amp;'Configurações Básicas'!$E$5,"")</f>
        <v/>
      </c>
      <c r="E112" s="43"/>
      <c r="F112" s="143"/>
      <c r="G112" s="43"/>
      <c r="H112" s="43"/>
      <c r="I112" s="43"/>
      <c r="J112" s="219"/>
      <c r="K112" s="219"/>
      <c r="L112" s="126"/>
      <c r="M112" s="137"/>
      <c r="N112" s="41" t="e">
        <f>N111+IF(AND(L112="Pago",OR(E112='PC Receitas'!$O$4,E112='PC Receitas'!$O$5,E112='PC Receitas'!$O$6)),K112,IF(AND(L112="Pago",OR(E112='PC Receitas'!$O$7,E112='PC Receitas'!$O$8,E112='PC Receitas'!$O$9,E112='PC Receitas'!$O$10,E112='PC Receitas'!$O$11,E112='PC Receitas'!$O$12,E112='PC Receitas'!$O$13,E112='PC Receitas'!$O$14)),-K112,0))</f>
        <v>#REF!</v>
      </c>
      <c r="S112" s="112" t="e">
        <f t="shared" si="4"/>
        <v>#N/A</v>
      </c>
      <c r="T112" s="109" t="e">
        <f t="shared" si="5"/>
        <v>#N/A</v>
      </c>
      <c r="U112" s="109" t="e">
        <f t="shared" si="6"/>
        <v>#N/A</v>
      </c>
      <c r="V112" s="109" t="e">
        <f t="shared" si="7"/>
        <v>#N/A</v>
      </c>
      <c r="W112" s="113" t="e">
        <f>VLOOKUP(E112,'PC Receitas'!$O$4:$P$14,2,FALSE)</f>
        <v>#N/A</v>
      </c>
    </row>
    <row r="113" spans="1:23" ht="19.5" customHeight="1" thickTop="1" thickBot="1" x14ac:dyDescent="0.3">
      <c r="A113" s="164"/>
      <c r="C113" s="43"/>
      <c r="D113" s="43" t="str">
        <f>IF(C113&lt;&gt;"",TEXT(C113,"00")&amp;"/12/"&amp;'Configurações Básicas'!$E$5,"")</f>
        <v/>
      </c>
      <c r="E113" s="43"/>
      <c r="F113" s="143"/>
      <c r="G113" s="43"/>
      <c r="H113" s="43"/>
      <c r="I113" s="43"/>
      <c r="J113" s="219"/>
      <c r="K113" s="219"/>
      <c r="L113" s="126"/>
      <c r="M113" s="137"/>
      <c r="N113" s="41" t="e">
        <f>N112+IF(AND(L113="Pago",OR(E113='PC Receitas'!$O$4,E113='PC Receitas'!$O$5,E113='PC Receitas'!$O$6)),K113,IF(AND(L113="Pago",OR(E113='PC Receitas'!$O$7,E113='PC Receitas'!$O$8,E113='PC Receitas'!$O$9,E113='PC Receitas'!$O$10,E113='PC Receitas'!$O$11,E113='PC Receitas'!$O$12,E113='PC Receitas'!$O$13,E113='PC Receitas'!$O$14)),-K113,0))</f>
        <v>#REF!</v>
      </c>
      <c r="S113" s="112" t="e">
        <f t="shared" si="4"/>
        <v>#N/A</v>
      </c>
      <c r="T113" s="109" t="e">
        <f t="shared" si="5"/>
        <v>#N/A</v>
      </c>
      <c r="U113" s="109" t="e">
        <f t="shared" si="6"/>
        <v>#N/A</v>
      </c>
      <c r="V113" s="109" t="e">
        <f t="shared" si="7"/>
        <v>#N/A</v>
      </c>
      <c r="W113" s="113" t="e">
        <f>VLOOKUP(E113,'PC Receitas'!$O$4:$P$14,2,FALSE)</f>
        <v>#N/A</v>
      </c>
    </row>
    <row r="114" spans="1:23" ht="19.5" customHeight="1" thickTop="1" thickBot="1" x14ac:dyDescent="0.3">
      <c r="A114" s="164"/>
      <c r="C114" s="43"/>
      <c r="D114" s="43" t="str">
        <f>IF(C114&lt;&gt;"",TEXT(C114,"00")&amp;"/12/"&amp;'Configurações Básicas'!$E$5,"")</f>
        <v/>
      </c>
      <c r="E114" s="43"/>
      <c r="F114" s="143"/>
      <c r="G114" s="43"/>
      <c r="H114" s="43"/>
      <c r="I114" s="43"/>
      <c r="J114" s="219"/>
      <c r="K114" s="219"/>
      <c r="L114" s="126"/>
      <c r="M114" s="137"/>
      <c r="N114" s="41" t="e">
        <f>N113+IF(AND(L114="Pago",OR(E114='PC Receitas'!$O$4,E114='PC Receitas'!$O$5,E114='PC Receitas'!$O$6)),K114,IF(AND(L114="Pago",OR(E114='PC Receitas'!$O$7,E114='PC Receitas'!$O$8,E114='PC Receitas'!$O$9,E114='PC Receitas'!$O$10,E114='PC Receitas'!$O$11,E114='PC Receitas'!$O$12,E114='PC Receitas'!$O$13,E114='PC Receitas'!$O$14)),-K114,0))</f>
        <v>#REF!</v>
      </c>
      <c r="S114" s="112" t="e">
        <f t="shared" si="4"/>
        <v>#N/A</v>
      </c>
      <c r="T114" s="109" t="e">
        <f t="shared" si="5"/>
        <v>#N/A</v>
      </c>
      <c r="U114" s="109" t="e">
        <f t="shared" si="6"/>
        <v>#N/A</v>
      </c>
      <c r="V114" s="109" t="e">
        <f t="shared" si="7"/>
        <v>#N/A</v>
      </c>
      <c r="W114" s="113" t="e">
        <f>VLOOKUP(E114,'PC Receitas'!$O$4:$P$14,2,FALSE)</f>
        <v>#N/A</v>
      </c>
    </row>
    <row r="115" spans="1:23" ht="19.5" customHeight="1" thickTop="1" thickBot="1" x14ac:dyDescent="0.3">
      <c r="A115" s="164"/>
      <c r="C115" s="43"/>
      <c r="D115" s="43" t="str">
        <f>IF(C115&lt;&gt;"",TEXT(C115,"00")&amp;"/12/"&amp;'Configurações Básicas'!$E$5,"")</f>
        <v/>
      </c>
      <c r="E115" s="43"/>
      <c r="F115" s="143"/>
      <c r="G115" s="43"/>
      <c r="H115" s="43"/>
      <c r="I115" s="43"/>
      <c r="J115" s="219"/>
      <c r="K115" s="219"/>
      <c r="L115" s="126"/>
      <c r="M115" s="137"/>
      <c r="N115" s="41" t="e">
        <f>N114+IF(AND(L115="Pago",OR(E115='PC Receitas'!$O$4,E115='PC Receitas'!$O$5,E115='PC Receitas'!$O$6)),K115,IF(AND(L115="Pago",OR(E115='PC Receitas'!$O$7,E115='PC Receitas'!$O$8,E115='PC Receitas'!$O$9,E115='PC Receitas'!$O$10,E115='PC Receitas'!$O$11,E115='PC Receitas'!$O$12,E115='PC Receitas'!$O$13,E115='PC Receitas'!$O$14)),-K115,0))</f>
        <v>#REF!</v>
      </c>
      <c r="S115" s="112" t="e">
        <f t="shared" si="4"/>
        <v>#N/A</v>
      </c>
      <c r="T115" s="109" t="e">
        <f t="shared" si="5"/>
        <v>#N/A</v>
      </c>
      <c r="U115" s="109" t="e">
        <f t="shared" si="6"/>
        <v>#N/A</v>
      </c>
      <c r="V115" s="109" t="e">
        <f t="shared" si="7"/>
        <v>#N/A</v>
      </c>
      <c r="W115" s="113" t="e">
        <f>VLOOKUP(E115,'PC Receitas'!$O$4:$P$14,2,FALSE)</f>
        <v>#N/A</v>
      </c>
    </row>
    <row r="116" spans="1:23" ht="19.5" customHeight="1" thickTop="1" thickBot="1" x14ac:dyDescent="0.3">
      <c r="A116" s="164"/>
      <c r="C116" s="43"/>
      <c r="D116" s="43" t="str">
        <f>IF(C116&lt;&gt;"",TEXT(C116,"00")&amp;"/12/"&amp;'Configurações Básicas'!$E$5,"")</f>
        <v/>
      </c>
      <c r="E116" s="43"/>
      <c r="F116" s="143"/>
      <c r="G116" s="43"/>
      <c r="H116" s="43"/>
      <c r="I116" s="43"/>
      <c r="J116" s="219"/>
      <c r="K116" s="219"/>
      <c r="L116" s="126"/>
      <c r="M116" s="137"/>
      <c r="N116" s="41" t="e">
        <f>N115+IF(AND(L116="Pago",OR(E116='PC Receitas'!$O$4,E116='PC Receitas'!$O$5,E116='PC Receitas'!$O$6)),K116,IF(AND(L116="Pago",OR(E116='PC Receitas'!$O$7,E116='PC Receitas'!$O$8,E116='PC Receitas'!$O$9,E116='PC Receitas'!$O$10,E116='PC Receitas'!$O$11,E116='PC Receitas'!$O$12,E116='PC Receitas'!$O$13,E116='PC Receitas'!$O$14)),-K116,0))</f>
        <v>#REF!</v>
      </c>
      <c r="S116" s="112" t="e">
        <f t="shared" si="4"/>
        <v>#N/A</v>
      </c>
      <c r="T116" s="109" t="e">
        <f t="shared" si="5"/>
        <v>#N/A</v>
      </c>
      <c r="U116" s="109" t="e">
        <f t="shared" si="6"/>
        <v>#N/A</v>
      </c>
      <c r="V116" s="109" t="e">
        <f t="shared" si="7"/>
        <v>#N/A</v>
      </c>
      <c r="W116" s="113" t="e">
        <f>VLOOKUP(E116,'PC Receitas'!$O$4:$P$14,2,FALSE)</f>
        <v>#N/A</v>
      </c>
    </row>
    <row r="117" spans="1:23" ht="19.5" customHeight="1" thickTop="1" thickBot="1" x14ac:dyDescent="0.3">
      <c r="A117" s="164"/>
      <c r="C117" s="43"/>
      <c r="D117" s="43" t="str">
        <f>IF(C117&lt;&gt;"",TEXT(C117,"00")&amp;"/12/"&amp;'Configurações Básicas'!$E$5,"")</f>
        <v/>
      </c>
      <c r="E117" s="43"/>
      <c r="F117" s="143"/>
      <c r="G117" s="43"/>
      <c r="H117" s="43"/>
      <c r="I117" s="43"/>
      <c r="J117" s="219"/>
      <c r="K117" s="219"/>
      <c r="L117" s="126"/>
      <c r="M117" s="137"/>
      <c r="N117" s="41" t="e">
        <f>N116+IF(AND(L117="Pago",OR(E117='PC Receitas'!$O$4,E117='PC Receitas'!$O$5,E117='PC Receitas'!$O$6)),K117,IF(AND(L117="Pago",OR(E117='PC Receitas'!$O$7,E117='PC Receitas'!$O$8,E117='PC Receitas'!$O$9,E117='PC Receitas'!$O$10,E117='PC Receitas'!$O$11,E117='PC Receitas'!$O$12,E117='PC Receitas'!$O$13,E117='PC Receitas'!$O$14)),-K117,0))</f>
        <v>#REF!</v>
      </c>
      <c r="S117" s="112" t="e">
        <f t="shared" si="4"/>
        <v>#N/A</v>
      </c>
      <c r="T117" s="109" t="e">
        <f t="shared" si="5"/>
        <v>#N/A</v>
      </c>
      <c r="U117" s="109" t="e">
        <f t="shared" si="6"/>
        <v>#N/A</v>
      </c>
      <c r="V117" s="109" t="e">
        <f t="shared" si="7"/>
        <v>#N/A</v>
      </c>
      <c r="W117" s="113" t="e">
        <f>VLOOKUP(E117,'PC Receitas'!$O$4:$P$14,2,FALSE)</f>
        <v>#N/A</v>
      </c>
    </row>
    <row r="118" spans="1:23" ht="19.5" customHeight="1" thickTop="1" thickBot="1" x14ac:dyDescent="0.3">
      <c r="A118" s="164"/>
      <c r="C118" s="43"/>
      <c r="D118" s="43" t="str">
        <f>IF(C118&lt;&gt;"",TEXT(C118,"00")&amp;"/12/"&amp;'Configurações Básicas'!$E$5,"")</f>
        <v/>
      </c>
      <c r="E118" s="43"/>
      <c r="F118" s="143"/>
      <c r="G118" s="43"/>
      <c r="H118" s="43"/>
      <c r="I118" s="43"/>
      <c r="J118" s="219"/>
      <c r="K118" s="219"/>
      <c r="L118" s="126"/>
      <c r="M118" s="137"/>
      <c r="N118" s="41" t="e">
        <f>N117+IF(AND(L118="Pago",OR(E118='PC Receitas'!$O$4,E118='PC Receitas'!$O$5,E118='PC Receitas'!$O$6)),K118,IF(AND(L118="Pago",OR(E118='PC Receitas'!$O$7,E118='PC Receitas'!$O$8,E118='PC Receitas'!$O$9,E118='PC Receitas'!$O$10,E118='PC Receitas'!$O$11,E118='PC Receitas'!$O$12,E118='PC Receitas'!$O$13,E118='PC Receitas'!$O$14)),-K118,0))</f>
        <v>#REF!</v>
      </c>
      <c r="S118" s="112" t="e">
        <f t="shared" si="4"/>
        <v>#N/A</v>
      </c>
      <c r="T118" s="109" t="e">
        <f t="shared" si="5"/>
        <v>#N/A</v>
      </c>
      <c r="U118" s="109" t="e">
        <f t="shared" si="6"/>
        <v>#N/A</v>
      </c>
      <c r="V118" s="109" t="e">
        <f t="shared" si="7"/>
        <v>#N/A</v>
      </c>
      <c r="W118" s="113" t="e">
        <f>VLOOKUP(E118,'PC Receitas'!$O$4:$P$14,2,FALSE)</f>
        <v>#N/A</v>
      </c>
    </row>
    <row r="119" spans="1:23" ht="19.5" customHeight="1" thickTop="1" thickBot="1" x14ac:dyDescent="0.3">
      <c r="A119" s="164"/>
      <c r="C119" s="43"/>
      <c r="D119" s="43" t="str">
        <f>IF(C119&lt;&gt;"",TEXT(C119,"00")&amp;"/12/"&amp;'Configurações Básicas'!$E$5,"")</f>
        <v/>
      </c>
      <c r="E119" s="43"/>
      <c r="F119" s="143"/>
      <c r="G119" s="43"/>
      <c r="H119" s="43"/>
      <c r="I119" s="43"/>
      <c r="J119" s="219"/>
      <c r="K119" s="219"/>
      <c r="L119" s="126"/>
      <c r="M119" s="137"/>
      <c r="N119" s="41" t="e">
        <f>N118+IF(AND(L119="Pago",OR(E119='PC Receitas'!$O$4,E119='PC Receitas'!$O$5,E119='PC Receitas'!$O$6)),K119,IF(AND(L119="Pago",OR(E119='PC Receitas'!$O$7,E119='PC Receitas'!$O$8,E119='PC Receitas'!$O$9,E119='PC Receitas'!$O$10,E119='PC Receitas'!$O$11,E119='PC Receitas'!$O$12,E119='PC Receitas'!$O$13,E119='PC Receitas'!$O$14)),-K119,0))</f>
        <v>#REF!</v>
      </c>
      <c r="S119" s="112" t="e">
        <f t="shared" si="4"/>
        <v>#N/A</v>
      </c>
      <c r="T119" s="109" t="e">
        <f t="shared" si="5"/>
        <v>#N/A</v>
      </c>
      <c r="U119" s="109" t="e">
        <f t="shared" si="6"/>
        <v>#N/A</v>
      </c>
      <c r="V119" s="109" t="e">
        <f t="shared" si="7"/>
        <v>#N/A</v>
      </c>
      <c r="W119" s="113" t="e">
        <f>VLOOKUP(E119,'PC Receitas'!$O$4:$P$14,2,FALSE)</f>
        <v>#N/A</v>
      </c>
    </row>
    <row r="120" spans="1:23" ht="19.5" customHeight="1" thickTop="1" thickBot="1" x14ac:dyDescent="0.3">
      <c r="A120" s="164"/>
      <c r="C120" s="43"/>
      <c r="D120" s="43" t="str">
        <f>IF(C120&lt;&gt;"",TEXT(C120,"00")&amp;"/12/"&amp;'Configurações Básicas'!$E$5,"")</f>
        <v/>
      </c>
      <c r="E120" s="43"/>
      <c r="F120" s="143"/>
      <c r="G120" s="43"/>
      <c r="H120" s="43"/>
      <c r="I120" s="43"/>
      <c r="J120" s="219"/>
      <c r="K120" s="219"/>
      <c r="L120" s="126"/>
      <c r="M120" s="137"/>
      <c r="N120" s="41" t="e">
        <f>N119+IF(AND(L120="Pago",OR(E120='PC Receitas'!$O$4,E120='PC Receitas'!$O$5,E120='PC Receitas'!$O$6)),K120,IF(AND(L120="Pago",OR(E120='PC Receitas'!$O$7,E120='PC Receitas'!$O$8,E120='PC Receitas'!$O$9,E120='PC Receitas'!$O$10,E120='PC Receitas'!$O$11,E120='PC Receitas'!$O$12,E120='PC Receitas'!$O$13,E120='PC Receitas'!$O$14)),-K120,0))</f>
        <v>#REF!</v>
      </c>
      <c r="S120" s="112" t="e">
        <f t="shared" si="4"/>
        <v>#N/A</v>
      </c>
      <c r="T120" s="109" t="e">
        <f t="shared" si="5"/>
        <v>#N/A</v>
      </c>
      <c r="U120" s="109" t="e">
        <f t="shared" si="6"/>
        <v>#N/A</v>
      </c>
      <c r="V120" s="109" t="e">
        <f t="shared" si="7"/>
        <v>#N/A</v>
      </c>
      <c r="W120" s="113" t="e">
        <f>VLOOKUP(E120,'PC Receitas'!$O$4:$P$14,2,FALSE)</f>
        <v>#N/A</v>
      </c>
    </row>
    <row r="121" spans="1:23" ht="19.5" customHeight="1" thickTop="1" thickBot="1" x14ac:dyDescent="0.3">
      <c r="A121" s="164"/>
      <c r="C121" s="43"/>
      <c r="D121" s="43" t="str">
        <f>IF(C121&lt;&gt;"",TEXT(C121,"00")&amp;"/12/"&amp;'Configurações Básicas'!$E$5,"")</f>
        <v/>
      </c>
      <c r="E121" s="43"/>
      <c r="F121" s="143"/>
      <c r="G121" s="43"/>
      <c r="H121" s="43"/>
      <c r="I121" s="43"/>
      <c r="J121" s="219"/>
      <c r="K121" s="219"/>
      <c r="L121" s="126"/>
      <c r="M121" s="137"/>
      <c r="N121" s="41" t="e">
        <f>N120+IF(AND(L121="Pago",OR(E121='PC Receitas'!$O$4,E121='PC Receitas'!$O$5,E121='PC Receitas'!$O$6)),K121,IF(AND(L121="Pago",OR(E121='PC Receitas'!$O$7,E121='PC Receitas'!$O$8,E121='PC Receitas'!$O$9,E121='PC Receitas'!$O$10,E121='PC Receitas'!$O$11,E121='PC Receitas'!$O$12,E121='PC Receitas'!$O$13,E121='PC Receitas'!$O$14)),-K121,0))</f>
        <v>#REF!</v>
      </c>
      <c r="S121" s="112" t="e">
        <f t="shared" si="4"/>
        <v>#N/A</v>
      </c>
      <c r="T121" s="109" t="e">
        <f t="shared" si="5"/>
        <v>#N/A</v>
      </c>
      <c r="U121" s="109" t="e">
        <f t="shared" si="6"/>
        <v>#N/A</v>
      </c>
      <c r="V121" s="109" t="e">
        <f t="shared" si="7"/>
        <v>#N/A</v>
      </c>
      <c r="W121" s="113" t="e">
        <f>VLOOKUP(E121,'PC Receitas'!$O$4:$P$14,2,FALSE)</f>
        <v>#N/A</v>
      </c>
    </row>
    <row r="122" spans="1:23" ht="19.5" customHeight="1" thickTop="1" thickBot="1" x14ac:dyDescent="0.3">
      <c r="A122" s="164"/>
      <c r="C122" s="43"/>
      <c r="D122" s="43" t="str">
        <f>IF(C122&lt;&gt;"",TEXT(C122,"00")&amp;"/12/"&amp;'Configurações Básicas'!$E$5,"")</f>
        <v/>
      </c>
      <c r="E122" s="43"/>
      <c r="F122" s="143"/>
      <c r="G122" s="43"/>
      <c r="H122" s="43"/>
      <c r="I122" s="43"/>
      <c r="J122" s="219"/>
      <c r="K122" s="219"/>
      <c r="L122" s="44"/>
      <c r="M122" s="137"/>
      <c r="N122" s="41" t="e">
        <f>N121+IF(AND(L122="Pago",OR(E122='PC Receitas'!$O$4,E122='PC Receitas'!$O$5,E122='PC Receitas'!$O$6)),K122,IF(AND(L122="Pago",OR(E122='PC Receitas'!$O$7,E122='PC Receitas'!$O$8,E122='PC Receitas'!$O$9,E122='PC Receitas'!$O$10,E122='PC Receitas'!$O$11,E122='PC Receitas'!$O$12,E122='PC Receitas'!$O$13,E122='PC Receitas'!$O$14)),-K122,0))</f>
        <v>#REF!</v>
      </c>
      <c r="S122" s="112" t="e">
        <f t="shared" si="4"/>
        <v>#N/A</v>
      </c>
      <c r="T122" s="109" t="e">
        <f t="shared" si="5"/>
        <v>#N/A</v>
      </c>
      <c r="U122" s="109" t="e">
        <f t="shared" si="6"/>
        <v>#N/A</v>
      </c>
      <c r="V122" s="109" t="e">
        <f t="shared" si="7"/>
        <v>#N/A</v>
      </c>
      <c r="W122" s="113" t="e">
        <f>VLOOKUP(E122,'PC Receitas'!$O$4:$P$14,2,FALSE)</f>
        <v>#N/A</v>
      </c>
    </row>
    <row r="123" spans="1:23" ht="19.5" customHeight="1" thickTop="1" thickBot="1" x14ac:dyDescent="0.3">
      <c r="A123" s="164"/>
      <c r="C123" s="43"/>
      <c r="D123" s="43" t="str">
        <f>IF(C123&lt;&gt;"",TEXT(C123,"00")&amp;"/12/"&amp;'Configurações Básicas'!$E$5,"")</f>
        <v/>
      </c>
      <c r="E123" s="43"/>
      <c r="F123" s="143"/>
      <c r="G123" s="43"/>
      <c r="H123" s="43"/>
      <c r="I123" s="43"/>
      <c r="J123" s="219"/>
      <c r="K123" s="219"/>
      <c r="L123" s="44"/>
      <c r="M123" s="137"/>
      <c r="N123" s="41" t="e">
        <f>N122+IF(AND(L123="Pago",OR(E123='PC Receitas'!$O$4,E123='PC Receitas'!$O$5,E123='PC Receitas'!$O$6)),K123,IF(AND(L123="Pago",OR(E123='PC Receitas'!$O$7,E123='PC Receitas'!$O$8,E123='PC Receitas'!$O$9,E123='PC Receitas'!$O$10,E123='PC Receitas'!$O$11,E123='PC Receitas'!$O$12,E123='PC Receitas'!$O$13,E123='PC Receitas'!$O$14)),-K123,0))</f>
        <v>#REF!</v>
      </c>
      <c r="S123" s="112" t="e">
        <f t="shared" si="4"/>
        <v>#N/A</v>
      </c>
      <c r="T123" s="109" t="e">
        <f t="shared" si="5"/>
        <v>#N/A</v>
      </c>
      <c r="U123" s="109" t="e">
        <f t="shared" si="6"/>
        <v>#N/A</v>
      </c>
      <c r="V123" s="109" t="e">
        <f t="shared" si="7"/>
        <v>#N/A</v>
      </c>
      <c r="W123" s="113" t="e">
        <f>VLOOKUP(E123,'PC Receitas'!$O$4:$P$14,2,FALSE)</f>
        <v>#N/A</v>
      </c>
    </row>
    <row r="124" spans="1:23" ht="19.5" customHeight="1" thickTop="1" thickBot="1" x14ac:dyDescent="0.3">
      <c r="A124" s="164"/>
      <c r="C124" s="43"/>
      <c r="D124" s="43" t="str">
        <f>IF(C124&lt;&gt;"",TEXT(C124,"00")&amp;"/12/"&amp;'Configurações Básicas'!$E$5,"")</f>
        <v/>
      </c>
      <c r="E124" s="43"/>
      <c r="F124" s="143"/>
      <c r="G124" s="43"/>
      <c r="H124" s="43"/>
      <c r="I124" s="43"/>
      <c r="J124" s="219"/>
      <c r="K124" s="219"/>
      <c r="L124" s="44"/>
      <c r="M124" s="137"/>
      <c r="N124" s="41" t="e">
        <f>N123+IF(AND(L124="Pago",OR(E124='PC Receitas'!$O$4,E124='PC Receitas'!$O$5,E124='PC Receitas'!$O$6)),K124,IF(AND(L124="Pago",OR(E124='PC Receitas'!$O$7,E124='PC Receitas'!$O$8,E124='PC Receitas'!$O$9,E124='PC Receitas'!$O$10,E124='PC Receitas'!$O$11,E124='PC Receitas'!$O$12,E124='PC Receitas'!$O$13,E124='PC Receitas'!$O$14)),-K124,0))</f>
        <v>#REF!</v>
      </c>
      <c r="S124" s="112" t="e">
        <f t="shared" si="4"/>
        <v>#N/A</v>
      </c>
      <c r="T124" s="109" t="e">
        <f t="shared" si="5"/>
        <v>#N/A</v>
      </c>
      <c r="U124" s="109" t="e">
        <f t="shared" si="6"/>
        <v>#N/A</v>
      </c>
      <c r="V124" s="109" t="e">
        <f t="shared" si="7"/>
        <v>#N/A</v>
      </c>
      <c r="W124" s="113" t="e">
        <f>VLOOKUP(E124,'PC Receitas'!$O$4:$P$14,2,FALSE)</f>
        <v>#N/A</v>
      </c>
    </row>
    <row r="125" spans="1:23" ht="19.5" customHeight="1" thickTop="1" thickBot="1" x14ac:dyDescent="0.3">
      <c r="A125" s="164"/>
      <c r="C125" s="43"/>
      <c r="D125" s="43" t="str">
        <f>IF(C125&lt;&gt;"",TEXT(C125,"00")&amp;"/12/"&amp;'Configurações Básicas'!$E$5,"")</f>
        <v/>
      </c>
      <c r="E125" s="43"/>
      <c r="F125" s="143"/>
      <c r="G125" s="43"/>
      <c r="H125" s="43"/>
      <c r="I125" s="43"/>
      <c r="J125" s="219"/>
      <c r="K125" s="219"/>
      <c r="L125" s="44"/>
      <c r="M125" s="137"/>
      <c r="N125" s="41" t="e">
        <f>N124+IF(AND(L125="Pago",OR(E125='PC Receitas'!$O$4,E125='PC Receitas'!$O$5,E125='PC Receitas'!$O$6)),K125,IF(AND(L125="Pago",OR(E125='PC Receitas'!$O$7,E125='PC Receitas'!$O$8,E125='PC Receitas'!$O$9,E125='PC Receitas'!$O$10,E125='PC Receitas'!$O$11,E125='PC Receitas'!$O$12,E125='PC Receitas'!$O$13,E125='PC Receitas'!$O$14)),-K125,0))</f>
        <v>#REF!</v>
      </c>
      <c r="S125" s="112" t="e">
        <f t="shared" si="4"/>
        <v>#N/A</v>
      </c>
      <c r="T125" s="109" t="e">
        <f t="shared" si="5"/>
        <v>#N/A</v>
      </c>
      <c r="U125" s="109" t="e">
        <f t="shared" si="6"/>
        <v>#N/A</v>
      </c>
      <c r="V125" s="109" t="e">
        <f t="shared" si="7"/>
        <v>#N/A</v>
      </c>
      <c r="W125" s="113" t="e">
        <f>VLOOKUP(E125,'PC Receitas'!$O$4:$P$14,2,FALSE)</f>
        <v>#N/A</v>
      </c>
    </row>
    <row r="126" spans="1:23" ht="19.5" customHeight="1" thickTop="1" thickBot="1" x14ac:dyDescent="0.3">
      <c r="A126" s="164"/>
      <c r="C126" s="43"/>
      <c r="D126" s="43" t="str">
        <f>IF(C126&lt;&gt;"",TEXT(C126,"00")&amp;"/12/"&amp;'Configurações Básicas'!$E$5,"")</f>
        <v/>
      </c>
      <c r="E126" s="43"/>
      <c r="F126" s="143"/>
      <c r="G126" s="43"/>
      <c r="H126" s="43"/>
      <c r="I126" s="43"/>
      <c r="J126" s="219"/>
      <c r="K126" s="219"/>
      <c r="L126" s="44"/>
      <c r="M126" s="137"/>
      <c r="N126" s="41" t="e">
        <f>N125+IF(AND(L126="Pago",OR(E126='PC Receitas'!$O$4,E126='PC Receitas'!$O$5,E126='PC Receitas'!$O$6)),K126,IF(AND(L126="Pago",OR(E126='PC Receitas'!$O$7,E126='PC Receitas'!$O$8,E126='PC Receitas'!$O$9,E126='PC Receitas'!$O$10,E126='PC Receitas'!$O$11,E126='PC Receitas'!$O$12,E126='PC Receitas'!$O$13,E126='PC Receitas'!$O$14)),-K126,0))</f>
        <v>#REF!</v>
      </c>
      <c r="S126" s="112" t="e">
        <f t="shared" si="4"/>
        <v>#N/A</v>
      </c>
      <c r="T126" s="109" t="e">
        <f t="shared" si="5"/>
        <v>#N/A</v>
      </c>
      <c r="U126" s="109" t="e">
        <f t="shared" si="6"/>
        <v>#N/A</v>
      </c>
      <c r="V126" s="109" t="e">
        <f t="shared" si="7"/>
        <v>#N/A</v>
      </c>
      <c r="W126" s="113" t="e">
        <f>VLOOKUP(E126,'PC Receitas'!$O$4:$P$14,2,FALSE)</f>
        <v>#N/A</v>
      </c>
    </row>
    <row r="127" spans="1:23" ht="19.5" customHeight="1" thickTop="1" thickBot="1" x14ac:dyDescent="0.3">
      <c r="A127" s="164"/>
      <c r="C127" s="43"/>
      <c r="D127" s="43" t="str">
        <f>IF(C127&lt;&gt;"",TEXT(C127,"00")&amp;"/12/"&amp;'Configurações Básicas'!$E$5,"")</f>
        <v/>
      </c>
      <c r="E127" s="43"/>
      <c r="F127" s="143"/>
      <c r="G127" s="43"/>
      <c r="H127" s="43"/>
      <c r="I127" s="43"/>
      <c r="J127" s="219"/>
      <c r="K127" s="219"/>
      <c r="L127" s="44"/>
      <c r="M127" s="137"/>
      <c r="N127" s="41" t="e">
        <f>N126+IF(AND(L127="Pago",OR(E127='PC Receitas'!$O$4,E127='PC Receitas'!$O$5,E127='PC Receitas'!$O$6)),K127,IF(AND(L127="Pago",OR(E127='PC Receitas'!$O$7,E127='PC Receitas'!$O$8,E127='PC Receitas'!$O$9,E127='PC Receitas'!$O$10,E127='PC Receitas'!$O$11,E127='PC Receitas'!$O$12,E127='PC Receitas'!$O$13,E127='PC Receitas'!$O$14)),-K127,0))</f>
        <v>#REF!</v>
      </c>
      <c r="S127" s="112" t="e">
        <f t="shared" si="4"/>
        <v>#N/A</v>
      </c>
      <c r="T127" s="109" t="e">
        <f t="shared" si="5"/>
        <v>#N/A</v>
      </c>
      <c r="U127" s="109" t="e">
        <f t="shared" si="6"/>
        <v>#N/A</v>
      </c>
      <c r="V127" s="109" t="e">
        <f t="shared" si="7"/>
        <v>#N/A</v>
      </c>
      <c r="W127" s="113" t="e">
        <f>VLOOKUP(E127,'PC Receitas'!$O$4:$P$14,2,FALSE)</f>
        <v>#N/A</v>
      </c>
    </row>
    <row r="128" spans="1:23" ht="19.5" customHeight="1" thickTop="1" thickBot="1" x14ac:dyDescent="0.3">
      <c r="A128" s="164"/>
      <c r="C128" s="43"/>
      <c r="D128" s="43" t="str">
        <f>IF(C128&lt;&gt;"",TEXT(C128,"00")&amp;"/12/"&amp;'Configurações Básicas'!$E$5,"")</f>
        <v/>
      </c>
      <c r="E128" s="43"/>
      <c r="F128" s="143"/>
      <c r="G128" s="43"/>
      <c r="H128" s="43"/>
      <c r="I128" s="43"/>
      <c r="J128" s="219"/>
      <c r="K128" s="219"/>
      <c r="L128" s="44"/>
      <c r="M128" s="137"/>
      <c r="N128" s="41" t="e">
        <f>N127+IF(AND(L128="Pago",OR(E128='PC Receitas'!$O$4,E128='PC Receitas'!$O$5,E128='PC Receitas'!$O$6)),K128,IF(AND(L128="Pago",OR(E128='PC Receitas'!$O$7,E128='PC Receitas'!$O$8,E128='PC Receitas'!$O$9,E128='PC Receitas'!$O$10,E128='PC Receitas'!$O$11,E128='PC Receitas'!$O$12,E128='PC Receitas'!$O$13,E128='PC Receitas'!$O$14)),-K128,0))</f>
        <v>#REF!</v>
      </c>
      <c r="S128" s="112" t="e">
        <f t="shared" si="4"/>
        <v>#N/A</v>
      </c>
      <c r="T128" s="109" t="e">
        <f t="shared" si="5"/>
        <v>#N/A</v>
      </c>
      <c r="U128" s="109" t="e">
        <f t="shared" si="6"/>
        <v>#N/A</v>
      </c>
      <c r="V128" s="109" t="e">
        <f t="shared" si="7"/>
        <v>#N/A</v>
      </c>
      <c r="W128" s="113" t="e">
        <f>VLOOKUP(E128,'PC Receitas'!$O$4:$P$14,2,FALSE)</f>
        <v>#N/A</v>
      </c>
    </row>
    <row r="129" spans="1:23" ht="19.5" customHeight="1" thickTop="1" thickBot="1" x14ac:dyDescent="0.3">
      <c r="A129" s="164"/>
      <c r="C129" s="43"/>
      <c r="D129" s="43" t="str">
        <f>IF(C129&lt;&gt;"",TEXT(C129,"00")&amp;"/12/"&amp;'Configurações Básicas'!$E$5,"")</f>
        <v/>
      </c>
      <c r="E129" s="43"/>
      <c r="F129" s="143"/>
      <c r="G129" s="43"/>
      <c r="H129" s="43"/>
      <c r="I129" s="43"/>
      <c r="J129" s="219"/>
      <c r="K129" s="219"/>
      <c r="L129" s="44"/>
      <c r="M129" s="137"/>
      <c r="N129" s="41" t="e">
        <f>N128+IF(AND(L129="Pago",OR(E129='PC Receitas'!$O$4,E129='PC Receitas'!$O$5,E129='PC Receitas'!$O$6)),K129,IF(AND(L129="Pago",OR(E129='PC Receitas'!$O$7,E129='PC Receitas'!$O$8,E129='PC Receitas'!$O$9,E129='PC Receitas'!$O$10,E129='PC Receitas'!$O$11,E129='PC Receitas'!$O$12,E129='PC Receitas'!$O$13,E129='PC Receitas'!$O$14)),-K129,0))</f>
        <v>#REF!</v>
      </c>
      <c r="S129" s="112" t="e">
        <f t="shared" si="4"/>
        <v>#N/A</v>
      </c>
      <c r="T129" s="109" t="e">
        <f t="shared" si="5"/>
        <v>#N/A</v>
      </c>
      <c r="U129" s="109" t="e">
        <f t="shared" si="6"/>
        <v>#N/A</v>
      </c>
      <c r="V129" s="109" t="e">
        <f t="shared" si="7"/>
        <v>#N/A</v>
      </c>
      <c r="W129" s="113" t="e">
        <f>VLOOKUP(E129,'PC Receitas'!$O$4:$P$14,2,FALSE)</f>
        <v>#N/A</v>
      </c>
    </row>
    <row r="130" spans="1:23" ht="19.5" customHeight="1" thickTop="1" thickBot="1" x14ac:dyDescent="0.3">
      <c r="A130" s="164"/>
      <c r="C130" s="43"/>
      <c r="D130" s="43" t="str">
        <f>IF(C130&lt;&gt;"",TEXT(C130,"00")&amp;"/12/"&amp;'Configurações Básicas'!$E$5,"")</f>
        <v/>
      </c>
      <c r="E130" s="43"/>
      <c r="F130" s="143"/>
      <c r="G130" s="43"/>
      <c r="H130" s="43"/>
      <c r="I130" s="43"/>
      <c r="J130" s="219"/>
      <c r="K130" s="219"/>
      <c r="L130" s="44"/>
      <c r="M130" s="137"/>
      <c r="N130" s="41" t="e">
        <f>N129+IF(AND(L130="Pago",OR(E130='PC Receitas'!$O$4,E130='PC Receitas'!$O$5,E130='PC Receitas'!$O$6)),K130,IF(AND(L130="Pago",OR(E130='PC Receitas'!$O$7,E130='PC Receitas'!$O$8,E130='PC Receitas'!$O$9,E130='PC Receitas'!$O$10,E130='PC Receitas'!$O$11,E130='PC Receitas'!$O$12,E130='PC Receitas'!$O$13,E130='PC Receitas'!$O$14)),-K130,0))</f>
        <v>#REF!</v>
      </c>
      <c r="S130" s="112" t="e">
        <f t="shared" si="4"/>
        <v>#N/A</v>
      </c>
      <c r="T130" s="109" t="e">
        <f t="shared" si="5"/>
        <v>#N/A</v>
      </c>
      <c r="U130" s="109" t="e">
        <f t="shared" si="6"/>
        <v>#N/A</v>
      </c>
      <c r="V130" s="109" t="e">
        <f t="shared" si="7"/>
        <v>#N/A</v>
      </c>
      <c r="W130" s="113" t="e">
        <f>VLOOKUP(E130,'PC Receitas'!$O$4:$P$14,2,FALSE)</f>
        <v>#N/A</v>
      </c>
    </row>
    <row r="131" spans="1:23" ht="19.5" customHeight="1" thickTop="1" thickBot="1" x14ac:dyDescent="0.3">
      <c r="A131" s="164"/>
      <c r="C131" s="43"/>
      <c r="D131" s="43" t="str">
        <f>IF(C131&lt;&gt;"",TEXT(C131,"00")&amp;"/12/"&amp;'Configurações Básicas'!$E$5,"")</f>
        <v/>
      </c>
      <c r="E131" s="43"/>
      <c r="F131" s="143"/>
      <c r="G131" s="43"/>
      <c r="H131" s="43"/>
      <c r="I131" s="43"/>
      <c r="J131" s="219"/>
      <c r="K131" s="219"/>
      <c r="L131" s="44"/>
      <c r="M131" s="137"/>
      <c r="N131" s="41" t="e">
        <f>N130+IF(AND(L131="Pago",OR(E131='PC Receitas'!$O$4,E131='PC Receitas'!$O$5,E131='PC Receitas'!$O$6)),K131,IF(AND(L131="Pago",OR(E131='PC Receitas'!$O$7,E131='PC Receitas'!$O$8,E131='PC Receitas'!$O$9,E131='PC Receitas'!$O$10,E131='PC Receitas'!$O$11,E131='PC Receitas'!$O$12,E131='PC Receitas'!$O$13,E131='PC Receitas'!$O$14)),-K131,0))</f>
        <v>#REF!</v>
      </c>
      <c r="S131" s="112" t="e">
        <f t="shared" si="4"/>
        <v>#N/A</v>
      </c>
      <c r="T131" s="109" t="e">
        <f t="shared" si="5"/>
        <v>#N/A</v>
      </c>
      <c r="U131" s="109" t="e">
        <f t="shared" si="6"/>
        <v>#N/A</v>
      </c>
      <c r="V131" s="109" t="e">
        <f t="shared" si="7"/>
        <v>#N/A</v>
      </c>
      <c r="W131" s="113" t="e">
        <f>VLOOKUP(E131,'PC Receitas'!$O$4:$P$14,2,FALSE)</f>
        <v>#N/A</v>
      </c>
    </row>
    <row r="132" spans="1:23" ht="19.5" customHeight="1" thickTop="1" thickBot="1" x14ac:dyDescent="0.3">
      <c r="A132" s="164"/>
      <c r="C132" s="43"/>
      <c r="D132" s="43" t="str">
        <f>IF(C132&lt;&gt;"",TEXT(C132,"00")&amp;"/12/"&amp;'Configurações Básicas'!$E$5,"")</f>
        <v/>
      </c>
      <c r="E132" s="43"/>
      <c r="F132" s="143"/>
      <c r="G132" s="43"/>
      <c r="H132" s="43"/>
      <c r="I132" s="43"/>
      <c r="J132" s="219"/>
      <c r="K132" s="219"/>
      <c r="L132" s="44"/>
      <c r="M132" s="137"/>
      <c r="N132" s="41" t="e">
        <f>N131+IF(AND(L132="Pago",OR(E132='PC Receitas'!$O$4,E132='PC Receitas'!$O$5,E132='PC Receitas'!$O$6)),K132,IF(AND(L132="Pago",OR(E132='PC Receitas'!$O$7,E132='PC Receitas'!$O$8,E132='PC Receitas'!$O$9,E132='PC Receitas'!$O$10,E132='PC Receitas'!$O$11,E132='PC Receitas'!$O$12,E132='PC Receitas'!$O$13,E132='PC Receitas'!$O$14)),-K132,0))</f>
        <v>#REF!</v>
      </c>
      <c r="S132" s="112" t="e">
        <f t="shared" si="4"/>
        <v>#N/A</v>
      </c>
      <c r="T132" s="109" t="e">
        <f t="shared" si="5"/>
        <v>#N/A</v>
      </c>
      <c r="U132" s="109" t="e">
        <f t="shared" si="6"/>
        <v>#N/A</v>
      </c>
      <c r="V132" s="109" t="e">
        <f t="shared" si="7"/>
        <v>#N/A</v>
      </c>
      <c r="W132" s="113" t="e">
        <f>VLOOKUP(E132,'PC Receitas'!$O$4:$P$14,2,FALSE)</f>
        <v>#N/A</v>
      </c>
    </row>
    <row r="133" spans="1:23" ht="19.5" customHeight="1" thickTop="1" thickBot="1" x14ac:dyDescent="0.3">
      <c r="A133" s="164"/>
      <c r="C133" s="43"/>
      <c r="D133" s="43" t="str">
        <f>IF(C133&lt;&gt;"",TEXT(C133,"00")&amp;"/12/"&amp;'Configurações Básicas'!$E$5,"")</f>
        <v/>
      </c>
      <c r="E133" s="43"/>
      <c r="F133" s="143"/>
      <c r="G133" s="43"/>
      <c r="H133" s="43"/>
      <c r="I133" s="43"/>
      <c r="J133" s="219"/>
      <c r="K133" s="219"/>
      <c r="L133" s="44"/>
      <c r="M133" s="137"/>
      <c r="N133" s="41" t="e">
        <f>N132+IF(AND(L133="Pago",OR(E133='PC Receitas'!$O$4,E133='PC Receitas'!$O$5,E133='PC Receitas'!$O$6)),K133,IF(AND(L133="Pago",OR(E133='PC Receitas'!$O$7,E133='PC Receitas'!$O$8,E133='PC Receitas'!$O$9,E133='PC Receitas'!$O$10,E133='PC Receitas'!$O$11,E133='PC Receitas'!$O$12,E133='PC Receitas'!$O$13,E133='PC Receitas'!$O$14)),-K133,0))</f>
        <v>#REF!</v>
      </c>
      <c r="S133" s="112" t="e">
        <f t="shared" si="4"/>
        <v>#N/A</v>
      </c>
      <c r="T133" s="109" t="e">
        <f t="shared" si="5"/>
        <v>#N/A</v>
      </c>
      <c r="U133" s="109" t="e">
        <f t="shared" si="6"/>
        <v>#N/A</v>
      </c>
      <c r="V133" s="109" t="e">
        <f t="shared" si="7"/>
        <v>#N/A</v>
      </c>
      <c r="W133" s="113" t="e">
        <f>VLOOKUP(E133,'PC Receitas'!$O$4:$P$14,2,FALSE)</f>
        <v>#N/A</v>
      </c>
    </row>
    <row r="134" spans="1:23" ht="19.5" customHeight="1" thickTop="1" thickBot="1" x14ac:dyDescent="0.3">
      <c r="A134" s="164"/>
      <c r="C134" s="43"/>
      <c r="D134" s="43" t="str">
        <f>IF(C134&lt;&gt;"",TEXT(C134,"00")&amp;"/12/"&amp;'Configurações Básicas'!$E$5,"")</f>
        <v/>
      </c>
      <c r="E134" s="43"/>
      <c r="F134" s="143"/>
      <c r="G134" s="43"/>
      <c r="H134" s="43"/>
      <c r="I134" s="43"/>
      <c r="J134" s="219"/>
      <c r="K134" s="219"/>
      <c r="L134" s="44"/>
      <c r="M134" s="137"/>
      <c r="N134" s="41" t="e">
        <f>N133+IF(AND(L134="Pago",OR(E134='PC Receitas'!$O$4,E134='PC Receitas'!$O$5,E134='PC Receitas'!$O$6)),K134,IF(AND(L134="Pago",OR(E134='PC Receitas'!$O$7,E134='PC Receitas'!$O$8,E134='PC Receitas'!$O$9,E134='PC Receitas'!$O$10,E134='PC Receitas'!$O$11,E134='PC Receitas'!$O$12,E134='PC Receitas'!$O$13,E134='PC Receitas'!$O$14)),-K134,0))</f>
        <v>#REF!</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Receitas'!$O$4:$P$14,2,FALSE)</f>
        <v>#N/A</v>
      </c>
    </row>
    <row r="135" spans="1:23" ht="19.5" customHeight="1" thickTop="1" thickBot="1" x14ac:dyDescent="0.3">
      <c r="A135" s="164"/>
      <c r="C135" s="43"/>
      <c r="D135" s="43" t="str">
        <f>IF(C135&lt;&gt;"",TEXT(C135,"00")&amp;"/12/"&amp;'Configurações Básicas'!$E$5,"")</f>
        <v/>
      </c>
      <c r="E135" s="43"/>
      <c r="F135" s="143"/>
      <c r="G135" s="43"/>
      <c r="H135" s="43"/>
      <c r="I135" s="43"/>
      <c r="J135" s="219"/>
      <c r="K135" s="219"/>
      <c r="L135" s="44"/>
      <c r="M135" s="137"/>
      <c r="N135" s="41" t="e">
        <f>N134+IF(AND(L135="Pago",OR(E135='PC Receitas'!$O$4,E135='PC Receitas'!$O$5,E135='PC Receitas'!$O$6)),K135,IF(AND(L135="Pago",OR(E135='PC Receitas'!$O$7,E135='PC Receitas'!$O$8,E135='PC Receitas'!$O$9,E135='PC Receitas'!$O$10,E135='PC Receitas'!$O$11,E135='PC Receitas'!$O$12,E135='PC Receitas'!$O$13,E135='PC Receitas'!$O$14)),-K135,0))</f>
        <v>#REF!</v>
      </c>
      <c r="S135" s="112" t="e">
        <f t="shared" si="8"/>
        <v>#N/A</v>
      </c>
      <c r="T135" s="109" t="e">
        <f t="shared" si="9"/>
        <v>#N/A</v>
      </c>
      <c r="U135" s="109" t="e">
        <f t="shared" si="10"/>
        <v>#N/A</v>
      </c>
      <c r="V135" s="109" t="e">
        <f t="shared" si="11"/>
        <v>#N/A</v>
      </c>
      <c r="W135" s="113" t="e">
        <f>VLOOKUP(E135,'PC Receitas'!$O$4:$P$14,2,FALSE)</f>
        <v>#N/A</v>
      </c>
    </row>
    <row r="136" spans="1:23" ht="19.5" customHeight="1" thickTop="1" thickBot="1" x14ac:dyDescent="0.3">
      <c r="A136" s="164"/>
      <c r="C136" s="43"/>
      <c r="D136" s="43" t="str">
        <f>IF(C136&lt;&gt;"",TEXT(C136,"00")&amp;"/12/"&amp;'Configurações Básicas'!$E$5,"")</f>
        <v/>
      </c>
      <c r="E136" s="43"/>
      <c r="F136" s="143"/>
      <c r="G136" s="43"/>
      <c r="H136" s="43"/>
      <c r="I136" s="43"/>
      <c r="J136" s="219"/>
      <c r="K136" s="219"/>
      <c r="L136" s="44"/>
      <c r="M136" s="137"/>
      <c r="N136" s="41" t="e">
        <f>N135+IF(AND(L136="Pago",OR(E136='PC Receitas'!$O$4,E136='PC Receitas'!$O$5,E136='PC Receitas'!$O$6)),K136,IF(AND(L136="Pago",OR(E136='PC Receitas'!$O$7,E136='PC Receitas'!$O$8,E136='PC Receitas'!$O$9,E136='PC Receitas'!$O$10,E136='PC Receitas'!$O$11,E136='PC Receitas'!$O$12,E136='PC Receitas'!$O$13,E136='PC Receitas'!$O$14)),-K136,0))</f>
        <v>#REF!</v>
      </c>
      <c r="S136" s="112" t="e">
        <f t="shared" si="8"/>
        <v>#N/A</v>
      </c>
      <c r="T136" s="109" t="e">
        <f t="shared" si="9"/>
        <v>#N/A</v>
      </c>
      <c r="U136" s="109" t="e">
        <f t="shared" si="10"/>
        <v>#N/A</v>
      </c>
      <c r="V136" s="109" t="e">
        <f t="shared" si="11"/>
        <v>#N/A</v>
      </c>
      <c r="W136" s="113" t="e">
        <f>VLOOKUP(E136,'PC Receitas'!$O$4:$P$14,2,FALSE)</f>
        <v>#N/A</v>
      </c>
    </row>
    <row r="137" spans="1:23" ht="19.5" customHeight="1" thickTop="1" thickBot="1" x14ac:dyDescent="0.3">
      <c r="A137" s="164"/>
      <c r="C137" s="43"/>
      <c r="D137" s="43" t="str">
        <f>IF(C137&lt;&gt;"",TEXT(C137,"00")&amp;"/12/"&amp;'Configurações Básicas'!$E$5,"")</f>
        <v/>
      </c>
      <c r="E137" s="43"/>
      <c r="F137" s="143"/>
      <c r="G137" s="43"/>
      <c r="H137" s="43"/>
      <c r="I137" s="43"/>
      <c r="J137" s="219"/>
      <c r="K137" s="219"/>
      <c r="L137" s="44"/>
      <c r="M137" s="137"/>
      <c r="N137" s="41" t="e">
        <f>N136+IF(AND(L137="Pago",OR(E137='PC Receitas'!$O$4,E137='PC Receitas'!$O$5,E137='PC Receitas'!$O$6)),K137,IF(AND(L137="Pago",OR(E137='PC Receitas'!$O$7,E137='PC Receitas'!$O$8,E137='PC Receitas'!$O$9,E137='PC Receitas'!$O$10,E137='PC Receitas'!$O$11,E137='PC Receitas'!$O$12,E137='PC Receitas'!$O$13,E137='PC Receitas'!$O$14)),-K137,0))</f>
        <v>#REF!</v>
      </c>
      <c r="S137" s="112" t="e">
        <f t="shared" si="8"/>
        <v>#N/A</v>
      </c>
      <c r="T137" s="109" t="e">
        <f t="shared" si="9"/>
        <v>#N/A</v>
      </c>
      <c r="U137" s="109" t="e">
        <f t="shared" si="10"/>
        <v>#N/A</v>
      </c>
      <c r="V137" s="109" t="e">
        <f t="shared" si="11"/>
        <v>#N/A</v>
      </c>
      <c r="W137" s="113" t="e">
        <f>VLOOKUP(E137,'PC Receitas'!$O$4:$P$14,2,FALSE)</f>
        <v>#N/A</v>
      </c>
    </row>
    <row r="138" spans="1:23" ht="19.5" customHeight="1" thickTop="1" thickBot="1" x14ac:dyDescent="0.3">
      <c r="A138" s="164"/>
      <c r="C138" s="43"/>
      <c r="D138" s="43" t="str">
        <f>IF(C138&lt;&gt;"",TEXT(C138,"00")&amp;"/12/"&amp;'Configurações Básicas'!$E$5,"")</f>
        <v/>
      </c>
      <c r="E138" s="43"/>
      <c r="F138" s="143"/>
      <c r="G138" s="43"/>
      <c r="H138" s="43"/>
      <c r="I138" s="43"/>
      <c r="J138" s="219"/>
      <c r="K138" s="219"/>
      <c r="L138" s="44"/>
      <c r="M138" s="137"/>
      <c r="N138" s="41" t="e">
        <f>N137+IF(AND(L138="Pago",OR(E138='PC Receitas'!$O$4,E138='PC Receitas'!$O$5,E138='PC Receitas'!$O$6)),K138,IF(AND(L138="Pago",OR(E138='PC Receitas'!$O$7,E138='PC Receitas'!$O$8,E138='PC Receitas'!$O$9,E138='PC Receitas'!$O$10,E138='PC Receitas'!$O$11,E138='PC Receitas'!$O$12,E138='PC Receitas'!$O$13,E138='PC Receitas'!$O$14)),-K138,0))</f>
        <v>#REF!</v>
      </c>
      <c r="S138" s="112" t="e">
        <f t="shared" si="8"/>
        <v>#N/A</v>
      </c>
      <c r="T138" s="109" t="e">
        <f t="shared" si="9"/>
        <v>#N/A</v>
      </c>
      <c r="U138" s="109" t="e">
        <f t="shared" si="10"/>
        <v>#N/A</v>
      </c>
      <c r="V138" s="109" t="e">
        <f t="shared" si="11"/>
        <v>#N/A</v>
      </c>
      <c r="W138" s="113" t="e">
        <f>VLOOKUP(E138,'PC Receitas'!$O$4:$P$14,2,FALSE)</f>
        <v>#N/A</v>
      </c>
    </row>
    <row r="139" spans="1:23" ht="19.5" customHeight="1" thickTop="1" thickBot="1" x14ac:dyDescent="0.3">
      <c r="A139" s="164"/>
      <c r="C139" s="43"/>
      <c r="D139" s="43" t="str">
        <f>IF(C139&lt;&gt;"",TEXT(C139,"00")&amp;"/12/"&amp;'Configurações Básicas'!$E$5,"")</f>
        <v/>
      </c>
      <c r="E139" s="43"/>
      <c r="F139" s="143"/>
      <c r="G139" s="43"/>
      <c r="H139" s="43"/>
      <c r="I139" s="43"/>
      <c r="J139" s="219"/>
      <c r="K139" s="219"/>
      <c r="L139" s="44"/>
      <c r="M139" s="137"/>
      <c r="N139" s="41" t="e">
        <f>N138+IF(AND(L139="Pago",OR(E139='PC Receitas'!$O$4,E139='PC Receitas'!$O$5,E139='PC Receitas'!$O$6)),K139,IF(AND(L139="Pago",OR(E139='PC Receitas'!$O$7,E139='PC Receitas'!$O$8,E139='PC Receitas'!$O$9,E139='PC Receitas'!$O$10,E139='PC Receitas'!$O$11,E139='PC Receitas'!$O$12,E139='PC Receitas'!$O$13,E139='PC Receitas'!$O$14)),-K139,0))</f>
        <v>#REF!</v>
      </c>
      <c r="S139" s="112" t="e">
        <f t="shared" si="8"/>
        <v>#N/A</v>
      </c>
      <c r="T139" s="109" t="e">
        <f t="shared" si="9"/>
        <v>#N/A</v>
      </c>
      <c r="U139" s="109" t="e">
        <f t="shared" si="10"/>
        <v>#N/A</v>
      </c>
      <c r="V139" s="109" t="e">
        <f t="shared" si="11"/>
        <v>#N/A</v>
      </c>
      <c r="W139" s="113" t="e">
        <f>VLOOKUP(E139,'PC Receitas'!$O$4:$P$14,2,FALSE)</f>
        <v>#N/A</v>
      </c>
    </row>
    <row r="140" spans="1:23" ht="19.5" customHeight="1" thickTop="1" thickBot="1" x14ac:dyDescent="0.3">
      <c r="A140" s="164"/>
      <c r="C140" s="43"/>
      <c r="D140" s="43" t="str">
        <f>IF(C140&lt;&gt;"",TEXT(C140,"00")&amp;"/12/"&amp;'Configurações Básicas'!$E$5,"")</f>
        <v/>
      </c>
      <c r="E140" s="43"/>
      <c r="F140" s="143"/>
      <c r="G140" s="43"/>
      <c r="H140" s="43"/>
      <c r="I140" s="43"/>
      <c r="J140" s="219"/>
      <c r="K140" s="219"/>
      <c r="L140" s="44"/>
      <c r="M140" s="137"/>
      <c r="N140" s="41" t="e">
        <f>N139+IF(AND(L140="Pago",OR(E140='PC Receitas'!$O$4,E140='PC Receitas'!$O$5,E140='PC Receitas'!$O$6)),K140,IF(AND(L140="Pago",OR(E140='PC Receitas'!$O$7,E140='PC Receitas'!$O$8,E140='PC Receitas'!$O$9,E140='PC Receitas'!$O$10,E140='PC Receitas'!$O$11,E140='PC Receitas'!$O$12,E140='PC Receitas'!$O$13,E140='PC Receitas'!$O$14)),-K140,0))</f>
        <v>#REF!</v>
      </c>
      <c r="S140" s="112" t="e">
        <f t="shared" si="8"/>
        <v>#N/A</v>
      </c>
      <c r="T140" s="109" t="e">
        <f t="shared" si="9"/>
        <v>#N/A</v>
      </c>
      <c r="U140" s="109" t="e">
        <f t="shared" si="10"/>
        <v>#N/A</v>
      </c>
      <c r="V140" s="109" t="e">
        <f t="shared" si="11"/>
        <v>#N/A</v>
      </c>
      <c r="W140" s="113" t="e">
        <f>VLOOKUP(E140,'PC Receitas'!$O$4:$P$14,2,FALSE)</f>
        <v>#N/A</v>
      </c>
    </row>
    <row r="141" spans="1:23" ht="19.5" customHeight="1" thickTop="1" thickBot="1" x14ac:dyDescent="0.3">
      <c r="A141" s="164"/>
      <c r="C141" s="43"/>
      <c r="D141" s="43" t="str">
        <f>IF(C141&lt;&gt;"",TEXT(C141,"00")&amp;"/12/"&amp;'Configurações Básicas'!$E$5,"")</f>
        <v/>
      </c>
      <c r="E141" s="43"/>
      <c r="F141" s="143"/>
      <c r="G141" s="43"/>
      <c r="H141" s="43"/>
      <c r="I141" s="43"/>
      <c r="J141" s="219"/>
      <c r="K141" s="219"/>
      <c r="L141" s="44"/>
      <c r="M141" s="137"/>
      <c r="N141" s="41" t="e">
        <f>N140+IF(AND(L141="Pago",OR(E141='PC Receitas'!$O$4,E141='PC Receitas'!$O$5,E141='PC Receitas'!$O$6)),K141,IF(AND(L141="Pago",OR(E141='PC Receitas'!$O$7,E141='PC Receitas'!$O$8,E141='PC Receitas'!$O$9,E141='PC Receitas'!$O$10,E141='PC Receitas'!$O$11,E141='PC Receitas'!$O$12,E141='PC Receitas'!$O$13,E141='PC Receitas'!$O$14)),-K141,0))</f>
        <v>#REF!</v>
      </c>
      <c r="S141" s="112" t="e">
        <f t="shared" si="8"/>
        <v>#N/A</v>
      </c>
      <c r="T141" s="109" t="e">
        <f t="shared" si="9"/>
        <v>#N/A</v>
      </c>
      <c r="U141" s="109" t="e">
        <f t="shared" si="10"/>
        <v>#N/A</v>
      </c>
      <c r="V141" s="109" t="e">
        <f t="shared" si="11"/>
        <v>#N/A</v>
      </c>
      <c r="W141" s="113" t="e">
        <f>VLOOKUP(E141,'PC Receitas'!$O$4:$P$14,2,FALSE)</f>
        <v>#N/A</v>
      </c>
    </row>
    <row r="142" spans="1:23" ht="19.5" customHeight="1" thickTop="1" thickBot="1" x14ac:dyDescent="0.3">
      <c r="A142" s="164"/>
      <c r="C142" s="43"/>
      <c r="D142" s="43" t="str">
        <f>IF(C142&lt;&gt;"",TEXT(C142,"00")&amp;"/12/"&amp;'Configurações Básicas'!$E$5,"")</f>
        <v/>
      </c>
      <c r="E142" s="43"/>
      <c r="F142" s="143"/>
      <c r="G142" s="43"/>
      <c r="H142" s="43"/>
      <c r="I142" s="43"/>
      <c r="J142" s="219"/>
      <c r="K142" s="219"/>
      <c r="L142" s="44"/>
      <c r="M142" s="137"/>
      <c r="N142" s="41" t="e">
        <f>N141+IF(AND(L142="Pago",OR(E142='PC Receitas'!$O$4,E142='PC Receitas'!$O$5,E142='PC Receitas'!$O$6)),K142,IF(AND(L142="Pago",OR(E142='PC Receitas'!$O$7,E142='PC Receitas'!$O$8,E142='PC Receitas'!$O$9,E142='PC Receitas'!$O$10,E142='PC Receitas'!$O$11,E142='PC Receitas'!$O$12,E142='PC Receitas'!$O$13,E142='PC Receitas'!$O$14)),-K142,0))</f>
        <v>#REF!</v>
      </c>
      <c r="S142" s="112" t="e">
        <f t="shared" si="8"/>
        <v>#N/A</v>
      </c>
      <c r="T142" s="109" t="e">
        <f t="shared" si="9"/>
        <v>#N/A</v>
      </c>
      <c r="U142" s="109" t="e">
        <f t="shared" si="10"/>
        <v>#N/A</v>
      </c>
      <c r="V142" s="109" t="e">
        <f t="shared" si="11"/>
        <v>#N/A</v>
      </c>
      <c r="W142" s="113" t="e">
        <f>VLOOKUP(E142,'PC Receitas'!$O$4:$P$14,2,FALSE)</f>
        <v>#N/A</v>
      </c>
    </row>
    <row r="143" spans="1:23" ht="19.5" customHeight="1" thickTop="1" thickBot="1" x14ac:dyDescent="0.3">
      <c r="A143" s="164"/>
      <c r="C143" s="43"/>
      <c r="D143" s="43" t="str">
        <f>IF(C143&lt;&gt;"",TEXT(C143,"00")&amp;"/12/"&amp;'Configurações Básicas'!$E$5,"")</f>
        <v/>
      </c>
      <c r="E143" s="43"/>
      <c r="F143" s="143"/>
      <c r="G143" s="43"/>
      <c r="H143" s="43"/>
      <c r="I143" s="43"/>
      <c r="J143" s="219"/>
      <c r="K143" s="219"/>
      <c r="L143" s="44"/>
      <c r="M143" s="137"/>
      <c r="N143" s="41" t="e">
        <f>N142+IF(AND(L143="Pago",OR(E143='PC Receitas'!$O$4,E143='PC Receitas'!$O$5,E143='PC Receitas'!$O$6)),K143,IF(AND(L143="Pago",OR(E143='PC Receitas'!$O$7,E143='PC Receitas'!$O$8,E143='PC Receitas'!$O$9,E143='PC Receitas'!$O$10,E143='PC Receitas'!$O$11,E143='PC Receitas'!$O$12,E143='PC Receitas'!$O$13,E143='PC Receitas'!$O$14)),-K143,0))</f>
        <v>#REF!</v>
      </c>
      <c r="S143" s="112" t="e">
        <f t="shared" si="8"/>
        <v>#N/A</v>
      </c>
      <c r="T143" s="109" t="e">
        <f t="shared" si="9"/>
        <v>#N/A</v>
      </c>
      <c r="U143" s="109" t="e">
        <f t="shared" si="10"/>
        <v>#N/A</v>
      </c>
      <c r="V143" s="109" t="e">
        <f t="shared" si="11"/>
        <v>#N/A</v>
      </c>
      <c r="W143" s="113" t="e">
        <f>VLOOKUP(E143,'PC Receitas'!$O$4:$P$14,2,FALSE)</f>
        <v>#N/A</v>
      </c>
    </row>
    <row r="144" spans="1:23" ht="19.5" customHeight="1" thickTop="1" thickBot="1" x14ac:dyDescent="0.3">
      <c r="A144" s="164"/>
      <c r="C144" s="43"/>
      <c r="D144" s="43" t="str">
        <f>IF(C144&lt;&gt;"",TEXT(C144,"00")&amp;"/12/"&amp;'Configurações Básicas'!$E$5,"")</f>
        <v/>
      </c>
      <c r="E144" s="43"/>
      <c r="F144" s="143"/>
      <c r="G144" s="43"/>
      <c r="H144" s="43"/>
      <c r="I144" s="43"/>
      <c r="J144" s="219"/>
      <c r="K144" s="219"/>
      <c r="L144" s="44"/>
      <c r="M144" s="137"/>
      <c r="N144" s="41" t="e">
        <f>N143+IF(AND(L144="Pago",OR(E144='PC Receitas'!$O$4,E144='PC Receitas'!$O$5,E144='PC Receitas'!$O$6)),K144,IF(AND(L144="Pago",OR(E144='PC Receitas'!$O$7,E144='PC Receitas'!$O$8,E144='PC Receitas'!$O$9,E144='PC Receitas'!$O$10,E144='PC Receitas'!$O$11,E144='PC Receitas'!$O$12,E144='PC Receitas'!$O$13,E144='PC Receitas'!$O$14)),-K144,0))</f>
        <v>#REF!</v>
      </c>
      <c r="S144" s="112" t="e">
        <f t="shared" si="8"/>
        <v>#N/A</v>
      </c>
      <c r="T144" s="109" t="e">
        <f t="shared" si="9"/>
        <v>#N/A</v>
      </c>
      <c r="U144" s="109" t="e">
        <f t="shared" si="10"/>
        <v>#N/A</v>
      </c>
      <c r="V144" s="109" t="e">
        <f t="shared" si="11"/>
        <v>#N/A</v>
      </c>
      <c r="W144" s="113" t="e">
        <f>VLOOKUP(E144,'PC Receitas'!$O$4:$P$14,2,FALSE)</f>
        <v>#N/A</v>
      </c>
    </row>
    <row r="145" spans="1:23" ht="19.5" customHeight="1" thickTop="1" thickBot="1" x14ac:dyDescent="0.3">
      <c r="A145" s="164"/>
      <c r="C145" s="43"/>
      <c r="D145" s="43" t="str">
        <f>IF(C145&lt;&gt;"",TEXT(C145,"00")&amp;"/12/"&amp;'Configurações Básicas'!$E$5,"")</f>
        <v/>
      </c>
      <c r="E145" s="43"/>
      <c r="F145" s="143"/>
      <c r="G145" s="43"/>
      <c r="H145" s="43"/>
      <c r="I145" s="43"/>
      <c r="J145" s="219"/>
      <c r="K145" s="219"/>
      <c r="L145" s="44"/>
      <c r="M145" s="137"/>
      <c r="N145" s="41" t="e">
        <f>N144+IF(AND(L145="Pago",OR(E145='PC Receitas'!$O$4,E145='PC Receitas'!$O$5,E145='PC Receitas'!$O$6)),K145,IF(AND(L145="Pago",OR(E145='PC Receitas'!$O$7,E145='PC Receitas'!$O$8,E145='PC Receitas'!$O$9,E145='PC Receitas'!$O$10,E145='PC Receitas'!$O$11,E145='PC Receitas'!$O$12,E145='PC Receitas'!$O$13,E145='PC Receitas'!$O$14)),-K145,0))</f>
        <v>#REF!</v>
      </c>
      <c r="S145" s="112" t="e">
        <f t="shared" si="8"/>
        <v>#N/A</v>
      </c>
      <c r="T145" s="109" t="e">
        <f t="shared" si="9"/>
        <v>#N/A</v>
      </c>
      <c r="U145" s="109" t="e">
        <f t="shared" si="10"/>
        <v>#N/A</v>
      </c>
      <c r="V145" s="109" t="e">
        <f t="shared" si="11"/>
        <v>#N/A</v>
      </c>
      <c r="W145" s="113" t="e">
        <f>VLOOKUP(E145,'PC Receitas'!$O$4:$P$14,2,FALSE)</f>
        <v>#N/A</v>
      </c>
    </row>
    <row r="146" spans="1:23" ht="19.5" customHeight="1" thickTop="1" thickBot="1" x14ac:dyDescent="0.3">
      <c r="A146" s="164"/>
      <c r="C146" s="43"/>
      <c r="D146" s="43" t="str">
        <f>IF(C146&lt;&gt;"",TEXT(C146,"00")&amp;"/12/"&amp;'Configurações Básicas'!$E$5,"")</f>
        <v/>
      </c>
      <c r="E146" s="43"/>
      <c r="F146" s="143"/>
      <c r="G146" s="43"/>
      <c r="H146" s="43"/>
      <c r="I146" s="43"/>
      <c r="J146" s="219"/>
      <c r="K146" s="219"/>
      <c r="L146" s="44"/>
      <c r="M146" s="137"/>
      <c r="N146" s="41" t="e">
        <f>N145+IF(AND(L146="Pago",OR(E146='PC Receitas'!$O$4,E146='PC Receitas'!$O$5,E146='PC Receitas'!$O$6)),K146,IF(AND(L146="Pago",OR(E146='PC Receitas'!$O$7,E146='PC Receitas'!$O$8,E146='PC Receitas'!$O$9,E146='PC Receitas'!$O$10,E146='PC Receitas'!$O$11,E146='PC Receitas'!$O$12,E146='PC Receitas'!$O$13,E146='PC Receitas'!$O$14)),-K146,0))</f>
        <v>#REF!</v>
      </c>
      <c r="S146" s="112" t="e">
        <f t="shared" si="8"/>
        <v>#N/A</v>
      </c>
      <c r="T146" s="109" t="e">
        <f t="shared" si="9"/>
        <v>#N/A</v>
      </c>
      <c r="U146" s="109" t="e">
        <f t="shared" si="10"/>
        <v>#N/A</v>
      </c>
      <c r="V146" s="109" t="e">
        <f t="shared" si="11"/>
        <v>#N/A</v>
      </c>
      <c r="W146" s="113" t="e">
        <f>VLOOKUP(E146,'PC Receitas'!$O$4:$P$14,2,FALSE)</f>
        <v>#N/A</v>
      </c>
    </row>
    <row r="147" spans="1:23" ht="19.5" customHeight="1" thickTop="1" thickBot="1" x14ac:dyDescent="0.3">
      <c r="A147" s="164"/>
      <c r="C147" s="43"/>
      <c r="D147" s="43" t="str">
        <f>IF(C147&lt;&gt;"",TEXT(C147,"00")&amp;"/12/"&amp;'Configurações Básicas'!$E$5,"")</f>
        <v/>
      </c>
      <c r="E147" s="43"/>
      <c r="F147" s="143"/>
      <c r="G147" s="43"/>
      <c r="H147" s="43"/>
      <c r="I147" s="43"/>
      <c r="J147" s="219"/>
      <c r="K147" s="219"/>
      <c r="L147" s="44"/>
      <c r="M147" s="137"/>
      <c r="N147" s="41" t="e">
        <f>N146+IF(AND(L147="Pago",OR(E147='PC Receitas'!$O$4,E147='PC Receitas'!$O$5,E147='PC Receitas'!$O$6)),K147,IF(AND(L147="Pago",OR(E147='PC Receitas'!$O$7,E147='PC Receitas'!$O$8,E147='PC Receitas'!$O$9,E147='PC Receitas'!$O$10,E147='PC Receitas'!$O$11,E147='PC Receitas'!$O$12,E147='PC Receitas'!$O$13,E147='PC Receitas'!$O$14)),-K147,0))</f>
        <v>#REF!</v>
      </c>
      <c r="S147" s="112" t="e">
        <f t="shared" si="8"/>
        <v>#N/A</v>
      </c>
      <c r="T147" s="109" t="e">
        <f t="shared" si="9"/>
        <v>#N/A</v>
      </c>
      <c r="U147" s="109" t="e">
        <f t="shared" si="10"/>
        <v>#N/A</v>
      </c>
      <c r="V147" s="109" t="e">
        <f t="shared" si="11"/>
        <v>#N/A</v>
      </c>
      <c r="W147" s="113" t="e">
        <f>VLOOKUP(E147,'PC Receitas'!$O$4:$P$14,2,FALSE)</f>
        <v>#N/A</v>
      </c>
    </row>
    <row r="148" spans="1:23" ht="19.5" customHeight="1" thickTop="1" thickBot="1" x14ac:dyDescent="0.3">
      <c r="A148" s="164"/>
      <c r="C148" s="43"/>
      <c r="D148" s="43" t="str">
        <f>IF(C148&lt;&gt;"",TEXT(C148,"00")&amp;"/12/"&amp;'Configurações Básicas'!$E$5,"")</f>
        <v/>
      </c>
      <c r="E148" s="43"/>
      <c r="F148" s="143"/>
      <c r="G148" s="43"/>
      <c r="H148" s="43"/>
      <c r="I148" s="43"/>
      <c r="J148" s="219"/>
      <c r="K148" s="219"/>
      <c r="L148" s="44"/>
      <c r="M148" s="137"/>
      <c r="N148" s="41" t="e">
        <f>N147+IF(AND(L148="Pago",OR(E148='PC Receitas'!$O$4,E148='PC Receitas'!$O$5,E148='PC Receitas'!$O$6)),K148,IF(AND(L148="Pago",OR(E148='PC Receitas'!$O$7,E148='PC Receitas'!$O$8,E148='PC Receitas'!$O$9,E148='PC Receitas'!$O$10,E148='PC Receitas'!$O$11,E148='PC Receitas'!$O$12,E148='PC Receitas'!$O$13,E148='PC Receitas'!$O$14)),-K148,0))</f>
        <v>#REF!</v>
      </c>
      <c r="S148" s="112" t="e">
        <f t="shared" si="8"/>
        <v>#N/A</v>
      </c>
      <c r="T148" s="109" t="e">
        <f t="shared" si="9"/>
        <v>#N/A</v>
      </c>
      <c r="U148" s="109" t="e">
        <f t="shared" si="10"/>
        <v>#N/A</v>
      </c>
      <c r="V148" s="109" t="e">
        <f t="shared" si="11"/>
        <v>#N/A</v>
      </c>
      <c r="W148" s="113" t="e">
        <f>VLOOKUP(E148,'PC Receitas'!$O$4:$P$14,2,FALSE)</f>
        <v>#N/A</v>
      </c>
    </row>
    <row r="149" spans="1:23" ht="19.5" customHeight="1" thickTop="1" thickBot="1" x14ac:dyDescent="0.3">
      <c r="A149" s="164"/>
      <c r="C149" s="43"/>
      <c r="D149" s="43" t="str">
        <f>IF(C149&lt;&gt;"",TEXT(C149,"00")&amp;"/12/"&amp;'Configurações Básicas'!$E$5,"")</f>
        <v/>
      </c>
      <c r="E149" s="43"/>
      <c r="F149" s="143"/>
      <c r="G149" s="43"/>
      <c r="H149" s="43"/>
      <c r="I149" s="43"/>
      <c r="J149" s="219"/>
      <c r="K149" s="219"/>
      <c r="L149" s="44"/>
      <c r="M149" s="137"/>
      <c r="N149" s="41" t="e">
        <f>N148+IF(AND(L149="Pago",OR(E149='PC Receitas'!$O$4,E149='PC Receitas'!$O$5,E149='PC Receitas'!$O$6)),K149,IF(AND(L149="Pago",OR(E149='PC Receitas'!$O$7,E149='PC Receitas'!$O$8,E149='PC Receitas'!$O$9,E149='PC Receitas'!$O$10,E149='PC Receitas'!$O$11,E149='PC Receitas'!$O$12,E149='PC Receitas'!$O$13,E149='PC Receitas'!$O$14)),-K149,0))</f>
        <v>#REF!</v>
      </c>
      <c r="S149" s="112" t="e">
        <f t="shared" si="8"/>
        <v>#N/A</v>
      </c>
      <c r="T149" s="109" t="e">
        <f t="shared" si="9"/>
        <v>#N/A</v>
      </c>
      <c r="U149" s="109" t="e">
        <f t="shared" si="10"/>
        <v>#N/A</v>
      </c>
      <c r="V149" s="109" t="e">
        <f t="shared" si="11"/>
        <v>#N/A</v>
      </c>
      <c r="W149" s="113" t="e">
        <f>VLOOKUP(E149,'PC Receitas'!$O$4:$P$14,2,FALSE)</f>
        <v>#N/A</v>
      </c>
    </row>
    <row r="150" spans="1:23" ht="19.5" customHeight="1" thickTop="1" thickBot="1" x14ac:dyDescent="0.3">
      <c r="A150" s="164"/>
      <c r="C150" s="43"/>
      <c r="D150" s="43" t="str">
        <f>IF(C150&lt;&gt;"",TEXT(C150,"00")&amp;"/12/"&amp;'Configurações Básicas'!$E$5,"")</f>
        <v/>
      </c>
      <c r="E150" s="43"/>
      <c r="F150" s="143"/>
      <c r="G150" s="43"/>
      <c r="H150" s="43"/>
      <c r="I150" s="43"/>
      <c r="J150" s="219"/>
      <c r="K150" s="219"/>
      <c r="L150" s="44"/>
      <c r="M150" s="137"/>
      <c r="N150" s="41" t="e">
        <f>N149+IF(AND(L150="Pago",OR(E150='PC Receitas'!$O$4,E150='PC Receitas'!$O$5,E150='PC Receitas'!$O$6)),K150,IF(AND(L150="Pago",OR(E150='PC Receitas'!$O$7,E150='PC Receitas'!$O$8,E150='PC Receitas'!$O$9,E150='PC Receitas'!$O$10,E150='PC Receitas'!$O$11,E150='PC Receitas'!$O$12,E150='PC Receitas'!$O$13,E150='PC Receitas'!$O$14)),-K150,0))</f>
        <v>#REF!</v>
      </c>
      <c r="S150" s="112" t="e">
        <f t="shared" si="8"/>
        <v>#N/A</v>
      </c>
      <c r="T150" s="109" t="e">
        <f t="shared" si="9"/>
        <v>#N/A</v>
      </c>
      <c r="U150" s="109" t="e">
        <f t="shared" si="10"/>
        <v>#N/A</v>
      </c>
      <c r="V150" s="109" t="e">
        <f t="shared" si="11"/>
        <v>#N/A</v>
      </c>
      <c r="W150" s="113" t="e">
        <f>VLOOKUP(E150,'PC Receitas'!$O$4:$P$14,2,FALSE)</f>
        <v>#N/A</v>
      </c>
    </row>
    <row r="151" spans="1:23" ht="19.5" customHeight="1" thickTop="1" thickBot="1" x14ac:dyDescent="0.3">
      <c r="A151" s="164"/>
      <c r="C151" s="43"/>
      <c r="D151" s="43" t="str">
        <f>IF(C151&lt;&gt;"",TEXT(C151,"00")&amp;"/12/"&amp;'Configurações Básicas'!$E$5,"")</f>
        <v/>
      </c>
      <c r="E151" s="43"/>
      <c r="F151" s="143"/>
      <c r="G151" s="43"/>
      <c r="H151" s="43"/>
      <c r="I151" s="43"/>
      <c r="J151" s="219"/>
      <c r="K151" s="219"/>
      <c r="L151" s="44"/>
      <c r="M151" s="137"/>
      <c r="N151" s="41" t="e">
        <f>N150+IF(AND(L151="Pago",OR(E151='PC Receitas'!$O$4,E151='PC Receitas'!$O$5,E151='PC Receitas'!$O$6)),K151,IF(AND(L151="Pago",OR(E151='PC Receitas'!$O$7,E151='PC Receitas'!$O$8,E151='PC Receitas'!$O$9,E151='PC Receitas'!$O$10,E151='PC Receitas'!$O$11,E151='PC Receitas'!$O$12,E151='PC Receitas'!$O$13,E151='PC Receitas'!$O$14)),-K151,0))</f>
        <v>#REF!</v>
      </c>
      <c r="S151" s="112" t="e">
        <f t="shared" si="8"/>
        <v>#N/A</v>
      </c>
      <c r="T151" s="109" t="e">
        <f t="shared" si="9"/>
        <v>#N/A</v>
      </c>
      <c r="U151" s="109" t="e">
        <f t="shared" si="10"/>
        <v>#N/A</v>
      </c>
      <c r="V151" s="109" t="e">
        <f t="shared" si="11"/>
        <v>#N/A</v>
      </c>
      <c r="W151" s="113" t="e">
        <f>VLOOKUP(E151,'PC Receitas'!$O$4:$P$14,2,FALSE)</f>
        <v>#N/A</v>
      </c>
    </row>
    <row r="152" spans="1:23" ht="19.5" customHeight="1" thickTop="1" thickBot="1" x14ac:dyDescent="0.3">
      <c r="A152" s="164"/>
      <c r="C152" s="43"/>
      <c r="D152" s="43" t="str">
        <f>IF(C152&lt;&gt;"",TEXT(C152,"00")&amp;"/12/"&amp;'Configurações Básicas'!$E$5,"")</f>
        <v/>
      </c>
      <c r="E152" s="43"/>
      <c r="F152" s="143"/>
      <c r="G152" s="43"/>
      <c r="H152" s="43"/>
      <c r="I152" s="43"/>
      <c r="J152" s="219"/>
      <c r="K152" s="219"/>
      <c r="L152" s="44"/>
      <c r="M152" s="137"/>
      <c r="N152" s="41" t="e">
        <f>N151+IF(AND(L152="Pago",OR(E152='PC Receitas'!$O$4,E152='PC Receitas'!$O$5,E152='PC Receitas'!$O$6)),K152,IF(AND(L152="Pago",OR(E152='PC Receitas'!$O$7,E152='PC Receitas'!$O$8,E152='PC Receitas'!$O$9,E152='PC Receitas'!$O$10,E152='PC Receitas'!$O$11,E152='PC Receitas'!$O$12,E152='PC Receitas'!$O$13,E152='PC Receitas'!$O$14)),-K152,0))</f>
        <v>#REF!</v>
      </c>
      <c r="S152" s="112" t="e">
        <f t="shared" si="8"/>
        <v>#N/A</v>
      </c>
      <c r="T152" s="109" t="e">
        <f t="shared" si="9"/>
        <v>#N/A</v>
      </c>
      <c r="U152" s="109" t="e">
        <f t="shared" si="10"/>
        <v>#N/A</v>
      </c>
      <c r="V152" s="109" t="e">
        <f t="shared" si="11"/>
        <v>#N/A</v>
      </c>
      <c r="W152" s="113" t="e">
        <f>VLOOKUP(E152,'PC Receitas'!$O$4:$P$14,2,FALSE)</f>
        <v>#N/A</v>
      </c>
    </row>
    <row r="153" spans="1:23" ht="19.5" customHeight="1" thickTop="1" thickBot="1" x14ac:dyDescent="0.3">
      <c r="A153" s="164"/>
      <c r="C153" s="43"/>
      <c r="D153" s="43" t="str">
        <f>IF(C153&lt;&gt;"",TEXT(C153,"00")&amp;"/12/"&amp;'Configurações Básicas'!$E$5,"")</f>
        <v/>
      </c>
      <c r="E153" s="43"/>
      <c r="F153" s="143"/>
      <c r="G153" s="43"/>
      <c r="H153" s="43"/>
      <c r="I153" s="43"/>
      <c r="J153" s="219"/>
      <c r="K153" s="219"/>
      <c r="L153" s="44"/>
      <c r="M153" s="137"/>
      <c r="N153" s="41" t="e">
        <f>N152+IF(AND(L153="Pago",OR(E153='PC Receitas'!$O$4,E153='PC Receitas'!$O$5,E153='PC Receitas'!$O$6)),K153,IF(AND(L153="Pago",OR(E153='PC Receitas'!$O$7,E153='PC Receitas'!$O$8,E153='PC Receitas'!$O$9,E153='PC Receitas'!$O$10,E153='PC Receitas'!$O$11,E153='PC Receitas'!$O$12,E153='PC Receitas'!$O$13,E153='PC Receitas'!$O$14)),-K153,0))</f>
        <v>#REF!</v>
      </c>
      <c r="S153" s="112" t="e">
        <f t="shared" si="8"/>
        <v>#N/A</v>
      </c>
      <c r="T153" s="109" t="e">
        <f t="shared" si="9"/>
        <v>#N/A</v>
      </c>
      <c r="U153" s="109" t="e">
        <f t="shared" si="10"/>
        <v>#N/A</v>
      </c>
      <c r="V153" s="109" t="e">
        <f t="shared" si="11"/>
        <v>#N/A</v>
      </c>
      <c r="W153" s="113" t="e">
        <f>VLOOKUP(E153,'PC Receitas'!$O$4:$P$14,2,FALSE)</f>
        <v>#N/A</v>
      </c>
    </row>
    <row r="154" spans="1:23" ht="19.5" customHeight="1" thickTop="1" thickBot="1" x14ac:dyDescent="0.3">
      <c r="A154" s="164"/>
      <c r="C154" s="43"/>
      <c r="D154" s="43" t="str">
        <f>IF(C154&lt;&gt;"",TEXT(C154,"00")&amp;"/12/"&amp;'Configurações Básicas'!$E$5,"")</f>
        <v/>
      </c>
      <c r="E154" s="43"/>
      <c r="F154" s="143"/>
      <c r="G154" s="43"/>
      <c r="H154" s="43"/>
      <c r="I154" s="43"/>
      <c r="J154" s="219"/>
      <c r="K154" s="219"/>
      <c r="L154" s="44"/>
      <c r="M154" s="137"/>
      <c r="N154" s="41" t="e">
        <f>N153+IF(AND(L154="Pago",OR(E154='PC Receitas'!$O$4,E154='PC Receitas'!$O$5,E154='PC Receitas'!$O$6)),K154,IF(AND(L154="Pago",OR(E154='PC Receitas'!$O$7,E154='PC Receitas'!$O$8,E154='PC Receitas'!$O$9,E154='PC Receitas'!$O$10,E154='PC Receitas'!$O$11,E154='PC Receitas'!$O$12,E154='PC Receitas'!$O$13,E154='PC Receitas'!$O$14)),-K154,0))</f>
        <v>#REF!</v>
      </c>
      <c r="S154" s="112" t="e">
        <f t="shared" si="8"/>
        <v>#N/A</v>
      </c>
      <c r="T154" s="109" t="e">
        <f t="shared" si="9"/>
        <v>#N/A</v>
      </c>
      <c r="U154" s="109" t="e">
        <f t="shared" si="10"/>
        <v>#N/A</v>
      </c>
      <c r="V154" s="109" t="e">
        <f t="shared" si="11"/>
        <v>#N/A</v>
      </c>
      <c r="W154" s="113" t="e">
        <f>VLOOKUP(E154,'PC Receitas'!$O$4:$P$14,2,FALSE)</f>
        <v>#N/A</v>
      </c>
    </row>
    <row r="155" spans="1:23" ht="19.5" customHeight="1" thickTop="1" thickBot="1" x14ac:dyDescent="0.3">
      <c r="A155" s="164"/>
      <c r="C155" s="43"/>
      <c r="D155" s="43" t="str">
        <f>IF(C155&lt;&gt;"",TEXT(C155,"00")&amp;"/12/"&amp;'Configurações Básicas'!$E$5,"")</f>
        <v/>
      </c>
      <c r="E155" s="43"/>
      <c r="F155" s="143"/>
      <c r="G155" s="43"/>
      <c r="H155" s="43"/>
      <c r="I155" s="43"/>
      <c r="J155" s="219"/>
      <c r="K155" s="219"/>
      <c r="L155" s="44"/>
      <c r="M155" s="137"/>
      <c r="N155" s="41" t="e">
        <f>N154+IF(AND(L155="Pago",OR(E155='PC Receitas'!$O$4,E155='PC Receitas'!$O$5,E155='PC Receitas'!$O$6)),K155,IF(AND(L155="Pago",OR(E155='PC Receitas'!$O$7,E155='PC Receitas'!$O$8,E155='PC Receitas'!$O$9,E155='PC Receitas'!$O$10,E155='PC Receitas'!$O$11,E155='PC Receitas'!$O$12,E155='PC Receitas'!$O$13,E155='PC Receitas'!$O$14)),-K155,0))</f>
        <v>#REF!</v>
      </c>
      <c r="S155" s="112" t="e">
        <f t="shared" si="8"/>
        <v>#N/A</v>
      </c>
      <c r="T155" s="109" t="e">
        <f t="shared" si="9"/>
        <v>#N/A</v>
      </c>
      <c r="U155" s="109" t="e">
        <f t="shared" si="10"/>
        <v>#N/A</v>
      </c>
      <c r="V155" s="109" t="e">
        <f t="shared" si="11"/>
        <v>#N/A</v>
      </c>
      <c r="W155" s="113" t="e">
        <f>VLOOKUP(E155,'PC Receitas'!$O$4:$P$14,2,FALSE)</f>
        <v>#N/A</v>
      </c>
    </row>
    <row r="156" spans="1:23" ht="19.5" customHeight="1" thickTop="1" thickBot="1" x14ac:dyDescent="0.3">
      <c r="A156" s="164"/>
      <c r="C156" s="43"/>
      <c r="D156" s="43" t="str">
        <f>IF(C156&lt;&gt;"",TEXT(C156,"00")&amp;"/12/"&amp;'Configurações Básicas'!$E$5,"")</f>
        <v/>
      </c>
      <c r="E156" s="43"/>
      <c r="F156" s="143"/>
      <c r="G156" s="43"/>
      <c r="H156" s="43"/>
      <c r="I156" s="43"/>
      <c r="J156" s="219"/>
      <c r="K156" s="219"/>
      <c r="L156" s="44"/>
      <c r="M156" s="137"/>
      <c r="N156" s="41" t="e">
        <f>N155+IF(AND(L156="Pago",OR(E156='PC Receitas'!$O$4,E156='PC Receitas'!$O$5,E156='PC Receitas'!$O$6)),K156,IF(AND(L156="Pago",OR(E156='PC Receitas'!$O$7,E156='PC Receitas'!$O$8,E156='PC Receitas'!$O$9,E156='PC Receitas'!$O$10,E156='PC Receitas'!$O$11,E156='PC Receitas'!$O$12,E156='PC Receitas'!$O$13,E156='PC Receitas'!$O$14)),-K156,0))</f>
        <v>#REF!</v>
      </c>
      <c r="S156" s="112" t="e">
        <f t="shared" si="8"/>
        <v>#N/A</v>
      </c>
      <c r="T156" s="109" t="e">
        <f t="shared" si="9"/>
        <v>#N/A</v>
      </c>
      <c r="U156" s="109" t="e">
        <f t="shared" si="10"/>
        <v>#N/A</v>
      </c>
      <c r="V156" s="109" t="e">
        <f t="shared" si="11"/>
        <v>#N/A</v>
      </c>
      <c r="W156" s="113" t="e">
        <f>VLOOKUP(E156,'PC Receitas'!$O$4:$P$14,2,FALSE)</f>
        <v>#N/A</v>
      </c>
    </row>
    <row r="157" spans="1:23" ht="19.5" customHeight="1" thickTop="1" thickBot="1" x14ac:dyDescent="0.3">
      <c r="A157" s="164"/>
      <c r="C157" s="43"/>
      <c r="D157" s="43" t="str">
        <f>IF(C157&lt;&gt;"",TEXT(C157,"00")&amp;"/12/"&amp;'Configurações Básicas'!$E$5,"")</f>
        <v/>
      </c>
      <c r="E157" s="43"/>
      <c r="F157" s="143"/>
      <c r="G157" s="43"/>
      <c r="H157" s="43"/>
      <c r="I157" s="43"/>
      <c r="J157" s="219"/>
      <c r="K157" s="219"/>
      <c r="L157" s="44"/>
      <c r="M157" s="137"/>
      <c r="N157" s="41" t="e">
        <f>N156+IF(AND(L157="Pago",OR(E157='PC Receitas'!$O$4,E157='PC Receitas'!$O$5,E157='PC Receitas'!$O$6)),K157,IF(AND(L157="Pago",OR(E157='PC Receitas'!$O$7,E157='PC Receitas'!$O$8,E157='PC Receitas'!$O$9,E157='PC Receitas'!$O$10,E157='PC Receitas'!$O$11,E157='PC Receitas'!$O$12,E157='PC Receitas'!$O$13,E157='PC Receitas'!$O$14)),-K157,0))</f>
        <v>#REF!</v>
      </c>
      <c r="S157" s="112" t="e">
        <f t="shared" si="8"/>
        <v>#N/A</v>
      </c>
      <c r="T157" s="109" t="e">
        <f t="shared" si="9"/>
        <v>#N/A</v>
      </c>
      <c r="U157" s="109" t="e">
        <f t="shared" si="10"/>
        <v>#N/A</v>
      </c>
      <c r="V157" s="109" t="e">
        <f t="shared" si="11"/>
        <v>#N/A</v>
      </c>
      <c r="W157" s="113" t="e">
        <f>VLOOKUP(E157,'PC Receitas'!$O$4:$P$14,2,FALSE)</f>
        <v>#N/A</v>
      </c>
    </row>
    <row r="158" spans="1:23" ht="19.5" customHeight="1" thickTop="1" thickBot="1" x14ac:dyDescent="0.3">
      <c r="A158" s="164"/>
      <c r="C158" s="43"/>
      <c r="D158" s="43" t="str">
        <f>IF(C158&lt;&gt;"",TEXT(C158,"00")&amp;"/12/"&amp;'Configurações Básicas'!$E$5,"")</f>
        <v/>
      </c>
      <c r="E158" s="43"/>
      <c r="F158" s="143"/>
      <c r="G158" s="43"/>
      <c r="H158" s="43"/>
      <c r="I158" s="43"/>
      <c r="J158" s="219"/>
      <c r="K158" s="219"/>
      <c r="L158" s="44"/>
      <c r="M158" s="137"/>
      <c r="N158" s="41" t="e">
        <f>N157+IF(AND(L158="Pago",OR(E158='PC Receitas'!$O$4,E158='PC Receitas'!$O$5,E158='PC Receitas'!$O$6)),K158,IF(AND(L158="Pago",OR(E158='PC Receitas'!$O$7,E158='PC Receitas'!$O$8,E158='PC Receitas'!$O$9,E158='PC Receitas'!$O$10,E158='PC Receitas'!$O$11,E158='PC Receitas'!$O$12,E158='PC Receitas'!$O$13,E158='PC Receitas'!$O$14)),-K158,0))</f>
        <v>#REF!</v>
      </c>
      <c r="S158" s="112" t="e">
        <f t="shared" si="8"/>
        <v>#N/A</v>
      </c>
      <c r="T158" s="109" t="e">
        <f t="shared" si="9"/>
        <v>#N/A</v>
      </c>
      <c r="U158" s="109" t="e">
        <f t="shared" si="10"/>
        <v>#N/A</v>
      </c>
      <c r="V158" s="109" t="e">
        <f t="shared" si="11"/>
        <v>#N/A</v>
      </c>
      <c r="W158" s="113" t="e">
        <f>VLOOKUP(E158,'PC Receitas'!$O$4:$P$14,2,FALSE)</f>
        <v>#N/A</v>
      </c>
    </row>
    <row r="159" spans="1:23" ht="19.5" customHeight="1" thickTop="1" thickBot="1" x14ac:dyDescent="0.3">
      <c r="A159" s="164"/>
      <c r="C159" s="43"/>
      <c r="D159" s="43" t="str">
        <f>IF(C159&lt;&gt;"",TEXT(C159,"00")&amp;"/12/"&amp;'Configurações Básicas'!$E$5,"")</f>
        <v/>
      </c>
      <c r="E159" s="43"/>
      <c r="F159" s="143"/>
      <c r="G159" s="43"/>
      <c r="H159" s="43"/>
      <c r="I159" s="43"/>
      <c r="J159" s="219"/>
      <c r="K159" s="219"/>
      <c r="L159" s="44"/>
      <c r="M159" s="137"/>
      <c r="N159" s="41" t="e">
        <f>N158+IF(AND(L159="Pago",OR(E159='PC Receitas'!$O$4,E159='PC Receitas'!$O$5,E159='PC Receitas'!$O$6)),K159,IF(AND(L159="Pago",OR(E159='PC Receitas'!$O$7,E159='PC Receitas'!$O$8,E159='PC Receitas'!$O$9,E159='PC Receitas'!$O$10,E159='PC Receitas'!$O$11,E159='PC Receitas'!$O$12,E159='PC Receitas'!$O$13,E159='PC Receitas'!$O$14)),-K159,0))</f>
        <v>#REF!</v>
      </c>
      <c r="S159" s="112" t="e">
        <f t="shared" si="8"/>
        <v>#N/A</v>
      </c>
      <c r="T159" s="109" t="e">
        <f t="shared" si="9"/>
        <v>#N/A</v>
      </c>
      <c r="U159" s="109" t="e">
        <f t="shared" si="10"/>
        <v>#N/A</v>
      </c>
      <c r="V159" s="109" t="e">
        <f t="shared" si="11"/>
        <v>#N/A</v>
      </c>
      <c r="W159" s="113" t="e">
        <f>VLOOKUP(E159,'PC Receitas'!$O$4:$P$14,2,FALSE)</f>
        <v>#N/A</v>
      </c>
    </row>
    <row r="160" spans="1:23" ht="19.5" customHeight="1" thickTop="1" thickBot="1" x14ac:dyDescent="0.3">
      <c r="A160" s="164"/>
      <c r="C160" s="43"/>
      <c r="D160" s="43" t="str">
        <f>IF(C160&lt;&gt;"",TEXT(C160,"00")&amp;"/12/"&amp;'Configurações Básicas'!$E$5,"")</f>
        <v/>
      </c>
      <c r="E160" s="43"/>
      <c r="F160" s="143"/>
      <c r="G160" s="43"/>
      <c r="H160" s="43"/>
      <c r="I160" s="43"/>
      <c r="J160" s="219"/>
      <c r="K160" s="219"/>
      <c r="L160" s="44"/>
      <c r="M160" s="137"/>
      <c r="N160" s="41" t="e">
        <f>N159+IF(AND(L160="Pago",OR(E160='PC Receitas'!$O$4,E160='PC Receitas'!$O$5,E160='PC Receitas'!$O$6)),K160,IF(AND(L160="Pago",OR(E160='PC Receitas'!$O$7,E160='PC Receitas'!$O$8,E160='PC Receitas'!$O$9,E160='PC Receitas'!$O$10,E160='PC Receitas'!$O$11,E160='PC Receitas'!$O$12,E160='PC Receitas'!$O$13,E160='PC Receitas'!$O$14)),-K160,0))</f>
        <v>#REF!</v>
      </c>
      <c r="S160" s="112" t="e">
        <f t="shared" si="8"/>
        <v>#N/A</v>
      </c>
      <c r="T160" s="109" t="e">
        <f t="shared" si="9"/>
        <v>#N/A</v>
      </c>
      <c r="U160" s="109" t="e">
        <f t="shared" si="10"/>
        <v>#N/A</v>
      </c>
      <c r="V160" s="109" t="e">
        <f t="shared" si="11"/>
        <v>#N/A</v>
      </c>
      <c r="W160" s="113" t="e">
        <f>VLOOKUP(E160,'PC Receitas'!$O$4:$P$14,2,FALSE)</f>
        <v>#N/A</v>
      </c>
    </row>
    <row r="161" spans="1:23" ht="19.5" customHeight="1" thickTop="1" thickBot="1" x14ac:dyDescent="0.3">
      <c r="A161" s="164"/>
      <c r="C161" s="43"/>
      <c r="D161" s="43" t="str">
        <f>IF(C161&lt;&gt;"",TEXT(C161,"00")&amp;"/12/"&amp;'Configurações Básicas'!$E$5,"")</f>
        <v/>
      </c>
      <c r="E161" s="43"/>
      <c r="F161" s="143"/>
      <c r="G161" s="43"/>
      <c r="H161" s="43"/>
      <c r="I161" s="43"/>
      <c r="J161" s="219"/>
      <c r="K161" s="219"/>
      <c r="L161" s="44"/>
      <c r="M161" s="137"/>
      <c r="N161" s="41" t="e">
        <f>N160+IF(AND(L161="Pago",OR(E161='PC Receitas'!$O$4,E161='PC Receitas'!$O$5,E161='PC Receitas'!$O$6)),K161,IF(AND(L161="Pago",OR(E161='PC Receitas'!$O$7,E161='PC Receitas'!$O$8,E161='PC Receitas'!$O$9,E161='PC Receitas'!$O$10,E161='PC Receitas'!$O$11,E161='PC Receitas'!$O$12,E161='PC Receitas'!$O$13,E161='PC Receitas'!$O$14)),-K161,0))</f>
        <v>#REF!</v>
      </c>
      <c r="S161" s="112" t="e">
        <f t="shared" si="8"/>
        <v>#N/A</v>
      </c>
      <c r="T161" s="109" t="e">
        <f t="shared" si="9"/>
        <v>#N/A</v>
      </c>
      <c r="U161" s="109" t="e">
        <f t="shared" si="10"/>
        <v>#N/A</v>
      </c>
      <c r="V161" s="109" t="e">
        <f t="shared" si="11"/>
        <v>#N/A</v>
      </c>
      <c r="W161" s="113" t="e">
        <f>VLOOKUP(E161,'PC Receitas'!$O$4:$P$14,2,FALSE)</f>
        <v>#N/A</v>
      </c>
    </row>
    <row r="162" spans="1:23" ht="19.5" customHeight="1" thickTop="1" thickBot="1" x14ac:dyDescent="0.3">
      <c r="A162" s="164"/>
      <c r="C162" s="43"/>
      <c r="D162" s="43" t="str">
        <f>IF(C162&lt;&gt;"",TEXT(C162,"00")&amp;"/12/"&amp;'Configurações Básicas'!$E$5,"")</f>
        <v/>
      </c>
      <c r="E162" s="43"/>
      <c r="F162" s="143"/>
      <c r="G162" s="43"/>
      <c r="H162" s="43"/>
      <c r="I162" s="43"/>
      <c r="J162" s="219"/>
      <c r="K162" s="219"/>
      <c r="L162" s="44"/>
      <c r="M162" s="137"/>
      <c r="N162" s="41" t="e">
        <f>N161+IF(AND(L162="Pago",OR(E162='PC Receitas'!$O$4,E162='PC Receitas'!$O$5,E162='PC Receitas'!$O$6)),K162,IF(AND(L162="Pago",OR(E162='PC Receitas'!$O$7,E162='PC Receitas'!$O$8,E162='PC Receitas'!$O$9,E162='PC Receitas'!$O$10,E162='PC Receitas'!$O$11,E162='PC Receitas'!$O$12,E162='PC Receitas'!$O$13,E162='PC Receitas'!$O$14)),-K162,0))</f>
        <v>#REF!</v>
      </c>
      <c r="S162" s="112" t="e">
        <f t="shared" si="8"/>
        <v>#N/A</v>
      </c>
      <c r="T162" s="109" t="e">
        <f t="shared" si="9"/>
        <v>#N/A</v>
      </c>
      <c r="U162" s="109" t="e">
        <f t="shared" si="10"/>
        <v>#N/A</v>
      </c>
      <c r="V162" s="109" t="e">
        <f t="shared" si="11"/>
        <v>#N/A</v>
      </c>
      <c r="W162" s="113" t="e">
        <f>VLOOKUP(E162,'PC Receitas'!$O$4:$P$14,2,FALSE)</f>
        <v>#N/A</v>
      </c>
    </row>
    <row r="163" spans="1:23" ht="19.5" customHeight="1" thickTop="1" thickBot="1" x14ac:dyDescent="0.3">
      <c r="A163" s="164"/>
      <c r="C163" s="43"/>
      <c r="D163" s="43" t="str">
        <f>IF(C163&lt;&gt;"",TEXT(C163,"00")&amp;"/12/"&amp;'Configurações Básicas'!$E$5,"")</f>
        <v/>
      </c>
      <c r="E163" s="43"/>
      <c r="F163" s="143"/>
      <c r="G163" s="43"/>
      <c r="H163" s="43"/>
      <c r="I163" s="43"/>
      <c r="J163" s="219"/>
      <c r="K163" s="219"/>
      <c r="L163" s="44"/>
      <c r="M163" s="137"/>
      <c r="N163" s="41" t="e">
        <f>N162+IF(AND(L163="Pago",OR(E163='PC Receitas'!$O$4,E163='PC Receitas'!$O$5,E163='PC Receitas'!$O$6)),K163,IF(AND(L163="Pago",OR(E163='PC Receitas'!$O$7,E163='PC Receitas'!$O$8,E163='PC Receitas'!$O$9,E163='PC Receitas'!$O$10,E163='PC Receitas'!$O$11,E163='PC Receitas'!$O$12,E163='PC Receitas'!$O$13,E163='PC Receitas'!$O$14)),-K163,0))</f>
        <v>#REF!</v>
      </c>
      <c r="S163" s="112" t="e">
        <f t="shared" si="8"/>
        <v>#N/A</v>
      </c>
      <c r="T163" s="109" t="e">
        <f t="shared" si="9"/>
        <v>#N/A</v>
      </c>
      <c r="U163" s="109" t="e">
        <f t="shared" si="10"/>
        <v>#N/A</v>
      </c>
      <c r="V163" s="109" t="e">
        <f t="shared" si="11"/>
        <v>#N/A</v>
      </c>
      <c r="W163" s="113" t="e">
        <f>VLOOKUP(E163,'PC Receitas'!$O$4:$P$14,2,FALSE)</f>
        <v>#N/A</v>
      </c>
    </row>
    <row r="164" spans="1:23" ht="19.5" customHeight="1" thickTop="1" thickBot="1" x14ac:dyDescent="0.3">
      <c r="A164" s="164"/>
      <c r="C164" s="43"/>
      <c r="D164" s="43" t="str">
        <f>IF(C164&lt;&gt;"",TEXT(C164,"00")&amp;"/12/"&amp;'Configurações Básicas'!$E$5,"")</f>
        <v/>
      </c>
      <c r="E164" s="43"/>
      <c r="F164" s="143"/>
      <c r="G164" s="43"/>
      <c r="H164" s="43"/>
      <c r="I164" s="43"/>
      <c r="J164" s="219"/>
      <c r="K164" s="219"/>
      <c r="L164" s="44"/>
      <c r="M164" s="137"/>
      <c r="N164" s="41" t="e">
        <f>N163+IF(AND(L164="Pago",OR(E164='PC Receitas'!$O$4,E164='PC Receitas'!$O$5,E164='PC Receitas'!$O$6)),K164,IF(AND(L164="Pago",OR(E164='PC Receitas'!$O$7,E164='PC Receitas'!$O$8,E164='PC Receitas'!$O$9,E164='PC Receitas'!$O$10,E164='PC Receitas'!$O$11,E164='PC Receitas'!$O$12,E164='PC Receitas'!$O$13,E164='PC Receitas'!$O$14)),-K164,0))</f>
        <v>#REF!</v>
      </c>
      <c r="S164" s="112" t="e">
        <f t="shared" si="8"/>
        <v>#N/A</v>
      </c>
      <c r="T164" s="109" t="e">
        <f t="shared" si="9"/>
        <v>#N/A</v>
      </c>
      <c r="U164" s="109" t="e">
        <f t="shared" si="10"/>
        <v>#N/A</v>
      </c>
      <c r="V164" s="109" t="e">
        <f t="shared" si="11"/>
        <v>#N/A</v>
      </c>
      <c r="W164" s="113" t="e">
        <f>VLOOKUP(E164,'PC Receitas'!$O$4:$P$14,2,FALSE)</f>
        <v>#N/A</v>
      </c>
    </row>
    <row r="165" spans="1:23" ht="19.5" customHeight="1" thickTop="1" thickBot="1" x14ac:dyDescent="0.3">
      <c r="A165" s="164"/>
      <c r="C165" s="43"/>
      <c r="D165" s="43" t="str">
        <f>IF(C165&lt;&gt;"",TEXT(C165,"00")&amp;"/12/"&amp;'Configurações Básicas'!$E$5,"")</f>
        <v/>
      </c>
      <c r="E165" s="43"/>
      <c r="F165" s="143"/>
      <c r="G165" s="43"/>
      <c r="H165" s="43"/>
      <c r="I165" s="43"/>
      <c r="J165" s="219"/>
      <c r="K165" s="219"/>
      <c r="L165" s="44"/>
      <c r="M165" s="137"/>
      <c r="N165" s="41" t="e">
        <f>N164+IF(AND(L165="Pago",OR(E165='PC Receitas'!$O$4,E165='PC Receitas'!$O$5,E165='PC Receitas'!$O$6)),K165,IF(AND(L165="Pago",OR(E165='PC Receitas'!$O$7,E165='PC Receitas'!$O$8,E165='PC Receitas'!$O$9,E165='PC Receitas'!$O$10,E165='PC Receitas'!$O$11,E165='PC Receitas'!$O$12,E165='PC Receitas'!$O$13,E165='PC Receitas'!$O$14)),-K165,0))</f>
        <v>#REF!</v>
      </c>
      <c r="S165" s="112" t="e">
        <f t="shared" si="8"/>
        <v>#N/A</v>
      </c>
      <c r="T165" s="109" t="e">
        <f t="shared" si="9"/>
        <v>#N/A</v>
      </c>
      <c r="U165" s="109" t="e">
        <f t="shared" si="10"/>
        <v>#N/A</v>
      </c>
      <c r="V165" s="109" t="e">
        <f t="shared" si="11"/>
        <v>#N/A</v>
      </c>
      <c r="W165" s="113" t="e">
        <f>VLOOKUP(E165,'PC Receitas'!$O$4:$P$14,2,FALSE)</f>
        <v>#N/A</v>
      </c>
    </row>
    <row r="166" spans="1:23" ht="19.5" customHeight="1" thickTop="1" thickBot="1" x14ac:dyDescent="0.3">
      <c r="A166" s="164"/>
      <c r="C166" s="43"/>
      <c r="D166" s="43" t="str">
        <f>IF(C166&lt;&gt;"",TEXT(C166,"00")&amp;"/12/"&amp;'Configurações Básicas'!$E$5,"")</f>
        <v/>
      </c>
      <c r="E166" s="43"/>
      <c r="F166" s="143"/>
      <c r="G166" s="43"/>
      <c r="H166" s="43"/>
      <c r="I166" s="43"/>
      <c r="J166" s="219"/>
      <c r="K166" s="219"/>
      <c r="L166" s="44"/>
      <c r="M166" s="137"/>
      <c r="N166" s="41" t="e">
        <f>N165+IF(AND(L166="Pago",OR(E166='PC Receitas'!$O$4,E166='PC Receitas'!$O$5,E166='PC Receitas'!$O$6)),K166,IF(AND(L166="Pago",OR(E166='PC Receitas'!$O$7,E166='PC Receitas'!$O$8,E166='PC Receitas'!$O$9,E166='PC Receitas'!$O$10,E166='PC Receitas'!$O$11,E166='PC Receitas'!$O$12,E166='PC Receitas'!$O$13,E166='PC Receitas'!$O$14)),-K166,0))</f>
        <v>#REF!</v>
      </c>
      <c r="S166" s="112" t="e">
        <f t="shared" si="8"/>
        <v>#N/A</v>
      </c>
      <c r="T166" s="109" t="e">
        <f t="shared" si="9"/>
        <v>#N/A</v>
      </c>
      <c r="U166" s="109" t="e">
        <f t="shared" si="10"/>
        <v>#N/A</v>
      </c>
      <c r="V166" s="109" t="e">
        <f t="shared" si="11"/>
        <v>#N/A</v>
      </c>
      <c r="W166" s="113" t="e">
        <f>VLOOKUP(E166,'PC Receitas'!$O$4:$P$14,2,FALSE)</f>
        <v>#N/A</v>
      </c>
    </row>
    <row r="167" spans="1:23" ht="19.5" customHeight="1" thickTop="1" thickBot="1" x14ac:dyDescent="0.3">
      <c r="A167" s="164"/>
      <c r="C167" s="43"/>
      <c r="D167" s="43" t="str">
        <f>IF(C167&lt;&gt;"",TEXT(C167,"00")&amp;"/12/"&amp;'Configurações Básicas'!$E$5,"")</f>
        <v/>
      </c>
      <c r="E167" s="43"/>
      <c r="F167" s="143"/>
      <c r="G167" s="43"/>
      <c r="H167" s="43"/>
      <c r="I167" s="43"/>
      <c r="J167" s="219"/>
      <c r="K167" s="219"/>
      <c r="L167" s="44"/>
      <c r="M167" s="137"/>
      <c r="N167" s="41" t="e">
        <f>N166+IF(AND(L167="Pago",OR(E167='PC Receitas'!$O$4,E167='PC Receitas'!$O$5,E167='PC Receitas'!$O$6)),K167,IF(AND(L167="Pago",OR(E167='PC Receitas'!$O$7,E167='PC Receitas'!$O$8,E167='PC Receitas'!$O$9,E167='PC Receitas'!$O$10,E167='PC Receitas'!$O$11,E167='PC Receitas'!$O$12,E167='PC Receitas'!$O$13,E167='PC Receitas'!$O$14)),-K167,0))</f>
        <v>#REF!</v>
      </c>
      <c r="S167" s="112" t="e">
        <f t="shared" si="8"/>
        <v>#N/A</v>
      </c>
      <c r="T167" s="109" t="e">
        <f t="shared" si="9"/>
        <v>#N/A</v>
      </c>
      <c r="U167" s="109" t="e">
        <f t="shared" si="10"/>
        <v>#N/A</v>
      </c>
      <c r="V167" s="109" t="e">
        <f t="shared" si="11"/>
        <v>#N/A</v>
      </c>
      <c r="W167" s="113" t="e">
        <f>VLOOKUP(E167,'PC Receitas'!$O$4:$P$14,2,FALSE)</f>
        <v>#N/A</v>
      </c>
    </row>
    <row r="168" spans="1:23" ht="19.5" customHeight="1" thickTop="1" thickBot="1" x14ac:dyDescent="0.3">
      <c r="A168" s="164"/>
      <c r="C168" s="43"/>
      <c r="D168" s="43" t="str">
        <f>IF(C168&lt;&gt;"",TEXT(C168,"00")&amp;"/12/"&amp;'Configurações Básicas'!$E$5,"")</f>
        <v/>
      </c>
      <c r="E168" s="43"/>
      <c r="F168" s="143"/>
      <c r="G168" s="43"/>
      <c r="H168" s="43"/>
      <c r="I168" s="43"/>
      <c r="J168" s="219"/>
      <c r="K168" s="219"/>
      <c r="L168" s="44"/>
      <c r="M168" s="137"/>
      <c r="N168" s="41" t="e">
        <f>N167+IF(AND(L168="Pago",OR(E168='PC Receitas'!$O$4,E168='PC Receitas'!$O$5,E168='PC Receitas'!$O$6)),K168,IF(AND(L168="Pago",OR(E168='PC Receitas'!$O$7,E168='PC Receitas'!$O$8,E168='PC Receitas'!$O$9,E168='PC Receitas'!$O$10,E168='PC Receitas'!$O$11,E168='PC Receitas'!$O$12,E168='PC Receitas'!$O$13,E168='PC Receitas'!$O$14)),-K168,0))</f>
        <v>#REF!</v>
      </c>
      <c r="S168" s="112" t="e">
        <f t="shared" si="8"/>
        <v>#N/A</v>
      </c>
      <c r="T168" s="109" t="e">
        <f t="shared" si="9"/>
        <v>#N/A</v>
      </c>
      <c r="U168" s="109" t="e">
        <f t="shared" si="10"/>
        <v>#N/A</v>
      </c>
      <c r="V168" s="109" t="e">
        <f t="shared" si="11"/>
        <v>#N/A</v>
      </c>
      <c r="W168" s="113" t="e">
        <f>VLOOKUP(E168,'PC Receitas'!$O$4:$P$14,2,FALSE)</f>
        <v>#N/A</v>
      </c>
    </row>
    <row r="169" spans="1:23" ht="19.5" customHeight="1" thickTop="1" thickBot="1" x14ac:dyDescent="0.3">
      <c r="A169" s="164"/>
      <c r="C169" s="43"/>
      <c r="D169" s="43" t="str">
        <f>IF(C169&lt;&gt;"",TEXT(C169,"00")&amp;"/12/"&amp;'Configurações Básicas'!$E$5,"")</f>
        <v/>
      </c>
      <c r="E169" s="43"/>
      <c r="F169" s="143"/>
      <c r="G169" s="43"/>
      <c r="H169" s="43"/>
      <c r="I169" s="43"/>
      <c r="J169" s="219"/>
      <c r="K169" s="219"/>
      <c r="L169" s="44"/>
      <c r="M169" s="137"/>
      <c r="N169" s="41" t="e">
        <f>N168+IF(AND(L169="Pago",OR(E169='PC Receitas'!$O$4,E169='PC Receitas'!$O$5,E169='PC Receitas'!$O$6)),K169,IF(AND(L169="Pago",OR(E169='PC Receitas'!$O$7,E169='PC Receitas'!$O$8,E169='PC Receitas'!$O$9,E169='PC Receitas'!$O$10,E169='PC Receitas'!$O$11,E169='PC Receitas'!$O$12,E169='PC Receitas'!$O$13,E169='PC Receitas'!$O$14)),-K169,0))</f>
        <v>#REF!</v>
      </c>
      <c r="S169" s="112" t="e">
        <f t="shared" si="8"/>
        <v>#N/A</v>
      </c>
      <c r="T169" s="109" t="e">
        <f t="shared" si="9"/>
        <v>#N/A</v>
      </c>
      <c r="U169" s="109" t="e">
        <f t="shared" si="10"/>
        <v>#N/A</v>
      </c>
      <c r="V169" s="109" t="e">
        <f t="shared" si="11"/>
        <v>#N/A</v>
      </c>
      <c r="W169" s="113" t="e">
        <f>VLOOKUP(E169,'PC Receitas'!$O$4:$P$14,2,FALSE)</f>
        <v>#N/A</v>
      </c>
    </row>
    <row r="170" spans="1:23" ht="19.5" customHeight="1" thickTop="1" thickBot="1" x14ac:dyDescent="0.3">
      <c r="A170" s="164"/>
      <c r="C170" s="43"/>
      <c r="D170" s="43" t="str">
        <f>IF(C170&lt;&gt;"",TEXT(C170,"00")&amp;"/12/"&amp;'Configurações Básicas'!$E$5,"")</f>
        <v/>
      </c>
      <c r="E170" s="43"/>
      <c r="F170" s="143"/>
      <c r="G170" s="43"/>
      <c r="H170" s="43"/>
      <c r="I170" s="43"/>
      <c r="J170" s="219"/>
      <c r="K170" s="219"/>
      <c r="L170" s="44"/>
      <c r="M170" s="137"/>
      <c r="N170" s="41" t="e">
        <f>N169+IF(AND(L170="Pago",OR(E170='PC Receitas'!$O$4,E170='PC Receitas'!$O$5,E170='PC Receitas'!$O$6)),K170,IF(AND(L170="Pago",OR(E170='PC Receitas'!$O$7,E170='PC Receitas'!$O$8,E170='PC Receitas'!$O$9,E170='PC Receitas'!$O$10,E170='PC Receitas'!$O$11,E170='PC Receitas'!$O$12,E170='PC Receitas'!$O$13,E170='PC Receitas'!$O$14)),-K170,0))</f>
        <v>#REF!</v>
      </c>
      <c r="S170" s="112" t="e">
        <f t="shared" si="8"/>
        <v>#N/A</v>
      </c>
      <c r="T170" s="109" t="e">
        <f t="shared" si="9"/>
        <v>#N/A</v>
      </c>
      <c r="U170" s="109" t="e">
        <f t="shared" si="10"/>
        <v>#N/A</v>
      </c>
      <c r="V170" s="109" t="e">
        <f t="shared" si="11"/>
        <v>#N/A</v>
      </c>
      <c r="W170" s="113" t="e">
        <f>VLOOKUP(E170,'PC Receitas'!$O$4:$P$14,2,FALSE)</f>
        <v>#N/A</v>
      </c>
    </row>
    <row r="171" spans="1:23" ht="19.5" customHeight="1" thickTop="1" thickBot="1" x14ac:dyDescent="0.3">
      <c r="A171" s="164"/>
      <c r="C171" s="43"/>
      <c r="D171" s="43" t="str">
        <f>IF(C171&lt;&gt;"",TEXT(C171,"00")&amp;"/12/"&amp;'Configurações Básicas'!$E$5,"")</f>
        <v/>
      </c>
      <c r="E171" s="43"/>
      <c r="F171" s="143"/>
      <c r="G171" s="43"/>
      <c r="H171" s="43"/>
      <c r="I171" s="43"/>
      <c r="J171" s="219"/>
      <c r="K171" s="219"/>
      <c r="L171" s="44"/>
      <c r="M171" s="137"/>
      <c r="N171" s="41" t="e">
        <f>N170+IF(AND(L171="Pago",OR(E171='PC Receitas'!$O$4,E171='PC Receitas'!$O$5,E171='PC Receitas'!$O$6)),K171,IF(AND(L171="Pago",OR(E171='PC Receitas'!$O$7,E171='PC Receitas'!$O$8,E171='PC Receitas'!$O$9,E171='PC Receitas'!$O$10,E171='PC Receitas'!$O$11,E171='PC Receitas'!$O$12,E171='PC Receitas'!$O$13,E171='PC Receitas'!$O$14)),-K171,0))</f>
        <v>#REF!</v>
      </c>
      <c r="S171" s="112" t="e">
        <f t="shared" si="8"/>
        <v>#N/A</v>
      </c>
      <c r="T171" s="109" t="e">
        <f t="shared" si="9"/>
        <v>#N/A</v>
      </c>
      <c r="U171" s="109" t="e">
        <f t="shared" si="10"/>
        <v>#N/A</v>
      </c>
      <c r="V171" s="109" t="e">
        <f t="shared" si="11"/>
        <v>#N/A</v>
      </c>
      <c r="W171" s="113" t="e">
        <f>VLOOKUP(E171,'PC Receitas'!$O$4:$P$14,2,FALSE)</f>
        <v>#N/A</v>
      </c>
    </row>
    <row r="172" spans="1:23" ht="19.5" customHeight="1" thickTop="1" thickBot="1" x14ac:dyDescent="0.3">
      <c r="A172" s="164"/>
      <c r="C172" s="43"/>
      <c r="D172" s="43" t="str">
        <f>IF(C172&lt;&gt;"",TEXT(C172,"00")&amp;"/12/"&amp;'Configurações Básicas'!$E$5,"")</f>
        <v/>
      </c>
      <c r="E172" s="43"/>
      <c r="F172" s="143"/>
      <c r="G172" s="43"/>
      <c r="H172" s="43"/>
      <c r="I172" s="43"/>
      <c r="J172" s="219"/>
      <c r="K172" s="219"/>
      <c r="L172" s="44"/>
      <c r="M172" s="137"/>
      <c r="N172" s="41" t="e">
        <f>N171+IF(AND(L172="Pago",OR(E172='PC Receitas'!$O$4,E172='PC Receitas'!$O$5,E172='PC Receitas'!$O$6)),K172,IF(AND(L172="Pago",OR(E172='PC Receitas'!$O$7,E172='PC Receitas'!$O$8,E172='PC Receitas'!$O$9,E172='PC Receitas'!$O$10,E172='PC Receitas'!$O$11,E172='PC Receitas'!$O$12,E172='PC Receitas'!$O$13,E172='PC Receitas'!$O$14)),-K172,0))</f>
        <v>#REF!</v>
      </c>
      <c r="S172" s="112" t="e">
        <f t="shared" si="8"/>
        <v>#N/A</v>
      </c>
      <c r="T172" s="109" t="e">
        <f t="shared" si="9"/>
        <v>#N/A</v>
      </c>
      <c r="U172" s="109" t="e">
        <f t="shared" si="10"/>
        <v>#N/A</v>
      </c>
      <c r="V172" s="109" t="e">
        <f t="shared" si="11"/>
        <v>#N/A</v>
      </c>
      <c r="W172" s="113" t="e">
        <f>VLOOKUP(E172,'PC Receitas'!$O$4:$P$14,2,FALSE)</f>
        <v>#N/A</v>
      </c>
    </row>
    <row r="173" spans="1:23" ht="19.5" customHeight="1" thickTop="1" thickBot="1" x14ac:dyDescent="0.3">
      <c r="A173" s="164"/>
      <c r="C173" s="43"/>
      <c r="D173" s="43" t="str">
        <f>IF(C173&lt;&gt;"",TEXT(C173,"00")&amp;"/12/"&amp;'Configurações Básicas'!$E$5,"")</f>
        <v/>
      </c>
      <c r="E173" s="43"/>
      <c r="F173" s="143"/>
      <c r="G173" s="43"/>
      <c r="H173" s="43"/>
      <c r="I173" s="43"/>
      <c r="J173" s="219"/>
      <c r="K173" s="219"/>
      <c r="L173" s="44"/>
      <c r="M173" s="137"/>
      <c r="N173" s="41" t="e">
        <f>N172+IF(AND(L173="Pago",OR(E173='PC Receitas'!$O$4,E173='PC Receitas'!$O$5,E173='PC Receitas'!$O$6)),K173,IF(AND(L173="Pago",OR(E173='PC Receitas'!$O$7,E173='PC Receitas'!$O$8,E173='PC Receitas'!$O$9,E173='PC Receitas'!$O$10,E173='PC Receitas'!$O$11,E173='PC Receitas'!$O$12,E173='PC Receitas'!$O$13,E173='PC Receitas'!$O$14)),-K173,0))</f>
        <v>#REF!</v>
      </c>
      <c r="S173" s="112" t="e">
        <f t="shared" si="8"/>
        <v>#N/A</v>
      </c>
      <c r="T173" s="109" t="e">
        <f t="shared" si="9"/>
        <v>#N/A</v>
      </c>
      <c r="U173" s="109" t="e">
        <f t="shared" si="10"/>
        <v>#N/A</v>
      </c>
      <c r="V173" s="109" t="e">
        <f t="shared" si="11"/>
        <v>#N/A</v>
      </c>
      <c r="W173" s="113" t="e">
        <f>VLOOKUP(E173,'PC Receitas'!$O$4:$P$14,2,FALSE)</f>
        <v>#N/A</v>
      </c>
    </row>
    <row r="174" spans="1:23" ht="19.5" customHeight="1" thickTop="1" thickBot="1" x14ac:dyDescent="0.3">
      <c r="A174" s="164"/>
      <c r="C174" s="43"/>
      <c r="D174" s="43" t="str">
        <f>IF(C174&lt;&gt;"",TEXT(C174,"00")&amp;"/12/"&amp;'Configurações Básicas'!$E$5,"")</f>
        <v/>
      </c>
      <c r="E174" s="43"/>
      <c r="F174" s="143"/>
      <c r="G174" s="43"/>
      <c r="H174" s="43"/>
      <c r="I174" s="43"/>
      <c r="J174" s="219"/>
      <c r="K174" s="219"/>
      <c r="L174" s="44"/>
      <c r="M174" s="137"/>
      <c r="N174" s="41" t="e">
        <f>N173+IF(AND(L174="Pago",OR(E174='PC Receitas'!$O$4,E174='PC Receitas'!$O$5,E174='PC Receitas'!$O$6)),K174,IF(AND(L174="Pago",OR(E174='PC Receitas'!$O$7,E174='PC Receitas'!$O$8,E174='PC Receitas'!$O$9,E174='PC Receitas'!$O$10,E174='PC Receitas'!$O$11,E174='PC Receitas'!$O$12,E174='PC Receitas'!$O$13,E174='PC Receitas'!$O$14)),-K174,0))</f>
        <v>#REF!</v>
      </c>
      <c r="S174" s="112" t="e">
        <f t="shared" si="8"/>
        <v>#N/A</v>
      </c>
      <c r="T174" s="109" t="e">
        <f t="shared" si="9"/>
        <v>#N/A</v>
      </c>
      <c r="U174" s="109" t="e">
        <f t="shared" si="10"/>
        <v>#N/A</v>
      </c>
      <c r="V174" s="109" t="e">
        <f t="shared" si="11"/>
        <v>#N/A</v>
      </c>
      <c r="W174" s="113" t="e">
        <f>VLOOKUP(E174,'PC Receitas'!$O$4:$P$14,2,FALSE)</f>
        <v>#N/A</v>
      </c>
    </row>
    <row r="175" spans="1:23" ht="19.5" customHeight="1" thickTop="1" thickBot="1" x14ac:dyDescent="0.3">
      <c r="A175" s="164"/>
      <c r="C175" s="43"/>
      <c r="D175" s="43" t="str">
        <f>IF(C175&lt;&gt;"",TEXT(C175,"00")&amp;"/12/"&amp;'Configurações Básicas'!$E$5,"")</f>
        <v/>
      </c>
      <c r="E175" s="43"/>
      <c r="F175" s="143"/>
      <c r="G175" s="43"/>
      <c r="H175" s="43"/>
      <c r="I175" s="43"/>
      <c r="J175" s="219"/>
      <c r="K175" s="219"/>
      <c r="L175" s="44"/>
      <c r="M175" s="137"/>
      <c r="N175" s="41" t="e">
        <f>N174+IF(AND(L175="Pago",OR(E175='PC Receitas'!$O$4,E175='PC Receitas'!$O$5,E175='PC Receitas'!$O$6)),K175,IF(AND(L175="Pago",OR(E175='PC Receitas'!$O$7,E175='PC Receitas'!$O$8,E175='PC Receitas'!$O$9,E175='PC Receitas'!$O$10,E175='PC Receitas'!$O$11,E175='PC Receitas'!$O$12,E175='PC Receitas'!$O$13,E175='PC Receitas'!$O$14)),-K175,0))</f>
        <v>#REF!</v>
      </c>
      <c r="S175" s="112" t="e">
        <f t="shared" si="8"/>
        <v>#N/A</v>
      </c>
      <c r="T175" s="109" t="e">
        <f t="shared" si="9"/>
        <v>#N/A</v>
      </c>
      <c r="U175" s="109" t="e">
        <f t="shared" si="10"/>
        <v>#N/A</v>
      </c>
      <c r="V175" s="109" t="e">
        <f t="shared" si="11"/>
        <v>#N/A</v>
      </c>
      <c r="W175" s="113" t="e">
        <f>VLOOKUP(E175,'PC Receitas'!$O$4:$P$14,2,FALSE)</f>
        <v>#N/A</v>
      </c>
    </row>
    <row r="176" spans="1:23" ht="19.5" customHeight="1" thickTop="1" thickBot="1" x14ac:dyDescent="0.3">
      <c r="A176" s="164"/>
      <c r="C176" s="43"/>
      <c r="D176" s="43" t="str">
        <f>IF(C176&lt;&gt;"",TEXT(C176,"00")&amp;"/12/"&amp;'Configurações Básicas'!$E$5,"")</f>
        <v/>
      </c>
      <c r="E176" s="43"/>
      <c r="F176" s="143"/>
      <c r="G176" s="43"/>
      <c r="H176" s="43"/>
      <c r="I176" s="43"/>
      <c r="J176" s="219"/>
      <c r="K176" s="219"/>
      <c r="L176" s="44"/>
      <c r="M176" s="137"/>
      <c r="N176" s="41" t="e">
        <f>N175+IF(AND(L176="Pago",OR(E176='PC Receitas'!$O$4,E176='PC Receitas'!$O$5,E176='PC Receitas'!$O$6)),K176,IF(AND(L176="Pago",OR(E176='PC Receitas'!$O$7,E176='PC Receitas'!$O$8,E176='PC Receitas'!$O$9,E176='PC Receitas'!$O$10,E176='PC Receitas'!$O$11,E176='PC Receitas'!$O$12,E176='PC Receitas'!$O$13,E176='PC Receitas'!$O$14)),-K176,0))</f>
        <v>#REF!</v>
      </c>
      <c r="S176" s="112" t="e">
        <f t="shared" si="8"/>
        <v>#N/A</v>
      </c>
      <c r="T176" s="109" t="e">
        <f t="shared" si="9"/>
        <v>#N/A</v>
      </c>
      <c r="U176" s="109" t="e">
        <f t="shared" si="10"/>
        <v>#N/A</v>
      </c>
      <c r="V176" s="109" t="e">
        <f t="shared" si="11"/>
        <v>#N/A</v>
      </c>
      <c r="W176" s="113" t="e">
        <f>VLOOKUP(E176,'PC Receitas'!$O$4:$P$14,2,FALSE)</f>
        <v>#N/A</v>
      </c>
    </row>
    <row r="177" spans="1:23" ht="19.5" customHeight="1" thickTop="1" thickBot="1" x14ac:dyDescent="0.3">
      <c r="A177" s="164"/>
      <c r="C177" s="43"/>
      <c r="D177" s="43" t="str">
        <f>IF(C177&lt;&gt;"",TEXT(C177,"00")&amp;"/12/"&amp;'Configurações Básicas'!$E$5,"")</f>
        <v/>
      </c>
      <c r="E177" s="43"/>
      <c r="F177" s="143"/>
      <c r="G177" s="43"/>
      <c r="H177" s="43"/>
      <c r="I177" s="43"/>
      <c r="J177" s="219"/>
      <c r="K177" s="219"/>
      <c r="L177" s="44"/>
      <c r="M177" s="137"/>
      <c r="N177" s="41" t="e">
        <f>N176+IF(AND(L177="Pago",OR(E177='PC Receitas'!$O$4,E177='PC Receitas'!$O$5,E177='PC Receitas'!$O$6)),K177,IF(AND(L177="Pago",OR(E177='PC Receitas'!$O$7,E177='PC Receitas'!$O$8,E177='PC Receitas'!$O$9,E177='PC Receitas'!$O$10,E177='PC Receitas'!$O$11,E177='PC Receitas'!$O$12,E177='PC Receitas'!$O$13,E177='PC Receitas'!$O$14)),-K177,0))</f>
        <v>#REF!</v>
      </c>
      <c r="S177" s="112" t="e">
        <f t="shared" si="8"/>
        <v>#N/A</v>
      </c>
      <c r="T177" s="109" t="e">
        <f t="shared" si="9"/>
        <v>#N/A</v>
      </c>
      <c r="U177" s="109" t="e">
        <f t="shared" si="10"/>
        <v>#N/A</v>
      </c>
      <c r="V177" s="109" t="e">
        <f t="shared" si="11"/>
        <v>#N/A</v>
      </c>
      <c r="W177" s="113" t="e">
        <f>VLOOKUP(E177,'PC Receitas'!$O$4:$P$14,2,FALSE)</f>
        <v>#N/A</v>
      </c>
    </row>
    <row r="178" spans="1:23" ht="19.5" customHeight="1" thickTop="1" thickBot="1" x14ac:dyDescent="0.3">
      <c r="A178" s="164"/>
      <c r="C178" s="43"/>
      <c r="D178" s="43" t="str">
        <f>IF(C178&lt;&gt;"",TEXT(C178,"00")&amp;"/12/"&amp;'Configurações Básicas'!$E$5,"")</f>
        <v/>
      </c>
      <c r="E178" s="43"/>
      <c r="F178" s="143"/>
      <c r="G178" s="43"/>
      <c r="H178" s="43"/>
      <c r="I178" s="43"/>
      <c r="J178" s="219"/>
      <c r="K178" s="219"/>
      <c r="L178" s="44"/>
      <c r="M178" s="137"/>
      <c r="N178" s="41" t="e">
        <f>N177+IF(AND(L178="Pago",OR(E178='PC Receitas'!$O$4,E178='PC Receitas'!$O$5,E178='PC Receitas'!$O$6)),K178,IF(AND(L178="Pago",OR(E178='PC Receitas'!$O$7,E178='PC Receitas'!$O$8,E178='PC Receitas'!$O$9,E178='PC Receitas'!$O$10,E178='PC Receitas'!$O$11,E178='PC Receitas'!$O$12,E178='PC Receitas'!$O$13,E178='PC Receitas'!$O$14)),-K178,0))</f>
        <v>#REF!</v>
      </c>
      <c r="S178" s="112" t="e">
        <f t="shared" si="8"/>
        <v>#N/A</v>
      </c>
      <c r="T178" s="109" t="e">
        <f t="shared" si="9"/>
        <v>#N/A</v>
      </c>
      <c r="U178" s="109" t="e">
        <f t="shared" si="10"/>
        <v>#N/A</v>
      </c>
      <c r="V178" s="109" t="e">
        <f t="shared" si="11"/>
        <v>#N/A</v>
      </c>
      <c r="W178" s="113" t="e">
        <f>VLOOKUP(E178,'PC Receitas'!$O$4:$P$14,2,FALSE)</f>
        <v>#N/A</v>
      </c>
    </row>
    <row r="179" spans="1:23" ht="19.5" customHeight="1" thickTop="1" thickBot="1" x14ac:dyDescent="0.3">
      <c r="A179" s="164"/>
      <c r="C179" s="43"/>
      <c r="D179" s="43" t="str">
        <f>IF(C179&lt;&gt;"",TEXT(C179,"00")&amp;"/12/"&amp;'Configurações Básicas'!$E$5,"")</f>
        <v/>
      </c>
      <c r="E179" s="43"/>
      <c r="F179" s="143"/>
      <c r="G179" s="43"/>
      <c r="H179" s="43"/>
      <c r="I179" s="43"/>
      <c r="J179" s="219"/>
      <c r="K179" s="219"/>
      <c r="L179" s="44"/>
      <c r="M179" s="137"/>
      <c r="N179" s="41" t="e">
        <f>N178+IF(AND(L179="Pago",OR(E179='PC Receitas'!$O$4,E179='PC Receitas'!$O$5,E179='PC Receitas'!$O$6)),K179,IF(AND(L179="Pago",OR(E179='PC Receitas'!$O$7,E179='PC Receitas'!$O$8,E179='PC Receitas'!$O$9,E179='PC Receitas'!$O$10,E179='PC Receitas'!$O$11,E179='PC Receitas'!$O$12,E179='PC Receitas'!$O$13,E179='PC Receitas'!$O$14)),-K179,0))</f>
        <v>#REF!</v>
      </c>
      <c r="S179" s="112" t="e">
        <f t="shared" si="8"/>
        <v>#N/A</v>
      </c>
      <c r="T179" s="109" t="e">
        <f t="shared" si="9"/>
        <v>#N/A</v>
      </c>
      <c r="U179" s="109" t="e">
        <f t="shared" si="10"/>
        <v>#N/A</v>
      </c>
      <c r="V179" s="109" t="e">
        <f t="shared" si="11"/>
        <v>#N/A</v>
      </c>
      <c r="W179" s="113" t="e">
        <f>VLOOKUP(E179,'PC Receitas'!$O$4:$P$14,2,FALSE)</f>
        <v>#N/A</v>
      </c>
    </row>
    <row r="180" spans="1:23" ht="19.5" customHeight="1" thickTop="1" thickBot="1" x14ac:dyDescent="0.3">
      <c r="A180" s="164"/>
      <c r="C180" s="43"/>
      <c r="D180" s="43" t="str">
        <f>IF(C180&lt;&gt;"",TEXT(C180,"00")&amp;"/12/"&amp;'Configurações Básicas'!$E$5,"")</f>
        <v/>
      </c>
      <c r="E180" s="43"/>
      <c r="F180" s="143"/>
      <c r="G180" s="43"/>
      <c r="H180" s="43"/>
      <c r="I180" s="43"/>
      <c r="J180" s="219"/>
      <c r="K180" s="219"/>
      <c r="L180" s="44"/>
      <c r="M180" s="137"/>
      <c r="N180" s="41" t="e">
        <f>N179+IF(AND(L180="Pago",OR(E180='PC Receitas'!$O$4,E180='PC Receitas'!$O$5,E180='PC Receitas'!$O$6)),K180,IF(AND(L180="Pago",OR(E180='PC Receitas'!$O$7,E180='PC Receitas'!$O$8,E180='PC Receitas'!$O$9,E180='PC Receitas'!$O$10,E180='PC Receitas'!$O$11,E180='PC Receitas'!$O$12,E180='PC Receitas'!$O$13,E180='PC Receitas'!$O$14)),-K180,0))</f>
        <v>#REF!</v>
      </c>
      <c r="S180" s="112" t="e">
        <f t="shared" si="8"/>
        <v>#N/A</v>
      </c>
      <c r="T180" s="109" t="e">
        <f t="shared" si="9"/>
        <v>#N/A</v>
      </c>
      <c r="U180" s="109" t="e">
        <f t="shared" si="10"/>
        <v>#N/A</v>
      </c>
      <c r="V180" s="109" t="e">
        <f t="shared" si="11"/>
        <v>#N/A</v>
      </c>
      <c r="W180" s="113" t="e">
        <f>VLOOKUP(E180,'PC Receitas'!$O$4:$P$14,2,FALSE)</f>
        <v>#N/A</v>
      </c>
    </row>
    <row r="181" spans="1:23" ht="19.5" customHeight="1" thickTop="1" thickBot="1" x14ac:dyDescent="0.3">
      <c r="A181" s="164"/>
      <c r="C181" s="43"/>
      <c r="D181" s="43" t="str">
        <f>IF(C181&lt;&gt;"",TEXT(C181,"00")&amp;"/12/"&amp;'Configurações Básicas'!$E$5,"")</f>
        <v/>
      </c>
      <c r="E181" s="43"/>
      <c r="F181" s="143"/>
      <c r="G181" s="43"/>
      <c r="H181" s="43"/>
      <c r="I181" s="43"/>
      <c r="J181" s="219"/>
      <c r="K181" s="219"/>
      <c r="L181" s="44"/>
      <c r="M181" s="137"/>
      <c r="N181" s="41" t="e">
        <f>N180+IF(AND(L181="Pago",OR(E181='PC Receitas'!$O$4,E181='PC Receitas'!$O$5,E181='PC Receitas'!$O$6)),K181,IF(AND(L181="Pago",OR(E181='PC Receitas'!$O$7,E181='PC Receitas'!$O$8,E181='PC Receitas'!$O$9,E181='PC Receitas'!$O$10,E181='PC Receitas'!$O$11,E181='PC Receitas'!$O$12,E181='PC Receitas'!$O$13,E181='PC Receitas'!$O$14)),-K181,0))</f>
        <v>#REF!</v>
      </c>
      <c r="S181" s="112" t="e">
        <f t="shared" si="8"/>
        <v>#N/A</v>
      </c>
      <c r="T181" s="109" t="e">
        <f t="shared" si="9"/>
        <v>#N/A</v>
      </c>
      <c r="U181" s="109" t="e">
        <f t="shared" si="10"/>
        <v>#N/A</v>
      </c>
      <c r="V181" s="109" t="e">
        <f t="shared" si="11"/>
        <v>#N/A</v>
      </c>
      <c r="W181" s="113" t="e">
        <f>VLOOKUP(E181,'PC Receitas'!$O$4:$P$14,2,FALSE)</f>
        <v>#N/A</v>
      </c>
    </row>
    <row r="182" spans="1:23" ht="19.5" customHeight="1" thickTop="1" thickBot="1" x14ac:dyDescent="0.3">
      <c r="A182" s="164"/>
      <c r="C182" s="43"/>
      <c r="D182" s="43" t="str">
        <f>IF(C182&lt;&gt;"",TEXT(C182,"00")&amp;"/12/"&amp;'Configurações Básicas'!$E$5,"")</f>
        <v/>
      </c>
      <c r="E182" s="43"/>
      <c r="F182" s="143"/>
      <c r="G182" s="43"/>
      <c r="H182" s="43"/>
      <c r="I182" s="43"/>
      <c r="J182" s="219"/>
      <c r="K182" s="219"/>
      <c r="L182" s="44"/>
      <c r="M182" s="137"/>
      <c r="N182" s="41" t="e">
        <f>N181+IF(AND(L182="Pago",OR(E182='PC Receitas'!$O$4,E182='PC Receitas'!$O$5,E182='PC Receitas'!$O$6)),K182,IF(AND(L182="Pago",OR(E182='PC Receitas'!$O$7,E182='PC Receitas'!$O$8,E182='PC Receitas'!$O$9,E182='PC Receitas'!$O$10,E182='PC Receitas'!$O$11,E182='PC Receitas'!$O$12,E182='PC Receitas'!$O$13,E182='PC Receitas'!$O$14)),-K182,0))</f>
        <v>#REF!</v>
      </c>
      <c r="S182" s="112" t="e">
        <f t="shared" si="8"/>
        <v>#N/A</v>
      </c>
      <c r="T182" s="109" t="e">
        <f t="shared" si="9"/>
        <v>#N/A</v>
      </c>
      <c r="U182" s="109" t="e">
        <f t="shared" si="10"/>
        <v>#N/A</v>
      </c>
      <c r="V182" s="109" t="e">
        <f t="shared" si="11"/>
        <v>#N/A</v>
      </c>
      <c r="W182" s="113" t="e">
        <f>VLOOKUP(E182,'PC Receitas'!$O$4:$P$14,2,FALSE)</f>
        <v>#N/A</v>
      </c>
    </row>
    <row r="183" spans="1:23" ht="19.5" customHeight="1" thickTop="1" thickBot="1" x14ac:dyDescent="0.3">
      <c r="A183" s="164"/>
      <c r="C183" s="43"/>
      <c r="D183" s="43" t="str">
        <f>IF(C183&lt;&gt;"",TEXT(C183,"00")&amp;"/12/"&amp;'Configurações Básicas'!$E$5,"")</f>
        <v/>
      </c>
      <c r="E183" s="43"/>
      <c r="F183" s="143"/>
      <c r="G183" s="43"/>
      <c r="H183" s="43"/>
      <c r="I183" s="43"/>
      <c r="J183" s="219"/>
      <c r="K183" s="219"/>
      <c r="L183" s="44"/>
      <c r="M183" s="137"/>
      <c r="N183" s="41" t="e">
        <f>N182+IF(AND(L183="Pago",OR(E183='PC Receitas'!$O$4,E183='PC Receitas'!$O$5,E183='PC Receitas'!$O$6)),K183,IF(AND(L183="Pago",OR(E183='PC Receitas'!$O$7,E183='PC Receitas'!$O$8,E183='PC Receitas'!$O$9,E183='PC Receitas'!$O$10,E183='PC Receitas'!$O$11,E183='PC Receitas'!$O$12,E183='PC Receitas'!$O$13,E183='PC Receitas'!$O$14)),-K183,0))</f>
        <v>#REF!</v>
      </c>
      <c r="S183" s="112" t="e">
        <f t="shared" si="8"/>
        <v>#N/A</v>
      </c>
      <c r="T183" s="109" t="e">
        <f t="shared" si="9"/>
        <v>#N/A</v>
      </c>
      <c r="U183" s="109" t="e">
        <f t="shared" si="10"/>
        <v>#N/A</v>
      </c>
      <c r="V183" s="109" t="e">
        <f t="shared" si="11"/>
        <v>#N/A</v>
      </c>
      <c r="W183" s="113" t="e">
        <f>VLOOKUP(E183,'PC Receitas'!$O$4:$P$14,2,FALSE)</f>
        <v>#N/A</v>
      </c>
    </row>
    <row r="184" spans="1:23" ht="19.5" customHeight="1" thickTop="1" thickBot="1" x14ac:dyDescent="0.3">
      <c r="A184" s="164"/>
      <c r="C184" s="43"/>
      <c r="D184" s="43" t="str">
        <f>IF(C184&lt;&gt;"",TEXT(C184,"00")&amp;"/12/"&amp;'Configurações Básicas'!$E$5,"")</f>
        <v/>
      </c>
      <c r="E184" s="43"/>
      <c r="F184" s="143"/>
      <c r="G184" s="43"/>
      <c r="H184" s="43"/>
      <c r="I184" s="43"/>
      <c r="J184" s="219"/>
      <c r="K184" s="219"/>
      <c r="L184" s="44"/>
      <c r="M184" s="137"/>
      <c r="N184" s="41" t="e">
        <f>N183+IF(AND(L184="Pago",OR(E184='PC Receitas'!$O$4,E184='PC Receitas'!$O$5,E184='PC Receitas'!$O$6)),K184,IF(AND(L184="Pago",OR(E184='PC Receitas'!$O$7,E184='PC Receitas'!$O$8,E184='PC Receitas'!$O$9,E184='PC Receitas'!$O$10,E184='PC Receitas'!$O$11,E184='PC Receitas'!$O$12,E184='PC Receitas'!$O$13,E184='PC Receitas'!$O$14)),-K184,0))</f>
        <v>#REF!</v>
      </c>
      <c r="S184" s="112" t="e">
        <f t="shared" si="8"/>
        <v>#N/A</v>
      </c>
      <c r="T184" s="109" t="e">
        <f t="shared" si="9"/>
        <v>#N/A</v>
      </c>
      <c r="U184" s="109" t="e">
        <f t="shared" si="10"/>
        <v>#N/A</v>
      </c>
      <c r="V184" s="109" t="e">
        <f t="shared" si="11"/>
        <v>#N/A</v>
      </c>
      <c r="W184" s="113" t="e">
        <f>VLOOKUP(E184,'PC Receitas'!$O$4:$P$14,2,FALSE)</f>
        <v>#N/A</v>
      </c>
    </row>
    <row r="185" spans="1:23" ht="19.5" customHeight="1" thickTop="1" thickBot="1" x14ac:dyDescent="0.3">
      <c r="A185" s="164"/>
      <c r="C185" s="43"/>
      <c r="D185" s="43" t="str">
        <f>IF(C185&lt;&gt;"",TEXT(C185,"00")&amp;"/12/"&amp;'Configurações Básicas'!$E$5,"")</f>
        <v/>
      </c>
      <c r="E185" s="43"/>
      <c r="F185" s="143"/>
      <c r="G185" s="43"/>
      <c r="H185" s="43"/>
      <c r="I185" s="43"/>
      <c r="J185" s="219"/>
      <c r="K185" s="219"/>
      <c r="L185" s="44"/>
      <c r="M185" s="137"/>
      <c r="N185" s="41" t="e">
        <f>N184+IF(AND(L185="Pago",OR(E185='PC Receitas'!$O$4,E185='PC Receitas'!$O$5,E185='PC Receitas'!$O$6)),K185,IF(AND(L185="Pago",OR(E185='PC Receitas'!$O$7,E185='PC Receitas'!$O$8,E185='PC Receitas'!$O$9,E185='PC Receitas'!$O$10,E185='PC Receitas'!$O$11,E185='PC Receitas'!$O$12,E185='PC Receitas'!$O$13,E185='PC Receitas'!$O$14)),-K185,0))</f>
        <v>#REF!</v>
      </c>
      <c r="S185" s="112" t="e">
        <f t="shared" si="8"/>
        <v>#N/A</v>
      </c>
      <c r="T185" s="109" t="e">
        <f t="shared" si="9"/>
        <v>#N/A</v>
      </c>
      <c r="U185" s="109" t="e">
        <f t="shared" si="10"/>
        <v>#N/A</v>
      </c>
      <c r="V185" s="109" t="e">
        <f t="shared" si="11"/>
        <v>#N/A</v>
      </c>
      <c r="W185" s="113" t="e">
        <f>VLOOKUP(E185,'PC Receitas'!$O$4:$P$14,2,FALSE)</f>
        <v>#N/A</v>
      </c>
    </row>
    <row r="186" spans="1:23" ht="19.5" customHeight="1" thickTop="1" thickBot="1" x14ac:dyDescent="0.3">
      <c r="A186" s="164"/>
      <c r="C186" s="43"/>
      <c r="D186" s="43" t="str">
        <f>IF(C186&lt;&gt;"",TEXT(C186,"00")&amp;"/12/"&amp;'Configurações Básicas'!$E$5,"")</f>
        <v/>
      </c>
      <c r="E186" s="43"/>
      <c r="F186" s="143"/>
      <c r="G186" s="43"/>
      <c r="H186" s="43"/>
      <c r="I186" s="43"/>
      <c r="J186" s="219"/>
      <c r="K186" s="219"/>
      <c r="L186" s="44"/>
      <c r="M186" s="137"/>
      <c r="N186" s="41" t="e">
        <f>N185+IF(AND(L186="Pago",OR(E186='PC Receitas'!$O$4,E186='PC Receitas'!$O$5,E186='PC Receitas'!$O$6)),K186,IF(AND(L186="Pago",OR(E186='PC Receitas'!$O$7,E186='PC Receitas'!$O$8,E186='PC Receitas'!$O$9,E186='PC Receitas'!$O$10,E186='PC Receitas'!$O$11,E186='PC Receitas'!$O$12,E186='PC Receitas'!$O$13,E186='PC Receitas'!$O$14)),-K186,0))</f>
        <v>#REF!</v>
      </c>
      <c r="S186" s="112" t="e">
        <f t="shared" si="8"/>
        <v>#N/A</v>
      </c>
      <c r="T186" s="109" t="e">
        <f t="shared" si="9"/>
        <v>#N/A</v>
      </c>
      <c r="U186" s="109" t="e">
        <f t="shared" si="10"/>
        <v>#N/A</v>
      </c>
      <c r="V186" s="109" t="e">
        <f t="shared" si="11"/>
        <v>#N/A</v>
      </c>
      <c r="W186" s="113" t="e">
        <f>VLOOKUP(E186,'PC Receitas'!$O$4:$P$14,2,FALSE)</f>
        <v>#N/A</v>
      </c>
    </row>
    <row r="187" spans="1:23" ht="19.5" customHeight="1" thickTop="1" thickBot="1" x14ac:dyDescent="0.3">
      <c r="A187" s="164"/>
      <c r="C187" s="43"/>
      <c r="D187" s="43" t="str">
        <f>IF(C187&lt;&gt;"",TEXT(C187,"00")&amp;"/12/"&amp;'Configurações Básicas'!$E$5,"")</f>
        <v/>
      </c>
      <c r="E187" s="43"/>
      <c r="F187" s="143"/>
      <c r="G187" s="43"/>
      <c r="H187" s="43"/>
      <c r="I187" s="43"/>
      <c r="J187" s="219"/>
      <c r="K187" s="219"/>
      <c r="L187" s="44"/>
      <c r="M187" s="137"/>
      <c r="N187" s="41" t="e">
        <f>N186+IF(AND(L187="Pago",OR(E187='PC Receitas'!$O$4,E187='PC Receitas'!$O$5,E187='PC Receitas'!$O$6)),K187,IF(AND(L187="Pago",OR(E187='PC Receitas'!$O$7,E187='PC Receitas'!$O$8,E187='PC Receitas'!$O$9,E187='PC Receitas'!$O$10,E187='PC Receitas'!$O$11,E187='PC Receitas'!$O$12,E187='PC Receitas'!$O$13,E187='PC Receitas'!$O$14)),-K187,0))</f>
        <v>#REF!</v>
      </c>
      <c r="S187" s="112" t="e">
        <f t="shared" si="8"/>
        <v>#N/A</v>
      </c>
      <c r="T187" s="109" t="e">
        <f t="shared" si="9"/>
        <v>#N/A</v>
      </c>
      <c r="U187" s="109" t="e">
        <f t="shared" si="10"/>
        <v>#N/A</v>
      </c>
      <c r="V187" s="109" t="e">
        <f t="shared" si="11"/>
        <v>#N/A</v>
      </c>
      <c r="W187" s="113" t="e">
        <f>VLOOKUP(E187,'PC Receitas'!$O$4:$P$14,2,FALSE)</f>
        <v>#N/A</v>
      </c>
    </row>
    <row r="188" spans="1:23" ht="19.5" customHeight="1" thickTop="1" thickBot="1" x14ac:dyDescent="0.3">
      <c r="A188" s="164"/>
      <c r="C188" s="43"/>
      <c r="D188" s="43" t="str">
        <f>IF(C188&lt;&gt;"",TEXT(C188,"00")&amp;"/12/"&amp;'Configurações Básicas'!$E$5,"")</f>
        <v/>
      </c>
      <c r="E188" s="43"/>
      <c r="F188" s="143"/>
      <c r="G188" s="43"/>
      <c r="H188" s="43"/>
      <c r="I188" s="43"/>
      <c r="J188" s="219"/>
      <c r="K188" s="219"/>
      <c r="L188" s="44"/>
      <c r="M188" s="137"/>
      <c r="N188" s="41" t="e">
        <f>N187+IF(AND(L188="Pago",OR(E188='PC Receitas'!$O$4,E188='PC Receitas'!$O$5,E188='PC Receitas'!$O$6)),K188,IF(AND(L188="Pago",OR(E188='PC Receitas'!$O$7,E188='PC Receitas'!$O$8,E188='PC Receitas'!$O$9,E188='PC Receitas'!$O$10,E188='PC Receitas'!$O$11,E188='PC Receitas'!$O$12,E188='PC Receitas'!$O$13,E188='PC Receitas'!$O$14)),-K188,0))</f>
        <v>#REF!</v>
      </c>
      <c r="S188" s="112" t="e">
        <f t="shared" si="8"/>
        <v>#N/A</v>
      </c>
      <c r="T188" s="109" t="e">
        <f t="shared" si="9"/>
        <v>#N/A</v>
      </c>
      <c r="U188" s="109" t="e">
        <f t="shared" si="10"/>
        <v>#N/A</v>
      </c>
      <c r="V188" s="109" t="e">
        <f t="shared" si="11"/>
        <v>#N/A</v>
      </c>
      <c r="W188" s="113" t="e">
        <f>VLOOKUP(E188,'PC Receitas'!$O$4:$P$14,2,FALSE)</f>
        <v>#N/A</v>
      </c>
    </row>
    <row r="189" spans="1:23" ht="19.5" customHeight="1" thickTop="1" thickBot="1" x14ac:dyDescent="0.3">
      <c r="A189" s="164"/>
      <c r="C189" s="43"/>
      <c r="D189" s="43" t="str">
        <f>IF(C189&lt;&gt;"",TEXT(C189,"00")&amp;"/12/"&amp;'Configurações Básicas'!$E$5,"")</f>
        <v/>
      </c>
      <c r="E189" s="43"/>
      <c r="F189" s="143"/>
      <c r="G189" s="43"/>
      <c r="H189" s="43"/>
      <c r="I189" s="43"/>
      <c r="J189" s="219"/>
      <c r="K189" s="219"/>
      <c r="L189" s="44"/>
      <c r="M189" s="137"/>
      <c r="N189" s="41" t="e">
        <f>N188+IF(AND(L189="Pago",OR(E189='PC Receitas'!$O$4,E189='PC Receitas'!$O$5,E189='PC Receitas'!$O$6)),K189,IF(AND(L189="Pago",OR(E189='PC Receitas'!$O$7,E189='PC Receitas'!$O$8,E189='PC Receitas'!$O$9,E189='PC Receitas'!$O$10,E189='PC Receitas'!$O$11,E189='PC Receitas'!$O$12,E189='PC Receitas'!$O$13,E189='PC Receitas'!$O$14)),-K189,0))</f>
        <v>#REF!</v>
      </c>
      <c r="S189" s="112" t="e">
        <f t="shared" si="8"/>
        <v>#N/A</v>
      </c>
      <c r="T189" s="109" t="e">
        <f t="shared" si="9"/>
        <v>#N/A</v>
      </c>
      <c r="U189" s="109" t="e">
        <f t="shared" si="10"/>
        <v>#N/A</v>
      </c>
      <c r="V189" s="109" t="e">
        <f t="shared" si="11"/>
        <v>#N/A</v>
      </c>
      <c r="W189" s="113" t="e">
        <f>VLOOKUP(E189,'PC Receitas'!$O$4:$P$14,2,FALSE)</f>
        <v>#N/A</v>
      </c>
    </row>
    <row r="190" spans="1:23" ht="19.5" customHeight="1" thickTop="1" thickBot="1" x14ac:dyDescent="0.3">
      <c r="A190" s="164"/>
      <c r="C190" s="43"/>
      <c r="D190" s="43" t="str">
        <f>IF(C190&lt;&gt;"",TEXT(C190,"00")&amp;"/12/"&amp;'Configurações Básicas'!$E$5,"")</f>
        <v/>
      </c>
      <c r="E190" s="43"/>
      <c r="F190" s="143"/>
      <c r="G190" s="43"/>
      <c r="H190" s="43"/>
      <c r="I190" s="43"/>
      <c r="J190" s="219"/>
      <c r="K190" s="219"/>
      <c r="L190" s="44"/>
      <c r="M190" s="137"/>
      <c r="N190" s="41" t="e">
        <f>N189+IF(AND(L190="Pago",OR(E190='PC Receitas'!$O$4,E190='PC Receitas'!$O$5,E190='PC Receitas'!$O$6)),K190,IF(AND(L190="Pago",OR(E190='PC Receitas'!$O$7,E190='PC Receitas'!$O$8,E190='PC Receitas'!$O$9,E190='PC Receitas'!$O$10,E190='PC Receitas'!$O$11,E190='PC Receitas'!$O$12,E190='PC Receitas'!$O$13,E190='PC Receitas'!$O$14)),-K190,0))</f>
        <v>#REF!</v>
      </c>
      <c r="S190" s="112" t="e">
        <f t="shared" si="8"/>
        <v>#N/A</v>
      </c>
      <c r="T190" s="109" t="e">
        <f t="shared" si="9"/>
        <v>#N/A</v>
      </c>
      <c r="U190" s="109" t="e">
        <f t="shared" si="10"/>
        <v>#N/A</v>
      </c>
      <c r="V190" s="109" t="e">
        <f t="shared" si="11"/>
        <v>#N/A</v>
      </c>
      <c r="W190" s="113" t="e">
        <f>VLOOKUP(E190,'PC Receitas'!$O$4:$P$14,2,FALSE)</f>
        <v>#N/A</v>
      </c>
    </row>
    <row r="191" spans="1:23" ht="19.5" customHeight="1" thickTop="1" thickBot="1" x14ac:dyDescent="0.3">
      <c r="A191" s="164"/>
      <c r="C191" s="43"/>
      <c r="D191" s="43" t="str">
        <f>IF(C191&lt;&gt;"",TEXT(C191,"00")&amp;"/12/"&amp;'Configurações Básicas'!$E$5,"")</f>
        <v/>
      </c>
      <c r="E191" s="43"/>
      <c r="F191" s="143"/>
      <c r="G191" s="43"/>
      <c r="H191" s="43"/>
      <c r="I191" s="43"/>
      <c r="J191" s="219"/>
      <c r="K191" s="219"/>
      <c r="L191" s="44"/>
      <c r="M191" s="137"/>
      <c r="N191" s="41" t="e">
        <f>N190+IF(AND(L191="Pago",OR(E191='PC Receitas'!$O$4,E191='PC Receitas'!$O$5,E191='PC Receitas'!$O$6)),K191,IF(AND(L191="Pago",OR(E191='PC Receitas'!$O$7,E191='PC Receitas'!$O$8,E191='PC Receitas'!$O$9,E191='PC Receitas'!$O$10,E191='PC Receitas'!$O$11,E191='PC Receitas'!$O$12,E191='PC Receitas'!$O$13,E191='PC Receitas'!$O$14)),-K191,0))</f>
        <v>#REF!</v>
      </c>
      <c r="S191" s="112" t="e">
        <f t="shared" si="8"/>
        <v>#N/A</v>
      </c>
      <c r="T191" s="109" t="e">
        <f t="shared" si="9"/>
        <v>#N/A</v>
      </c>
      <c r="U191" s="109" t="e">
        <f t="shared" si="10"/>
        <v>#N/A</v>
      </c>
      <c r="V191" s="109" t="e">
        <f t="shared" si="11"/>
        <v>#N/A</v>
      </c>
      <c r="W191" s="113" t="e">
        <f>VLOOKUP(E191,'PC Receitas'!$O$4:$P$14,2,FALSE)</f>
        <v>#N/A</v>
      </c>
    </row>
    <row r="192" spans="1:23" ht="19.5" customHeight="1" thickTop="1" thickBot="1" x14ac:dyDescent="0.3">
      <c r="A192" s="164"/>
      <c r="C192" s="43"/>
      <c r="D192" s="43" t="str">
        <f>IF(C192&lt;&gt;"",TEXT(C192,"00")&amp;"/12/"&amp;'Configurações Básicas'!$E$5,"")</f>
        <v/>
      </c>
      <c r="E192" s="43"/>
      <c r="F192" s="143"/>
      <c r="G192" s="43"/>
      <c r="H192" s="43"/>
      <c r="I192" s="43"/>
      <c r="J192" s="219"/>
      <c r="K192" s="219"/>
      <c r="L192" s="44"/>
      <c r="M192" s="137"/>
      <c r="N192" s="41" t="e">
        <f>N191+IF(AND(L192="Pago",OR(E192='PC Receitas'!$O$4,E192='PC Receitas'!$O$5,E192='PC Receitas'!$O$6)),K192,IF(AND(L192="Pago",OR(E192='PC Receitas'!$O$7,E192='PC Receitas'!$O$8,E192='PC Receitas'!$O$9,E192='PC Receitas'!$O$10,E192='PC Receitas'!$O$11,E192='PC Receitas'!$O$12,E192='PC Receitas'!$O$13,E192='PC Receitas'!$O$14)),-K192,0))</f>
        <v>#REF!</v>
      </c>
      <c r="S192" s="112" t="e">
        <f t="shared" si="8"/>
        <v>#N/A</v>
      </c>
      <c r="T192" s="109" t="e">
        <f t="shared" si="9"/>
        <v>#N/A</v>
      </c>
      <c r="U192" s="109" t="e">
        <f t="shared" si="10"/>
        <v>#N/A</v>
      </c>
      <c r="V192" s="109" t="e">
        <f t="shared" si="11"/>
        <v>#N/A</v>
      </c>
      <c r="W192" s="113" t="e">
        <f>VLOOKUP(E192,'PC Receitas'!$O$4:$P$14,2,FALSE)</f>
        <v>#N/A</v>
      </c>
    </row>
    <row r="193" spans="1:23" ht="19.5" customHeight="1" thickTop="1" thickBot="1" x14ac:dyDescent="0.3">
      <c r="A193" s="164"/>
      <c r="C193" s="43"/>
      <c r="D193" s="43" t="str">
        <f>IF(C193&lt;&gt;"",TEXT(C193,"00")&amp;"/12/"&amp;'Configurações Básicas'!$E$5,"")</f>
        <v/>
      </c>
      <c r="E193" s="43"/>
      <c r="F193" s="143"/>
      <c r="G193" s="43"/>
      <c r="H193" s="43"/>
      <c r="I193" s="43"/>
      <c r="J193" s="219"/>
      <c r="K193" s="219"/>
      <c r="L193" s="44"/>
      <c r="M193" s="137"/>
      <c r="N193" s="41" t="e">
        <f>N192+IF(AND(L193="Pago",OR(E193='PC Receitas'!$O$4,E193='PC Receitas'!$O$5,E193='PC Receitas'!$O$6)),K193,IF(AND(L193="Pago",OR(E193='PC Receitas'!$O$7,E193='PC Receitas'!$O$8,E193='PC Receitas'!$O$9,E193='PC Receitas'!$O$10,E193='PC Receitas'!$O$11,E193='PC Receitas'!$O$12,E193='PC Receitas'!$O$13,E193='PC Receitas'!$O$14)),-K193,0))</f>
        <v>#REF!</v>
      </c>
      <c r="S193" s="112" t="e">
        <f t="shared" si="8"/>
        <v>#N/A</v>
      </c>
      <c r="T193" s="109" t="e">
        <f t="shared" si="9"/>
        <v>#N/A</v>
      </c>
      <c r="U193" s="109" t="e">
        <f t="shared" si="10"/>
        <v>#N/A</v>
      </c>
      <c r="V193" s="109" t="e">
        <f t="shared" si="11"/>
        <v>#N/A</v>
      </c>
      <c r="W193" s="113" t="e">
        <f>VLOOKUP(E193,'PC Receitas'!$O$4:$P$14,2,FALSE)</f>
        <v>#N/A</v>
      </c>
    </row>
    <row r="194" spans="1:23" ht="19.5" customHeight="1" thickTop="1" thickBot="1" x14ac:dyDescent="0.3">
      <c r="A194" s="164"/>
      <c r="C194" s="43"/>
      <c r="D194" s="43" t="str">
        <f>IF(C194&lt;&gt;"",TEXT(C194,"00")&amp;"/12/"&amp;'Configurações Básicas'!$E$5,"")</f>
        <v/>
      </c>
      <c r="E194" s="43"/>
      <c r="F194" s="143"/>
      <c r="G194" s="43"/>
      <c r="H194" s="43"/>
      <c r="I194" s="43"/>
      <c r="J194" s="219"/>
      <c r="K194" s="219"/>
      <c r="L194" s="44"/>
      <c r="M194" s="137"/>
      <c r="N194" s="41" t="e">
        <f>N193+IF(AND(L194="Pago",OR(E194='PC Receitas'!$O$4,E194='PC Receitas'!$O$5,E194='PC Receitas'!$O$6)),K194,IF(AND(L194="Pago",OR(E194='PC Receitas'!$O$7,E194='PC Receitas'!$O$8,E194='PC Receitas'!$O$9,E194='PC Receitas'!$O$10,E194='PC Receitas'!$O$11,E194='PC Receitas'!$O$12,E194='PC Receitas'!$O$13,E194='PC Receitas'!$O$14)),-K194,0))</f>
        <v>#REF!</v>
      </c>
      <c r="S194" s="112" t="e">
        <f t="shared" si="8"/>
        <v>#N/A</v>
      </c>
      <c r="T194" s="109" t="e">
        <f t="shared" si="9"/>
        <v>#N/A</v>
      </c>
      <c r="U194" s="109" t="e">
        <f t="shared" si="10"/>
        <v>#N/A</v>
      </c>
      <c r="V194" s="109" t="e">
        <f t="shared" si="11"/>
        <v>#N/A</v>
      </c>
      <c r="W194" s="113" t="e">
        <f>VLOOKUP(E194,'PC Receitas'!$O$4:$P$14,2,FALSE)</f>
        <v>#N/A</v>
      </c>
    </row>
    <row r="195" spans="1:23" ht="19.5" customHeight="1" thickTop="1" thickBot="1" x14ac:dyDescent="0.3">
      <c r="A195" s="164"/>
      <c r="C195" s="43"/>
      <c r="D195" s="43" t="str">
        <f>IF(C195&lt;&gt;"",TEXT(C195,"00")&amp;"/12/"&amp;'Configurações Básicas'!$E$5,"")</f>
        <v/>
      </c>
      <c r="E195" s="43"/>
      <c r="F195" s="143"/>
      <c r="G195" s="43"/>
      <c r="H195" s="43"/>
      <c r="I195" s="43"/>
      <c r="J195" s="219"/>
      <c r="K195" s="219"/>
      <c r="L195" s="44"/>
      <c r="M195" s="137"/>
      <c r="N195" s="41" t="e">
        <f>N194+IF(AND(L195="Pago",OR(E195='PC Receitas'!$O$4,E195='PC Receitas'!$O$5,E195='PC Receitas'!$O$6)),K195,IF(AND(L195="Pago",OR(E195='PC Receitas'!$O$7,E195='PC Receitas'!$O$8,E195='PC Receitas'!$O$9,E195='PC Receitas'!$O$10,E195='PC Receitas'!$O$11,E195='PC Receitas'!$O$12,E195='PC Receitas'!$O$13,E195='PC Receitas'!$O$14)),-K195,0))</f>
        <v>#REF!</v>
      </c>
      <c r="S195" s="112" t="e">
        <f t="shared" si="8"/>
        <v>#N/A</v>
      </c>
      <c r="T195" s="109" t="e">
        <f t="shared" si="9"/>
        <v>#N/A</v>
      </c>
      <c r="U195" s="109" t="e">
        <f t="shared" si="10"/>
        <v>#N/A</v>
      </c>
      <c r="V195" s="109" t="e">
        <f t="shared" si="11"/>
        <v>#N/A</v>
      </c>
      <c r="W195" s="113" t="e">
        <f>VLOOKUP(E195,'PC Receitas'!$O$4:$P$14,2,FALSE)</f>
        <v>#N/A</v>
      </c>
    </row>
    <row r="196" spans="1:23" ht="19.5" customHeight="1" thickTop="1" thickBot="1" x14ac:dyDescent="0.3">
      <c r="A196" s="164"/>
      <c r="C196" s="43"/>
      <c r="D196" s="43" t="str">
        <f>IF(C196&lt;&gt;"",TEXT(C196,"00")&amp;"/12/"&amp;'Configurações Básicas'!$E$5,"")</f>
        <v/>
      </c>
      <c r="E196" s="43"/>
      <c r="F196" s="143"/>
      <c r="G196" s="43"/>
      <c r="H196" s="43"/>
      <c r="I196" s="43"/>
      <c r="J196" s="219"/>
      <c r="K196" s="219"/>
      <c r="L196" s="44"/>
      <c r="M196" s="137"/>
      <c r="N196" s="41" t="e">
        <f>N195+IF(AND(L196="Pago",OR(E196='PC Receitas'!$O$4,E196='PC Receitas'!$O$5,E196='PC Receitas'!$O$6)),K196,IF(AND(L196="Pago",OR(E196='PC Receitas'!$O$7,E196='PC Receitas'!$O$8,E196='PC Receitas'!$O$9,E196='PC Receitas'!$O$10,E196='PC Receitas'!$O$11,E196='PC Receitas'!$O$12,E196='PC Receitas'!$O$13,E196='PC Receitas'!$O$14)),-K196,0))</f>
        <v>#REF!</v>
      </c>
      <c r="S196" s="112" t="e">
        <f t="shared" si="8"/>
        <v>#N/A</v>
      </c>
      <c r="T196" s="109" t="e">
        <f t="shared" si="9"/>
        <v>#N/A</v>
      </c>
      <c r="U196" s="109" t="e">
        <f t="shared" si="10"/>
        <v>#N/A</v>
      </c>
      <c r="V196" s="109" t="e">
        <f t="shared" si="11"/>
        <v>#N/A</v>
      </c>
      <c r="W196" s="113" t="e">
        <f>VLOOKUP(E196,'PC Receitas'!$O$4:$P$14,2,FALSE)</f>
        <v>#N/A</v>
      </c>
    </row>
    <row r="197" spans="1:23" ht="19.5" customHeight="1" thickTop="1" thickBot="1" x14ac:dyDescent="0.3">
      <c r="A197" s="164"/>
      <c r="C197" s="43"/>
      <c r="D197" s="43" t="str">
        <f>IF(C197&lt;&gt;"",TEXT(C197,"00")&amp;"/12/"&amp;'Configurações Básicas'!$E$5,"")</f>
        <v/>
      </c>
      <c r="E197" s="43"/>
      <c r="F197" s="143"/>
      <c r="G197" s="43"/>
      <c r="H197" s="43"/>
      <c r="I197" s="43"/>
      <c r="J197" s="219"/>
      <c r="K197" s="219"/>
      <c r="L197" s="44"/>
      <c r="M197" s="137"/>
      <c r="N197" s="41" t="e">
        <f>N196+IF(AND(L197="Pago",OR(E197='PC Receitas'!$O$4,E197='PC Receitas'!$O$5,E197='PC Receitas'!$O$6)),K197,IF(AND(L197="Pago",OR(E197='PC Receitas'!$O$7,E197='PC Receitas'!$O$8,E197='PC Receitas'!$O$9,E197='PC Receitas'!$O$10,E197='PC Receitas'!$O$11,E197='PC Receitas'!$O$12,E197='PC Receitas'!$O$13,E197='PC Receitas'!$O$14)),-K197,0))</f>
        <v>#REF!</v>
      </c>
      <c r="S197" s="112" t="e">
        <f t="shared" si="8"/>
        <v>#N/A</v>
      </c>
      <c r="T197" s="109" t="e">
        <f t="shared" si="9"/>
        <v>#N/A</v>
      </c>
      <c r="U197" s="109" t="e">
        <f t="shared" si="10"/>
        <v>#N/A</v>
      </c>
      <c r="V197" s="109" t="e">
        <f t="shared" si="11"/>
        <v>#N/A</v>
      </c>
      <c r="W197" s="113" t="e">
        <f>VLOOKUP(E197,'PC Receitas'!$O$4:$P$14,2,FALSE)</f>
        <v>#N/A</v>
      </c>
    </row>
    <row r="198" spans="1:23" ht="19.5" customHeight="1" thickTop="1" thickBot="1" x14ac:dyDescent="0.3">
      <c r="A198" s="164"/>
      <c r="C198" s="43"/>
      <c r="D198" s="43" t="str">
        <f>IF(C198&lt;&gt;"",TEXT(C198,"00")&amp;"/12/"&amp;'Configurações Básicas'!$E$5,"")</f>
        <v/>
      </c>
      <c r="E198" s="43"/>
      <c r="F198" s="143"/>
      <c r="G198" s="43"/>
      <c r="H198" s="43"/>
      <c r="I198" s="43"/>
      <c r="J198" s="219"/>
      <c r="K198" s="219"/>
      <c r="L198" s="44"/>
      <c r="M198" s="137"/>
      <c r="N198" s="41" t="e">
        <f>N197+IF(AND(L198="Pago",OR(E198='PC Receitas'!$O$4,E198='PC Receitas'!$O$5,E198='PC Receitas'!$O$6)),K198,IF(AND(L198="Pago",OR(E198='PC Receitas'!$O$7,E198='PC Receitas'!$O$8,E198='PC Receitas'!$O$9,E198='PC Receitas'!$O$10,E198='PC Receitas'!$O$11,E198='PC Receitas'!$O$12,E198='PC Receitas'!$O$13,E198='PC Receitas'!$O$14)),-K198,0))</f>
        <v>#REF!</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Receitas'!$O$4:$P$14,2,FALSE)</f>
        <v>#N/A</v>
      </c>
    </row>
    <row r="199" spans="1:23" ht="19.5" customHeight="1" thickTop="1" thickBot="1" x14ac:dyDescent="0.3">
      <c r="A199" s="164"/>
      <c r="C199" s="43"/>
      <c r="D199" s="43" t="str">
        <f>IF(C199&lt;&gt;"",TEXT(C199,"00")&amp;"/12/"&amp;'Configurações Básicas'!$E$5,"")</f>
        <v/>
      </c>
      <c r="E199" s="43"/>
      <c r="F199" s="143"/>
      <c r="G199" s="43"/>
      <c r="H199" s="43"/>
      <c r="I199" s="43"/>
      <c r="J199" s="219"/>
      <c r="K199" s="219"/>
      <c r="L199" s="44"/>
      <c r="M199" s="137"/>
      <c r="N199" s="41" t="e">
        <f>N198+IF(AND(L199="Pago",OR(E199='PC Receitas'!$O$4,E199='PC Receitas'!$O$5,E199='PC Receitas'!$O$6)),K199,IF(AND(L199="Pago",OR(E199='PC Receitas'!$O$7,E199='PC Receitas'!$O$8,E199='PC Receitas'!$O$9,E199='PC Receitas'!$O$10,E199='PC Receitas'!$O$11,E199='PC Receitas'!$O$12,E199='PC Receitas'!$O$13,E199='PC Receitas'!$O$14)),-K199,0))</f>
        <v>#REF!</v>
      </c>
      <c r="S199" s="112" t="e">
        <f t="shared" si="12"/>
        <v>#N/A</v>
      </c>
      <c r="T199" s="109" t="e">
        <f t="shared" si="13"/>
        <v>#N/A</v>
      </c>
      <c r="U199" s="109" t="e">
        <f t="shared" si="14"/>
        <v>#N/A</v>
      </c>
      <c r="V199" s="109" t="e">
        <f t="shared" si="15"/>
        <v>#N/A</v>
      </c>
      <c r="W199" s="113" t="e">
        <f>VLOOKUP(E199,'PC Receitas'!$O$4:$P$14,2,FALSE)</f>
        <v>#N/A</v>
      </c>
    </row>
    <row r="200" spans="1:23" ht="19.5" customHeight="1" thickTop="1" thickBot="1" x14ac:dyDescent="0.3">
      <c r="A200" s="164"/>
      <c r="C200" s="43"/>
      <c r="D200" s="43" t="str">
        <f>IF(C200&lt;&gt;"",TEXT(C200,"00")&amp;"/12/"&amp;'Configurações Básicas'!$E$5,"")</f>
        <v/>
      </c>
      <c r="E200" s="43"/>
      <c r="F200" s="143"/>
      <c r="G200" s="43"/>
      <c r="H200" s="43"/>
      <c r="I200" s="43"/>
      <c r="J200" s="219"/>
      <c r="K200" s="219"/>
      <c r="L200" s="44"/>
      <c r="M200" s="137"/>
      <c r="N200" s="41" t="e">
        <f>N199+IF(AND(L200="Pago",OR(E200='PC Receitas'!$O$4,E200='PC Receitas'!$O$5,E200='PC Receitas'!$O$6)),K200,IF(AND(L200="Pago",OR(E200='PC Receitas'!$O$7,E200='PC Receitas'!$O$8,E200='PC Receitas'!$O$9,E200='PC Receitas'!$O$10,E200='PC Receitas'!$O$11,E200='PC Receitas'!$O$12,E200='PC Receitas'!$O$13,E200='PC Receitas'!$O$14)),-K200,0))</f>
        <v>#REF!</v>
      </c>
      <c r="S200" s="112" t="e">
        <f t="shared" si="12"/>
        <v>#N/A</v>
      </c>
      <c r="T200" s="109" t="e">
        <f t="shared" si="13"/>
        <v>#N/A</v>
      </c>
      <c r="U200" s="109" t="e">
        <f t="shared" si="14"/>
        <v>#N/A</v>
      </c>
      <c r="V200" s="109" t="e">
        <f t="shared" si="15"/>
        <v>#N/A</v>
      </c>
      <c r="W200" s="113" t="e">
        <f>VLOOKUP(E200,'PC Receitas'!$O$4:$P$14,2,FALSE)</f>
        <v>#N/A</v>
      </c>
    </row>
    <row r="201" spans="1:23" ht="19.5" customHeight="1" thickTop="1" thickBot="1" x14ac:dyDescent="0.3">
      <c r="A201" s="164"/>
      <c r="C201" s="43"/>
      <c r="D201" s="43" t="str">
        <f>IF(C201&lt;&gt;"",TEXT(C201,"00")&amp;"/12/"&amp;'Configurações Básicas'!$E$5,"")</f>
        <v/>
      </c>
      <c r="E201" s="43"/>
      <c r="F201" s="143"/>
      <c r="G201" s="43"/>
      <c r="H201" s="43"/>
      <c r="I201" s="43"/>
      <c r="J201" s="219"/>
      <c r="K201" s="219"/>
      <c r="L201" s="44"/>
      <c r="M201" s="137"/>
      <c r="N201" s="41" t="e">
        <f>N200+IF(AND(L201="Pago",OR(E201='PC Receitas'!$O$4,E201='PC Receitas'!$O$5,E201='PC Receitas'!$O$6)),K201,IF(AND(L201="Pago",OR(E201='PC Receitas'!$O$7,E201='PC Receitas'!$O$8,E201='PC Receitas'!$O$9,E201='PC Receitas'!$O$10,E201='PC Receitas'!$O$11,E201='PC Receitas'!$O$12,E201='PC Receitas'!$O$13,E201='PC Receitas'!$O$14)),-K201,0))</f>
        <v>#REF!</v>
      </c>
      <c r="S201" s="112" t="e">
        <f t="shared" si="12"/>
        <v>#N/A</v>
      </c>
      <c r="T201" s="109" t="e">
        <f t="shared" si="13"/>
        <v>#N/A</v>
      </c>
      <c r="U201" s="109" t="e">
        <f t="shared" si="14"/>
        <v>#N/A</v>
      </c>
      <c r="V201" s="109" t="e">
        <f t="shared" si="15"/>
        <v>#N/A</v>
      </c>
      <c r="W201" s="113" t="e">
        <f>VLOOKUP(E201,'PC Receitas'!$O$4:$P$14,2,FALSE)</f>
        <v>#N/A</v>
      </c>
    </row>
    <row r="202" spans="1:23" ht="19.5" customHeight="1" thickTop="1" thickBot="1" x14ac:dyDescent="0.3">
      <c r="A202" s="164"/>
      <c r="C202" s="43"/>
      <c r="D202" s="43" t="str">
        <f>IF(C202&lt;&gt;"",TEXT(C202,"00")&amp;"/12/"&amp;'Configurações Básicas'!$E$5,"")</f>
        <v/>
      </c>
      <c r="E202" s="43"/>
      <c r="F202" s="143"/>
      <c r="G202" s="43"/>
      <c r="H202" s="43"/>
      <c r="I202" s="43"/>
      <c r="J202" s="219"/>
      <c r="K202" s="219"/>
      <c r="L202" s="44"/>
      <c r="M202" s="137"/>
      <c r="N202" s="41" t="e">
        <f>N201+IF(AND(L202="Pago",OR(E202='PC Receitas'!$O$4,E202='PC Receitas'!$O$5,E202='PC Receitas'!$O$6)),K202,IF(AND(L202="Pago",OR(E202='PC Receitas'!$O$7,E202='PC Receitas'!$O$8,E202='PC Receitas'!$O$9,E202='PC Receitas'!$O$10,E202='PC Receitas'!$O$11,E202='PC Receitas'!$O$12,E202='PC Receitas'!$O$13,E202='PC Receitas'!$O$14)),-K202,0))</f>
        <v>#REF!</v>
      </c>
      <c r="S202" s="112" t="e">
        <f t="shared" si="12"/>
        <v>#N/A</v>
      </c>
      <c r="T202" s="109" t="e">
        <f t="shared" si="13"/>
        <v>#N/A</v>
      </c>
      <c r="U202" s="109" t="e">
        <f t="shared" si="14"/>
        <v>#N/A</v>
      </c>
      <c r="V202" s="109" t="e">
        <f t="shared" si="15"/>
        <v>#N/A</v>
      </c>
      <c r="W202" s="113" t="e">
        <f>VLOOKUP(E202,'PC Receitas'!$O$4:$P$14,2,FALSE)</f>
        <v>#N/A</v>
      </c>
    </row>
    <row r="203" spans="1:23" ht="19.5" customHeight="1" thickTop="1" thickBot="1" x14ac:dyDescent="0.3">
      <c r="A203" s="164"/>
      <c r="C203" s="43"/>
      <c r="D203" s="43" t="str">
        <f>IF(C203&lt;&gt;"",TEXT(C203,"00")&amp;"/12/"&amp;'Configurações Básicas'!$E$5,"")</f>
        <v/>
      </c>
      <c r="E203" s="43"/>
      <c r="F203" s="143"/>
      <c r="G203" s="43"/>
      <c r="H203" s="43"/>
      <c r="I203" s="43"/>
      <c r="J203" s="219"/>
      <c r="K203" s="219"/>
      <c r="L203" s="44"/>
      <c r="M203" s="137"/>
      <c r="N203" s="41" t="e">
        <f>N202+IF(AND(L203="Pago",OR(E203='PC Receitas'!$O$4,E203='PC Receitas'!$O$5,E203='PC Receitas'!$O$6)),K203,IF(AND(L203="Pago",OR(E203='PC Receitas'!$O$7,E203='PC Receitas'!$O$8,E203='PC Receitas'!$O$9,E203='PC Receitas'!$O$10,E203='PC Receitas'!$O$11,E203='PC Receitas'!$O$12,E203='PC Receitas'!$O$13,E203='PC Receitas'!$O$14)),-K203,0))</f>
        <v>#REF!</v>
      </c>
      <c r="S203" s="112" t="e">
        <f t="shared" si="12"/>
        <v>#N/A</v>
      </c>
      <c r="T203" s="109" t="e">
        <f t="shared" si="13"/>
        <v>#N/A</v>
      </c>
      <c r="U203" s="109" t="e">
        <f t="shared" si="14"/>
        <v>#N/A</v>
      </c>
      <c r="V203" s="109" t="e">
        <f t="shared" si="15"/>
        <v>#N/A</v>
      </c>
      <c r="W203" s="113" t="e">
        <f>VLOOKUP(E203,'PC Receitas'!$O$4:$P$14,2,FALSE)</f>
        <v>#N/A</v>
      </c>
    </row>
    <row r="204" spans="1:23" ht="19.5" customHeight="1" thickTop="1" thickBot="1" x14ac:dyDescent="0.3">
      <c r="A204" s="164"/>
      <c r="C204" s="43"/>
      <c r="D204" s="43" t="str">
        <f>IF(C204&lt;&gt;"",TEXT(C204,"00")&amp;"/12/"&amp;'Configurações Básicas'!$E$5,"")</f>
        <v/>
      </c>
      <c r="E204" s="43"/>
      <c r="F204" s="143"/>
      <c r="G204" s="43"/>
      <c r="H204" s="43"/>
      <c r="I204" s="43"/>
      <c r="J204" s="219"/>
      <c r="K204" s="219"/>
      <c r="L204" s="44"/>
      <c r="M204" s="137"/>
      <c r="N204" s="41" t="e">
        <f>N203+IF(AND(L204="Pago",OR(E204='PC Receitas'!$O$4,E204='PC Receitas'!$O$5,E204='PC Receitas'!$O$6)),K204,IF(AND(L204="Pago",OR(E204='PC Receitas'!$O$7,E204='PC Receitas'!$O$8,E204='PC Receitas'!$O$9,E204='PC Receitas'!$O$10,E204='PC Receitas'!$O$11,E204='PC Receitas'!$O$12,E204='PC Receitas'!$O$13,E204='PC Receitas'!$O$14)),-K204,0))</f>
        <v>#REF!</v>
      </c>
      <c r="S204" s="112" t="e">
        <f t="shared" si="12"/>
        <v>#N/A</v>
      </c>
      <c r="T204" s="109" t="e">
        <f t="shared" si="13"/>
        <v>#N/A</v>
      </c>
      <c r="U204" s="109" t="e">
        <f t="shared" si="14"/>
        <v>#N/A</v>
      </c>
      <c r="V204" s="109" t="e">
        <f t="shared" si="15"/>
        <v>#N/A</v>
      </c>
      <c r="W204" s="113" t="e">
        <f>VLOOKUP(E204,'PC Receitas'!$O$4:$P$14,2,FALSE)</f>
        <v>#N/A</v>
      </c>
    </row>
    <row r="205" spans="1:23" ht="19.5" customHeight="1" thickTop="1" thickBot="1" x14ac:dyDescent="0.3">
      <c r="A205" s="164"/>
      <c r="C205" s="43"/>
      <c r="D205" s="43" t="str">
        <f>IF(C205&lt;&gt;"",TEXT(C205,"00")&amp;"/12/"&amp;'Configurações Básicas'!$E$5,"")</f>
        <v/>
      </c>
      <c r="E205" s="43"/>
      <c r="F205" s="143"/>
      <c r="G205" s="43"/>
      <c r="H205" s="43"/>
      <c r="I205" s="43"/>
      <c r="J205" s="219"/>
      <c r="K205" s="219"/>
      <c r="L205" s="44"/>
      <c r="M205" s="137"/>
      <c r="N205" s="41" t="e">
        <f>N204+IF(AND(L205="Pago",OR(E205='PC Receitas'!$O$4,E205='PC Receitas'!$O$5,E205='PC Receitas'!$O$6)),K205,IF(AND(L205="Pago",OR(E205='PC Receitas'!$O$7,E205='PC Receitas'!$O$8,E205='PC Receitas'!$O$9,E205='PC Receitas'!$O$10,E205='PC Receitas'!$O$11,E205='PC Receitas'!$O$12,E205='PC Receitas'!$O$13,E205='PC Receitas'!$O$14)),-K205,0))</f>
        <v>#REF!</v>
      </c>
      <c r="S205" s="112" t="e">
        <f t="shared" si="12"/>
        <v>#N/A</v>
      </c>
      <c r="T205" s="109" t="e">
        <f t="shared" si="13"/>
        <v>#N/A</v>
      </c>
      <c r="U205" s="109" t="e">
        <f t="shared" si="14"/>
        <v>#N/A</v>
      </c>
      <c r="V205" s="109" t="e">
        <f t="shared" si="15"/>
        <v>#N/A</v>
      </c>
      <c r="W205" s="113" t="e">
        <f>VLOOKUP(E205,'PC Receitas'!$O$4:$P$14,2,FALSE)</f>
        <v>#N/A</v>
      </c>
    </row>
    <row r="206" spans="1:23" ht="19.5" customHeight="1" thickTop="1" thickBot="1" x14ac:dyDescent="0.3">
      <c r="A206" s="164"/>
      <c r="C206" s="43"/>
      <c r="D206" s="43" t="str">
        <f>IF(C206&lt;&gt;"",TEXT(C206,"00")&amp;"/12/"&amp;'Configurações Básicas'!$E$5,"")</f>
        <v/>
      </c>
      <c r="E206" s="43"/>
      <c r="F206" s="143"/>
      <c r="G206" s="43"/>
      <c r="H206" s="43"/>
      <c r="I206" s="43"/>
      <c r="J206" s="219"/>
      <c r="K206" s="219"/>
      <c r="L206" s="44"/>
      <c r="M206" s="137"/>
      <c r="N206" s="41" t="e">
        <f>N205+IF(AND(L206="Pago",OR(E206='PC Receitas'!$O$4,E206='PC Receitas'!$O$5,E206='PC Receitas'!$O$6)),K206,IF(AND(L206="Pago",OR(E206='PC Receitas'!$O$7,E206='PC Receitas'!$O$8,E206='PC Receitas'!$O$9,E206='PC Receitas'!$O$10,E206='PC Receitas'!$O$11,E206='PC Receitas'!$O$12,E206='PC Receitas'!$O$13,E206='PC Receitas'!$O$14)),-K206,0))</f>
        <v>#REF!</v>
      </c>
      <c r="S206" s="112" t="e">
        <f t="shared" si="12"/>
        <v>#N/A</v>
      </c>
      <c r="T206" s="109" t="e">
        <f t="shared" si="13"/>
        <v>#N/A</v>
      </c>
      <c r="U206" s="109" t="e">
        <f t="shared" si="14"/>
        <v>#N/A</v>
      </c>
      <c r="V206" s="109" t="e">
        <f t="shared" si="15"/>
        <v>#N/A</v>
      </c>
      <c r="W206" s="113" t="e">
        <f>VLOOKUP(E206,'PC Receitas'!$O$4:$P$14,2,FALSE)</f>
        <v>#N/A</v>
      </c>
    </row>
    <row r="207" spans="1:23" ht="19.5" customHeight="1" thickTop="1" thickBot="1" x14ac:dyDescent="0.3">
      <c r="A207" s="164"/>
      <c r="C207" s="43"/>
      <c r="D207" s="43" t="str">
        <f>IF(C207&lt;&gt;"",TEXT(C207,"00")&amp;"/12/"&amp;'Configurações Básicas'!$E$5,"")</f>
        <v/>
      </c>
      <c r="E207" s="43"/>
      <c r="F207" s="143"/>
      <c r="G207" s="43"/>
      <c r="H207" s="43"/>
      <c r="I207" s="43"/>
      <c r="J207" s="219"/>
      <c r="K207" s="219"/>
      <c r="L207" s="44"/>
      <c r="M207" s="137"/>
      <c r="N207" s="41" t="e">
        <f>N206+IF(AND(L207="Pago",OR(E207='PC Receitas'!$O$4,E207='PC Receitas'!$O$5,E207='PC Receitas'!$O$6)),K207,IF(AND(L207="Pago",OR(E207='PC Receitas'!$O$7,E207='PC Receitas'!$O$8,E207='PC Receitas'!$O$9,E207='PC Receitas'!$O$10,E207='PC Receitas'!$O$11,E207='PC Receitas'!$O$12,E207='PC Receitas'!$O$13,E207='PC Receitas'!$O$14)),-K207,0))</f>
        <v>#REF!</v>
      </c>
      <c r="S207" s="112" t="e">
        <f t="shared" si="12"/>
        <v>#N/A</v>
      </c>
      <c r="T207" s="109" t="e">
        <f t="shared" si="13"/>
        <v>#N/A</v>
      </c>
      <c r="U207" s="109" t="e">
        <f t="shared" si="14"/>
        <v>#N/A</v>
      </c>
      <c r="V207" s="109" t="e">
        <f t="shared" si="15"/>
        <v>#N/A</v>
      </c>
      <c r="W207" s="113" t="e">
        <f>VLOOKUP(E207,'PC Receitas'!$O$4:$P$14,2,FALSE)</f>
        <v>#N/A</v>
      </c>
    </row>
    <row r="208" spans="1:23" ht="19.5" customHeight="1" thickTop="1" thickBot="1" x14ac:dyDescent="0.3">
      <c r="A208" s="164"/>
      <c r="C208" s="43"/>
      <c r="D208" s="43" t="str">
        <f>IF(C208&lt;&gt;"",TEXT(C208,"00")&amp;"/12/"&amp;'Configurações Básicas'!$E$5,"")</f>
        <v/>
      </c>
      <c r="E208" s="43"/>
      <c r="F208" s="143"/>
      <c r="G208" s="43"/>
      <c r="H208" s="43"/>
      <c r="I208" s="43"/>
      <c r="J208" s="219"/>
      <c r="K208" s="219"/>
      <c r="L208" s="44"/>
      <c r="M208" s="137"/>
      <c r="N208" s="41" t="e">
        <f>N207+IF(AND(L208="Pago",OR(E208='PC Receitas'!$O$4,E208='PC Receitas'!$O$5,E208='PC Receitas'!$O$6)),K208,IF(AND(L208="Pago",OR(E208='PC Receitas'!$O$7,E208='PC Receitas'!$O$8,E208='PC Receitas'!$O$9,E208='PC Receitas'!$O$10,E208='PC Receitas'!$O$11,E208='PC Receitas'!$O$12,E208='PC Receitas'!$O$13,E208='PC Receitas'!$O$14)),-K208,0))</f>
        <v>#REF!</v>
      </c>
      <c r="S208" s="112" t="e">
        <f t="shared" si="12"/>
        <v>#N/A</v>
      </c>
      <c r="T208" s="109" t="e">
        <f t="shared" si="13"/>
        <v>#N/A</v>
      </c>
      <c r="U208" s="109" t="e">
        <f t="shared" si="14"/>
        <v>#N/A</v>
      </c>
      <c r="V208" s="109" t="e">
        <f t="shared" si="15"/>
        <v>#N/A</v>
      </c>
      <c r="W208" s="113" t="e">
        <f>VLOOKUP(E208,'PC Receitas'!$O$4:$P$14,2,FALSE)</f>
        <v>#N/A</v>
      </c>
    </row>
    <row r="209" spans="1:23" ht="19.5" customHeight="1" thickTop="1" thickBot="1" x14ac:dyDescent="0.3">
      <c r="A209" s="164"/>
      <c r="C209" s="43"/>
      <c r="D209" s="43" t="str">
        <f>IF(C209&lt;&gt;"",TEXT(C209,"00")&amp;"/12/"&amp;'Configurações Básicas'!$E$5,"")</f>
        <v/>
      </c>
      <c r="E209" s="43"/>
      <c r="F209" s="143"/>
      <c r="G209" s="43"/>
      <c r="H209" s="43"/>
      <c r="I209" s="43"/>
      <c r="J209" s="219"/>
      <c r="K209" s="219"/>
      <c r="L209" s="44"/>
      <c r="M209" s="137"/>
      <c r="N209" s="41" t="e">
        <f>N208+IF(AND(L209="Pago",OR(E209='PC Receitas'!$O$4,E209='PC Receitas'!$O$5,E209='PC Receitas'!$O$6)),K209,IF(AND(L209="Pago",OR(E209='PC Receitas'!$O$7,E209='PC Receitas'!$O$8,E209='PC Receitas'!$O$9,E209='PC Receitas'!$O$10,E209='PC Receitas'!$O$11,E209='PC Receitas'!$O$12,E209='PC Receitas'!$O$13,E209='PC Receitas'!$O$14)),-K209,0))</f>
        <v>#REF!</v>
      </c>
      <c r="S209" s="112" t="e">
        <f t="shared" si="12"/>
        <v>#N/A</v>
      </c>
      <c r="T209" s="109" t="e">
        <f t="shared" si="13"/>
        <v>#N/A</v>
      </c>
      <c r="U209" s="109" t="e">
        <f t="shared" si="14"/>
        <v>#N/A</v>
      </c>
      <c r="V209" s="109" t="e">
        <f t="shared" si="15"/>
        <v>#N/A</v>
      </c>
      <c r="W209" s="113" t="e">
        <f>VLOOKUP(E209,'PC Receitas'!$O$4:$P$14,2,FALSE)</f>
        <v>#N/A</v>
      </c>
    </row>
    <row r="210" spans="1:23" ht="19.5" customHeight="1" thickTop="1" thickBot="1" x14ac:dyDescent="0.3">
      <c r="A210" s="164"/>
      <c r="C210" s="43"/>
      <c r="D210" s="43" t="str">
        <f>IF(C210&lt;&gt;"",TEXT(C210,"00")&amp;"/12/"&amp;'Configurações Básicas'!$E$5,"")</f>
        <v/>
      </c>
      <c r="E210" s="43"/>
      <c r="F210" s="143"/>
      <c r="G210" s="43"/>
      <c r="H210" s="43"/>
      <c r="I210" s="43"/>
      <c r="J210" s="219"/>
      <c r="K210" s="219"/>
      <c r="L210" s="44"/>
      <c r="M210" s="137"/>
      <c r="N210" s="41" t="e">
        <f>N209+IF(AND(L210="Pago",OR(E210='PC Receitas'!$O$4,E210='PC Receitas'!$O$5,E210='PC Receitas'!$O$6)),K210,IF(AND(L210="Pago",OR(E210='PC Receitas'!$O$7,E210='PC Receitas'!$O$8,E210='PC Receitas'!$O$9,E210='PC Receitas'!$O$10,E210='PC Receitas'!$O$11,E210='PC Receitas'!$O$12,E210='PC Receitas'!$O$13,E210='PC Receitas'!$O$14)),-K210,0))</f>
        <v>#REF!</v>
      </c>
      <c r="S210" s="112" t="e">
        <f t="shared" si="12"/>
        <v>#N/A</v>
      </c>
      <c r="T210" s="109" t="e">
        <f t="shared" si="13"/>
        <v>#N/A</v>
      </c>
      <c r="U210" s="109" t="e">
        <f t="shared" si="14"/>
        <v>#N/A</v>
      </c>
      <c r="V210" s="109" t="e">
        <f t="shared" si="15"/>
        <v>#N/A</v>
      </c>
      <c r="W210" s="113" t="e">
        <f>VLOOKUP(E210,'PC Receitas'!$O$4:$P$14,2,FALSE)</f>
        <v>#N/A</v>
      </c>
    </row>
    <row r="211" spans="1:23" ht="19.5" customHeight="1" thickTop="1" thickBot="1" x14ac:dyDescent="0.3">
      <c r="A211" s="164"/>
      <c r="C211" s="43"/>
      <c r="D211" s="43" t="str">
        <f>IF(C211&lt;&gt;"",TEXT(C211,"00")&amp;"/12/"&amp;'Configurações Básicas'!$E$5,"")</f>
        <v/>
      </c>
      <c r="E211" s="43"/>
      <c r="F211" s="143"/>
      <c r="G211" s="43"/>
      <c r="H211" s="43"/>
      <c r="I211" s="43"/>
      <c r="J211" s="219"/>
      <c r="K211" s="219"/>
      <c r="L211" s="44"/>
      <c r="M211" s="137"/>
      <c r="N211" s="41" t="e">
        <f>N210+IF(AND(L211="Pago",OR(E211='PC Receitas'!$O$4,E211='PC Receitas'!$O$5,E211='PC Receitas'!$O$6)),K211,IF(AND(L211="Pago",OR(E211='PC Receitas'!$O$7,E211='PC Receitas'!$O$8,E211='PC Receitas'!$O$9,E211='PC Receitas'!$O$10,E211='PC Receitas'!$O$11,E211='PC Receitas'!$O$12,E211='PC Receitas'!$O$13,E211='PC Receitas'!$O$14)),-K211,0))</f>
        <v>#REF!</v>
      </c>
      <c r="S211" s="112" t="e">
        <f t="shared" si="12"/>
        <v>#N/A</v>
      </c>
      <c r="T211" s="109" t="e">
        <f t="shared" si="13"/>
        <v>#N/A</v>
      </c>
      <c r="U211" s="109" t="e">
        <f t="shared" si="14"/>
        <v>#N/A</v>
      </c>
      <c r="V211" s="109" t="e">
        <f t="shared" si="15"/>
        <v>#N/A</v>
      </c>
      <c r="W211" s="113" t="e">
        <f>VLOOKUP(E211,'PC Receitas'!$O$4:$P$14,2,FALSE)</f>
        <v>#N/A</v>
      </c>
    </row>
    <row r="212" spans="1:23" ht="19.5" customHeight="1" thickTop="1" thickBot="1" x14ac:dyDescent="0.3">
      <c r="A212" s="164"/>
      <c r="C212" s="43"/>
      <c r="D212" s="43" t="str">
        <f>IF(C212&lt;&gt;"",TEXT(C212,"00")&amp;"/12/"&amp;'Configurações Básicas'!$E$5,"")</f>
        <v/>
      </c>
      <c r="E212" s="43"/>
      <c r="F212" s="143"/>
      <c r="G212" s="43"/>
      <c r="H212" s="43"/>
      <c r="I212" s="43"/>
      <c r="J212" s="219"/>
      <c r="K212" s="219"/>
      <c r="L212" s="44"/>
      <c r="M212" s="137"/>
      <c r="N212" s="41" t="e">
        <f>N211+IF(AND(L212="Pago",OR(E212='PC Receitas'!$O$4,E212='PC Receitas'!$O$5,E212='PC Receitas'!$O$6)),K212,IF(AND(L212="Pago",OR(E212='PC Receitas'!$O$7,E212='PC Receitas'!$O$8,E212='PC Receitas'!$O$9,E212='PC Receitas'!$O$10,E212='PC Receitas'!$O$11,E212='PC Receitas'!$O$12,E212='PC Receitas'!$O$13,E212='PC Receitas'!$O$14)),-K212,0))</f>
        <v>#REF!</v>
      </c>
      <c r="S212" s="112" t="e">
        <f t="shared" si="12"/>
        <v>#N/A</v>
      </c>
      <c r="T212" s="109" t="e">
        <f t="shared" si="13"/>
        <v>#N/A</v>
      </c>
      <c r="U212" s="109" t="e">
        <f t="shared" si="14"/>
        <v>#N/A</v>
      </c>
      <c r="V212" s="109" t="e">
        <f t="shared" si="15"/>
        <v>#N/A</v>
      </c>
      <c r="W212" s="113" t="e">
        <f>VLOOKUP(E212,'PC Receitas'!$O$4:$P$14,2,FALSE)</f>
        <v>#N/A</v>
      </c>
    </row>
    <row r="213" spans="1:23" ht="19.5" customHeight="1" thickTop="1" thickBot="1" x14ac:dyDescent="0.3">
      <c r="A213" s="164"/>
      <c r="C213" s="43"/>
      <c r="D213" s="43" t="str">
        <f>IF(C213&lt;&gt;"",TEXT(C213,"00")&amp;"/12/"&amp;'Configurações Básicas'!$E$5,"")</f>
        <v/>
      </c>
      <c r="E213" s="43"/>
      <c r="F213" s="143"/>
      <c r="G213" s="43"/>
      <c r="H213" s="43"/>
      <c r="I213" s="43"/>
      <c r="J213" s="219"/>
      <c r="K213" s="219"/>
      <c r="L213" s="44"/>
      <c r="M213" s="137"/>
      <c r="N213" s="41" t="e">
        <f>N212+IF(AND(L213="Pago",OR(E213='PC Receitas'!$O$4,E213='PC Receitas'!$O$5,E213='PC Receitas'!$O$6)),K213,IF(AND(L213="Pago",OR(E213='PC Receitas'!$O$7,E213='PC Receitas'!$O$8,E213='PC Receitas'!$O$9,E213='PC Receitas'!$O$10,E213='PC Receitas'!$O$11,E213='PC Receitas'!$O$12,E213='PC Receitas'!$O$13,E213='PC Receitas'!$O$14)),-K213,0))</f>
        <v>#REF!</v>
      </c>
      <c r="S213" s="112" t="e">
        <f t="shared" si="12"/>
        <v>#N/A</v>
      </c>
      <c r="T213" s="109" t="e">
        <f t="shared" si="13"/>
        <v>#N/A</v>
      </c>
      <c r="U213" s="109" t="e">
        <f t="shared" si="14"/>
        <v>#N/A</v>
      </c>
      <c r="V213" s="109" t="e">
        <f t="shared" si="15"/>
        <v>#N/A</v>
      </c>
      <c r="W213" s="113" t="e">
        <f>VLOOKUP(E213,'PC Receitas'!$O$4:$P$14,2,FALSE)</f>
        <v>#N/A</v>
      </c>
    </row>
    <row r="214" spans="1:23" ht="19.5" customHeight="1" thickTop="1" thickBot="1" x14ac:dyDescent="0.3">
      <c r="A214" s="164"/>
      <c r="C214" s="43"/>
      <c r="D214" s="43" t="str">
        <f>IF(C214&lt;&gt;"",TEXT(C214,"00")&amp;"/12/"&amp;'Configurações Básicas'!$E$5,"")</f>
        <v/>
      </c>
      <c r="E214" s="43"/>
      <c r="F214" s="143"/>
      <c r="G214" s="43"/>
      <c r="H214" s="43"/>
      <c r="I214" s="43"/>
      <c r="J214" s="219"/>
      <c r="K214" s="219"/>
      <c r="L214" s="44"/>
      <c r="M214" s="137"/>
      <c r="N214" s="41" t="e">
        <f>N213+IF(AND(L214="Pago",OR(E214='PC Receitas'!$O$4,E214='PC Receitas'!$O$5,E214='PC Receitas'!$O$6)),K214,IF(AND(L214="Pago",OR(E214='PC Receitas'!$O$7,E214='PC Receitas'!$O$8,E214='PC Receitas'!$O$9,E214='PC Receitas'!$O$10,E214='PC Receitas'!$O$11,E214='PC Receitas'!$O$12,E214='PC Receitas'!$O$13,E214='PC Receitas'!$O$14)),-K214,0))</f>
        <v>#REF!</v>
      </c>
      <c r="S214" s="112" t="e">
        <f t="shared" si="12"/>
        <v>#N/A</v>
      </c>
      <c r="T214" s="109" t="e">
        <f t="shared" si="13"/>
        <v>#N/A</v>
      </c>
      <c r="U214" s="109" t="e">
        <f t="shared" si="14"/>
        <v>#N/A</v>
      </c>
      <c r="V214" s="109" t="e">
        <f t="shared" si="15"/>
        <v>#N/A</v>
      </c>
      <c r="W214" s="113" t="e">
        <f>VLOOKUP(E214,'PC Receitas'!$O$4:$P$14,2,FALSE)</f>
        <v>#N/A</v>
      </c>
    </row>
    <row r="215" spans="1:23" ht="19.5" customHeight="1" thickTop="1" thickBot="1" x14ac:dyDescent="0.3">
      <c r="A215" s="164"/>
      <c r="C215" s="43"/>
      <c r="D215" s="43" t="str">
        <f>IF(C215&lt;&gt;"",TEXT(C215,"00")&amp;"/12/"&amp;'Configurações Básicas'!$E$5,"")</f>
        <v/>
      </c>
      <c r="E215" s="43"/>
      <c r="F215" s="143"/>
      <c r="G215" s="43"/>
      <c r="H215" s="43"/>
      <c r="I215" s="43"/>
      <c r="J215" s="219"/>
      <c r="K215" s="219"/>
      <c r="L215" s="44"/>
      <c r="M215" s="137"/>
      <c r="N215" s="41" t="e">
        <f>N214+IF(AND(L215="Pago",OR(E215='PC Receitas'!$O$4,E215='PC Receitas'!$O$5,E215='PC Receitas'!$O$6)),K215,IF(AND(L215="Pago",OR(E215='PC Receitas'!$O$7,E215='PC Receitas'!$O$8,E215='PC Receitas'!$O$9,E215='PC Receitas'!$O$10,E215='PC Receitas'!$O$11,E215='PC Receitas'!$O$12,E215='PC Receitas'!$O$13,E215='PC Receitas'!$O$14)),-K215,0))</f>
        <v>#REF!</v>
      </c>
      <c r="S215" s="112" t="e">
        <f t="shared" si="12"/>
        <v>#N/A</v>
      </c>
      <c r="T215" s="109" t="e">
        <f t="shared" si="13"/>
        <v>#N/A</v>
      </c>
      <c r="U215" s="109" t="e">
        <f t="shared" si="14"/>
        <v>#N/A</v>
      </c>
      <c r="V215" s="109" t="e">
        <f t="shared" si="15"/>
        <v>#N/A</v>
      </c>
      <c r="W215" s="113" t="e">
        <f>VLOOKUP(E215,'PC Receitas'!$O$4:$P$14,2,FALSE)</f>
        <v>#N/A</v>
      </c>
    </row>
    <row r="216" spans="1:23" ht="19.5" customHeight="1" thickTop="1" thickBot="1" x14ac:dyDescent="0.3">
      <c r="A216" s="164"/>
      <c r="C216" s="43"/>
      <c r="D216" s="43" t="str">
        <f>IF(C216&lt;&gt;"",TEXT(C216,"00")&amp;"/12/"&amp;'Configurações Básicas'!$E$5,"")</f>
        <v/>
      </c>
      <c r="E216" s="43"/>
      <c r="F216" s="143"/>
      <c r="G216" s="43"/>
      <c r="H216" s="43"/>
      <c r="I216" s="43"/>
      <c r="J216" s="219"/>
      <c r="K216" s="219"/>
      <c r="L216" s="44"/>
      <c r="M216" s="137"/>
      <c r="N216" s="41" t="e">
        <f>N215+IF(AND(L216="Pago",OR(E216='PC Receitas'!$O$4,E216='PC Receitas'!$O$5,E216='PC Receitas'!$O$6)),K216,IF(AND(L216="Pago",OR(E216='PC Receitas'!$O$7,E216='PC Receitas'!$O$8,E216='PC Receitas'!$O$9,E216='PC Receitas'!$O$10,E216='PC Receitas'!$O$11,E216='PC Receitas'!$O$12,E216='PC Receitas'!$O$13,E216='PC Receitas'!$O$14)),-K216,0))</f>
        <v>#REF!</v>
      </c>
      <c r="S216" s="112" t="e">
        <f t="shared" si="12"/>
        <v>#N/A</v>
      </c>
      <c r="T216" s="109" t="e">
        <f t="shared" si="13"/>
        <v>#N/A</v>
      </c>
      <c r="U216" s="109" t="e">
        <f t="shared" si="14"/>
        <v>#N/A</v>
      </c>
      <c r="V216" s="109" t="e">
        <f t="shared" si="15"/>
        <v>#N/A</v>
      </c>
      <c r="W216" s="113" t="e">
        <f>VLOOKUP(E216,'PC Receitas'!$O$4:$P$14,2,FALSE)</f>
        <v>#N/A</v>
      </c>
    </row>
    <row r="217" spans="1:23" ht="19.5" customHeight="1" thickTop="1" thickBot="1" x14ac:dyDescent="0.3">
      <c r="A217" s="164"/>
      <c r="C217" s="43"/>
      <c r="D217" s="43" t="str">
        <f>IF(C217&lt;&gt;"",TEXT(C217,"00")&amp;"/12/"&amp;'Configurações Básicas'!$E$5,"")</f>
        <v/>
      </c>
      <c r="E217" s="43"/>
      <c r="F217" s="143"/>
      <c r="G217" s="43"/>
      <c r="H217" s="43"/>
      <c r="I217" s="43"/>
      <c r="J217" s="219"/>
      <c r="K217" s="219"/>
      <c r="L217" s="44"/>
      <c r="M217" s="137"/>
      <c r="N217" s="41" t="e">
        <f>N216+IF(AND(L217="Pago",OR(E217='PC Receitas'!$O$4,E217='PC Receitas'!$O$5,E217='PC Receitas'!$O$6)),K217,IF(AND(L217="Pago",OR(E217='PC Receitas'!$O$7,E217='PC Receitas'!$O$8,E217='PC Receitas'!$O$9,E217='PC Receitas'!$O$10,E217='PC Receitas'!$O$11,E217='PC Receitas'!$O$12,E217='PC Receitas'!$O$13,E217='PC Receitas'!$O$14)),-K217,0))</f>
        <v>#REF!</v>
      </c>
      <c r="S217" s="112" t="e">
        <f t="shared" si="12"/>
        <v>#N/A</v>
      </c>
      <c r="T217" s="109" t="e">
        <f t="shared" si="13"/>
        <v>#N/A</v>
      </c>
      <c r="U217" s="109" t="e">
        <f t="shared" si="14"/>
        <v>#N/A</v>
      </c>
      <c r="V217" s="109" t="e">
        <f t="shared" si="15"/>
        <v>#N/A</v>
      </c>
      <c r="W217" s="113" t="e">
        <f>VLOOKUP(E217,'PC Receitas'!$O$4:$P$14,2,FALSE)</f>
        <v>#N/A</v>
      </c>
    </row>
    <row r="218" spans="1:23" ht="19.5" customHeight="1" thickTop="1" thickBot="1" x14ac:dyDescent="0.3">
      <c r="A218" s="164"/>
      <c r="C218" s="43"/>
      <c r="D218" s="43" t="str">
        <f>IF(C218&lt;&gt;"",TEXT(C218,"00")&amp;"/12/"&amp;'Configurações Básicas'!$E$5,"")</f>
        <v/>
      </c>
      <c r="E218" s="43"/>
      <c r="F218" s="143"/>
      <c r="G218" s="43"/>
      <c r="H218" s="43"/>
      <c r="I218" s="43"/>
      <c r="J218" s="219"/>
      <c r="K218" s="219"/>
      <c r="L218" s="44"/>
      <c r="M218" s="137"/>
      <c r="N218" s="41" t="e">
        <f>N217+IF(AND(L218="Pago",OR(E218='PC Receitas'!$O$4,E218='PC Receitas'!$O$5,E218='PC Receitas'!$O$6)),K218,IF(AND(L218="Pago",OR(E218='PC Receitas'!$O$7,E218='PC Receitas'!$O$8,E218='PC Receitas'!$O$9,E218='PC Receitas'!$O$10,E218='PC Receitas'!$O$11,E218='PC Receitas'!$O$12,E218='PC Receitas'!$O$13,E218='PC Receitas'!$O$14)),-K218,0))</f>
        <v>#REF!</v>
      </c>
      <c r="S218" s="112" t="e">
        <f t="shared" si="12"/>
        <v>#N/A</v>
      </c>
      <c r="T218" s="109" t="e">
        <f t="shared" si="13"/>
        <v>#N/A</v>
      </c>
      <c r="U218" s="109" t="e">
        <f t="shared" si="14"/>
        <v>#N/A</v>
      </c>
      <c r="V218" s="109" t="e">
        <f t="shared" si="15"/>
        <v>#N/A</v>
      </c>
      <c r="W218" s="113" t="e">
        <f>VLOOKUP(E218,'PC Receitas'!$O$4:$P$14,2,FALSE)</f>
        <v>#N/A</v>
      </c>
    </row>
    <row r="219" spans="1:23" ht="19.5" customHeight="1" thickTop="1" thickBot="1" x14ac:dyDescent="0.3">
      <c r="A219" s="164"/>
      <c r="C219" s="43"/>
      <c r="D219" s="43" t="str">
        <f>IF(C219&lt;&gt;"",TEXT(C219,"00")&amp;"/12/"&amp;'Configurações Básicas'!$E$5,"")</f>
        <v/>
      </c>
      <c r="E219" s="43"/>
      <c r="F219" s="143"/>
      <c r="G219" s="43"/>
      <c r="H219" s="43"/>
      <c r="I219" s="43"/>
      <c r="J219" s="219"/>
      <c r="K219" s="219"/>
      <c r="L219" s="44"/>
      <c r="M219" s="137"/>
      <c r="N219" s="41" t="e">
        <f>N218+IF(AND(L219="Pago",OR(E219='PC Receitas'!$O$4,E219='PC Receitas'!$O$5,E219='PC Receitas'!$O$6)),K219,IF(AND(L219="Pago",OR(E219='PC Receitas'!$O$7,E219='PC Receitas'!$O$8,E219='PC Receitas'!$O$9,E219='PC Receitas'!$O$10,E219='PC Receitas'!$O$11,E219='PC Receitas'!$O$12,E219='PC Receitas'!$O$13,E219='PC Receitas'!$O$14)),-K219,0))</f>
        <v>#REF!</v>
      </c>
      <c r="S219" s="112" t="e">
        <f t="shared" si="12"/>
        <v>#N/A</v>
      </c>
      <c r="T219" s="109" t="e">
        <f t="shared" si="13"/>
        <v>#N/A</v>
      </c>
      <c r="U219" s="109" t="e">
        <f t="shared" si="14"/>
        <v>#N/A</v>
      </c>
      <c r="V219" s="109" t="e">
        <f t="shared" si="15"/>
        <v>#N/A</v>
      </c>
      <c r="W219" s="113" t="e">
        <f>VLOOKUP(E219,'PC Receitas'!$O$4:$P$14,2,FALSE)</f>
        <v>#N/A</v>
      </c>
    </row>
    <row r="220" spans="1:23" ht="19.5" customHeight="1" thickTop="1" thickBot="1" x14ac:dyDescent="0.3">
      <c r="A220" s="164"/>
      <c r="C220" s="43"/>
      <c r="D220" s="43" t="str">
        <f>IF(C220&lt;&gt;"",TEXT(C220,"00")&amp;"/12/"&amp;'Configurações Básicas'!$E$5,"")</f>
        <v/>
      </c>
      <c r="E220" s="43"/>
      <c r="F220" s="143"/>
      <c r="G220" s="43"/>
      <c r="H220" s="43"/>
      <c r="I220" s="43"/>
      <c r="J220" s="219"/>
      <c r="K220" s="219"/>
      <c r="L220" s="44"/>
      <c r="M220" s="137"/>
      <c r="N220" s="41" t="e">
        <f>N219+IF(AND(L220="Pago",OR(E220='PC Receitas'!$O$4,E220='PC Receitas'!$O$5,E220='PC Receitas'!$O$6)),K220,IF(AND(L220="Pago",OR(E220='PC Receitas'!$O$7,E220='PC Receitas'!$O$8,E220='PC Receitas'!$O$9,E220='PC Receitas'!$O$10,E220='PC Receitas'!$O$11,E220='PC Receitas'!$O$12,E220='PC Receitas'!$O$13,E220='PC Receitas'!$O$14)),-K220,0))</f>
        <v>#REF!</v>
      </c>
      <c r="S220" s="112" t="e">
        <f t="shared" si="12"/>
        <v>#N/A</v>
      </c>
      <c r="T220" s="109" t="e">
        <f t="shared" si="13"/>
        <v>#N/A</v>
      </c>
      <c r="U220" s="109" t="e">
        <f t="shared" si="14"/>
        <v>#N/A</v>
      </c>
      <c r="V220" s="109" t="e">
        <f t="shared" si="15"/>
        <v>#N/A</v>
      </c>
      <c r="W220" s="113" t="e">
        <f>VLOOKUP(E220,'PC Receitas'!$O$4:$P$14,2,FALSE)</f>
        <v>#N/A</v>
      </c>
    </row>
    <row r="221" spans="1:23" ht="19.5" customHeight="1" thickTop="1" thickBot="1" x14ac:dyDescent="0.3">
      <c r="A221" s="164"/>
      <c r="C221" s="43"/>
      <c r="D221" s="43" t="str">
        <f>IF(C221&lt;&gt;"",TEXT(C221,"00")&amp;"/12/"&amp;'Configurações Básicas'!$E$5,"")</f>
        <v/>
      </c>
      <c r="E221" s="43"/>
      <c r="F221" s="143"/>
      <c r="G221" s="43"/>
      <c r="H221" s="43"/>
      <c r="I221" s="43"/>
      <c r="J221" s="219"/>
      <c r="K221" s="219"/>
      <c r="L221" s="44"/>
      <c r="M221" s="137"/>
      <c r="N221" s="41" t="e">
        <f>N220+IF(AND(L221="Pago",OR(E221='PC Receitas'!$O$4,E221='PC Receitas'!$O$5,E221='PC Receitas'!$O$6)),K221,IF(AND(L221="Pago",OR(E221='PC Receitas'!$O$7,E221='PC Receitas'!$O$8,E221='PC Receitas'!$O$9,E221='PC Receitas'!$O$10,E221='PC Receitas'!$O$11,E221='PC Receitas'!$O$12,E221='PC Receitas'!$O$13,E221='PC Receitas'!$O$14)),-K221,0))</f>
        <v>#REF!</v>
      </c>
      <c r="S221" s="112" t="e">
        <f t="shared" si="12"/>
        <v>#N/A</v>
      </c>
      <c r="T221" s="109" t="e">
        <f t="shared" si="13"/>
        <v>#N/A</v>
      </c>
      <c r="U221" s="109" t="e">
        <f t="shared" si="14"/>
        <v>#N/A</v>
      </c>
      <c r="V221" s="109" t="e">
        <f t="shared" si="15"/>
        <v>#N/A</v>
      </c>
      <c r="W221" s="113" t="e">
        <f>VLOOKUP(E221,'PC Receitas'!$O$4:$P$14,2,FALSE)</f>
        <v>#N/A</v>
      </c>
    </row>
    <row r="222" spans="1:23" ht="19.5" customHeight="1" thickTop="1" thickBot="1" x14ac:dyDescent="0.3">
      <c r="A222" s="164"/>
      <c r="C222" s="43"/>
      <c r="D222" s="43" t="str">
        <f>IF(C222&lt;&gt;"",TEXT(C222,"00")&amp;"/12/"&amp;'Configurações Básicas'!$E$5,"")</f>
        <v/>
      </c>
      <c r="E222" s="43"/>
      <c r="F222" s="143"/>
      <c r="G222" s="43"/>
      <c r="H222" s="43"/>
      <c r="I222" s="43"/>
      <c r="J222" s="219"/>
      <c r="K222" s="219"/>
      <c r="L222" s="44"/>
      <c r="M222" s="137"/>
      <c r="N222" s="41" t="e">
        <f>N221+IF(AND(L222="Pago",OR(E222='PC Receitas'!$O$4,E222='PC Receitas'!$O$5,E222='PC Receitas'!$O$6)),K222,IF(AND(L222="Pago",OR(E222='PC Receitas'!$O$7,E222='PC Receitas'!$O$8,E222='PC Receitas'!$O$9,E222='PC Receitas'!$O$10,E222='PC Receitas'!$O$11,E222='PC Receitas'!$O$12,E222='PC Receitas'!$O$13,E222='PC Receitas'!$O$14)),-K222,0))</f>
        <v>#REF!</v>
      </c>
      <c r="S222" s="112" t="e">
        <f t="shared" si="12"/>
        <v>#N/A</v>
      </c>
      <c r="T222" s="109" t="e">
        <f t="shared" si="13"/>
        <v>#N/A</v>
      </c>
      <c r="U222" s="109" t="e">
        <f t="shared" si="14"/>
        <v>#N/A</v>
      </c>
      <c r="V222" s="109" t="e">
        <f t="shared" si="15"/>
        <v>#N/A</v>
      </c>
      <c r="W222" s="113" t="e">
        <f>VLOOKUP(E222,'PC Receitas'!$O$4:$P$14,2,FALSE)</f>
        <v>#N/A</v>
      </c>
    </row>
    <row r="223" spans="1:23" ht="19.5" customHeight="1" thickTop="1" thickBot="1" x14ac:dyDescent="0.3">
      <c r="A223" s="164"/>
      <c r="C223" s="43"/>
      <c r="D223" s="43" t="str">
        <f>IF(C223&lt;&gt;"",TEXT(C223,"00")&amp;"/12/"&amp;'Configurações Básicas'!$E$5,"")</f>
        <v/>
      </c>
      <c r="E223" s="43"/>
      <c r="F223" s="143"/>
      <c r="G223" s="43"/>
      <c r="H223" s="43"/>
      <c r="I223" s="43"/>
      <c r="J223" s="219"/>
      <c r="K223" s="219"/>
      <c r="L223" s="44"/>
      <c r="M223" s="137"/>
      <c r="N223" s="41" t="e">
        <f>N222+IF(AND(L223="Pago",OR(E223='PC Receitas'!$O$4,E223='PC Receitas'!$O$5,E223='PC Receitas'!$O$6)),K223,IF(AND(L223="Pago",OR(E223='PC Receitas'!$O$7,E223='PC Receitas'!$O$8,E223='PC Receitas'!$O$9,E223='PC Receitas'!$O$10,E223='PC Receitas'!$O$11,E223='PC Receitas'!$O$12,E223='PC Receitas'!$O$13,E223='PC Receitas'!$O$14)),-K223,0))</f>
        <v>#REF!</v>
      </c>
      <c r="S223" s="112" t="e">
        <f t="shared" si="12"/>
        <v>#N/A</v>
      </c>
      <c r="T223" s="109" t="e">
        <f t="shared" si="13"/>
        <v>#N/A</v>
      </c>
      <c r="U223" s="109" t="e">
        <f t="shared" si="14"/>
        <v>#N/A</v>
      </c>
      <c r="V223" s="109" t="e">
        <f t="shared" si="15"/>
        <v>#N/A</v>
      </c>
      <c r="W223" s="113" t="e">
        <f>VLOOKUP(E223,'PC Receitas'!$O$4:$P$14,2,FALSE)</f>
        <v>#N/A</v>
      </c>
    </row>
    <row r="224" spans="1:23" ht="19.5" customHeight="1" thickTop="1" thickBot="1" x14ac:dyDescent="0.3">
      <c r="A224" s="164"/>
      <c r="C224" s="43"/>
      <c r="D224" s="43" t="str">
        <f>IF(C224&lt;&gt;"",TEXT(C224,"00")&amp;"/12/"&amp;'Configurações Básicas'!$E$5,"")</f>
        <v/>
      </c>
      <c r="E224" s="43"/>
      <c r="F224" s="143"/>
      <c r="G224" s="43"/>
      <c r="H224" s="43"/>
      <c r="I224" s="43"/>
      <c r="J224" s="219"/>
      <c r="K224" s="219"/>
      <c r="L224" s="44"/>
      <c r="M224" s="137"/>
      <c r="N224" s="41" t="e">
        <f>N223+IF(AND(L224="Pago",OR(E224='PC Receitas'!$O$4,E224='PC Receitas'!$O$5,E224='PC Receitas'!$O$6)),K224,IF(AND(L224="Pago",OR(E224='PC Receitas'!$O$7,E224='PC Receitas'!$O$8,E224='PC Receitas'!$O$9,E224='PC Receitas'!$O$10,E224='PC Receitas'!$O$11,E224='PC Receitas'!$O$12,E224='PC Receitas'!$O$13,E224='PC Receitas'!$O$14)),-K224,0))</f>
        <v>#REF!</v>
      </c>
      <c r="S224" s="112" t="e">
        <f t="shared" si="12"/>
        <v>#N/A</v>
      </c>
      <c r="T224" s="109" t="e">
        <f t="shared" si="13"/>
        <v>#N/A</v>
      </c>
      <c r="U224" s="109" t="e">
        <f t="shared" si="14"/>
        <v>#N/A</v>
      </c>
      <c r="V224" s="109" t="e">
        <f t="shared" si="15"/>
        <v>#N/A</v>
      </c>
      <c r="W224" s="113" t="e">
        <f>VLOOKUP(E224,'PC Receitas'!$O$4:$P$14,2,FALSE)</f>
        <v>#N/A</v>
      </c>
    </row>
    <row r="225" spans="1:23" ht="19.5" customHeight="1" thickTop="1" thickBot="1" x14ac:dyDescent="0.3">
      <c r="A225" s="164"/>
      <c r="C225" s="43"/>
      <c r="D225" s="43" t="str">
        <f>IF(C225&lt;&gt;"",TEXT(C225,"00")&amp;"/12/"&amp;'Configurações Básicas'!$E$5,"")</f>
        <v/>
      </c>
      <c r="E225" s="43"/>
      <c r="F225" s="143"/>
      <c r="G225" s="43"/>
      <c r="H225" s="43"/>
      <c r="I225" s="43"/>
      <c r="J225" s="219"/>
      <c r="K225" s="219"/>
      <c r="L225" s="44"/>
      <c r="M225" s="137"/>
      <c r="N225" s="41" t="e">
        <f>N224+IF(AND(L225="Pago",OR(E225='PC Receitas'!$O$4,E225='PC Receitas'!$O$5,E225='PC Receitas'!$O$6)),K225,IF(AND(L225="Pago",OR(E225='PC Receitas'!$O$7,E225='PC Receitas'!$O$8,E225='PC Receitas'!$O$9,E225='PC Receitas'!$O$10,E225='PC Receitas'!$O$11,E225='PC Receitas'!$O$12,E225='PC Receitas'!$O$13,E225='PC Receitas'!$O$14)),-K225,0))</f>
        <v>#REF!</v>
      </c>
      <c r="S225" s="112" t="e">
        <f t="shared" si="12"/>
        <v>#N/A</v>
      </c>
      <c r="T225" s="109" t="e">
        <f t="shared" si="13"/>
        <v>#N/A</v>
      </c>
      <c r="U225" s="109" t="e">
        <f t="shared" si="14"/>
        <v>#N/A</v>
      </c>
      <c r="V225" s="109" t="e">
        <f t="shared" si="15"/>
        <v>#N/A</v>
      </c>
      <c r="W225" s="113" t="e">
        <f>VLOOKUP(E225,'PC Receitas'!$O$4:$P$14,2,FALSE)</f>
        <v>#N/A</v>
      </c>
    </row>
    <row r="226" spans="1:23" ht="19.5" customHeight="1" thickTop="1" thickBot="1" x14ac:dyDescent="0.3">
      <c r="A226" s="164"/>
      <c r="C226" s="43"/>
      <c r="D226" s="43" t="str">
        <f>IF(C226&lt;&gt;"",TEXT(C226,"00")&amp;"/12/"&amp;'Configurações Básicas'!$E$5,"")</f>
        <v/>
      </c>
      <c r="E226" s="43"/>
      <c r="F226" s="143"/>
      <c r="G226" s="43"/>
      <c r="H226" s="43"/>
      <c r="I226" s="43"/>
      <c r="J226" s="219"/>
      <c r="K226" s="219"/>
      <c r="L226" s="44"/>
      <c r="M226" s="137"/>
      <c r="N226" s="41" t="e">
        <f>N225+IF(AND(L226="Pago",OR(E226='PC Receitas'!$O$4,E226='PC Receitas'!$O$5,E226='PC Receitas'!$O$6)),K226,IF(AND(L226="Pago",OR(E226='PC Receitas'!$O$7,E226='PC Receitas'!$O$8,E226='PC Receitas'!$O$9,E226='PC Receitas'!$O$10,E226='PC Receitas'!$O$11,E226='PC Receitas'!$O$12,E226='PC Receitas'!$O$13,E226='PC Receitas'!$O$14)),-K226,0))</f>
        <v>#REF!</v>
      </c>
      <c r="S226" s="112" t="e">
        <f t="shared" si="12"/>
        <v>#N/A</v>
      </c>
      <c r="T226" s="109" t="e">
        <f t="shared" si="13"/>
        <v>#N/A</v>
      </c>
      <c r="U226" s="109" t="e">
        <f t="shared" si="14"/>
        <v>#N/A</v>
      </c>
      <c r="V226" s="109" t="e">
        <f t="shared" si="15"/>
        <v>#N/A</v>
      </c>
      <c r="W226" s="113" t="e">
        <f>VLOOKUP(E226,'PC Receitas'!$O$4:$P$14,2,FALSE)</f>
        <v>#N/A</v>
      </c>
    </row>
    <row r="227" spans="1:23" ht="19.5" customHeight="1" thickTop="1" thickBot="1" x14ac:dyDescent="0.3">
      <c r="A227" s="164"/>
      <c r="C227" s="43"/>
      <c r="D227" s="43" t="str">
        <f>IF(C227&lt;&gt;"",TEXT(C227,"00")&amp;"/12/"&amp;'Configurações Básicas'!$E$5,"")</f>
        <v/>
      </c>
      <c r="E227" s="43"/>
      <c r="F227" s="143"/>
      <c r="G227" s="43"/>
      <c r="H227" s="43"/>
      <c r="I227" s="43"/>
      <c r="J227" s="219"/>
      <c r="K227" s="219"/>
      <c r="L227" s="44"/>
      <c r="M227" s="137"/>
      <c r="N227" s="41" t="e">
        <f>N226+IF(AND(L227="Pago",OR(E227='PC Receitas'!$O$4,E227='PC Receitas'!$O$5,E227='PC Receitas'!$O$6)),K227,IF(AND(L227="Pago",OR(E227='PC Receitas'!$O$7,E227='PC Receitas'!$O$8,E227='PC Receitas'!$O$9,E227='PC Receitas'!$O$10,E227='PC Receitas'!$O$11,E227='PC Receitas'!$O$12,E227='PC Receitas'!$O$13,E227='PC Receitas'!$O$14)),-K227,0))</f>
        <v>#REF!</v>
      </c>
      <c r="S227" s="112" t="e">
        <f t="shared" si="12"/>
        <v>#N/A</v>
      </c>
      <c r="T227" s="109" t="e">
        <f t="shared" si="13"/>
        <v>#N/A</v>
      </c>
      <c r="U227" s="109" t="e">
        <f t="shared" si="14"/>
        <v>#N/A</v>
      </c>
      <c r="V227" s="109" t="e">
        <f t="shared" si="15"/>
        <v>#N/A</v>
      </c>
      <c r="W227" s="113" t="e">
        <f>VLOOKUP(E227,'PC Receitas'!$O$4:$P$14,2,FALSE)</f>
        <v>#N/A</v>
      </c>
    </row>
    <row r="228" spans="1:23" ht="19.5" customHeight="1" thickTop="1" thickBot="1" x14ac:dyDescent="0.3">
      <c r="A228" s="164"/>
      <c r="C228" s="43"/>
      <c r="D228" s="43" t="str">
        <f>IF(C228&lt;&gt;"",TEXT(C228,"00")&amp;"/12/"&amp;'Configurações Básicas'!$E$5,"")</f>
        <v/>
      </c>
      <c r="E228" s="43"/>
      <c r="F228" s="143"/>
      <c r="G228" s="43"/>
      <c r="H228" s="43"/>
      <c r="I228" s="43"/>
      <c r="J228" s="219"/>
      <c r="K228" s="219"/>
      <c r="L228" s="44"/>
      <c r="M228" s="137"/>
      <c r="N228" s="41" t="e">
        <f>N227+IF(AND(L228="Pago",OR(E228='PC Receitas'!$O$4,E228='PC Receitas'!$O$5,E228='PC Receitas'!$O$6)),K228,IF(AND(L228="Pago",OR(E228='PC Receitas'!$O$7,E228='PC Receitas'!$O$8,E228='PC Receitas'!$O$9,E228='PC Receitas'!$O$10,E228='PC Receitas'!$O$11,E228='PC Receitas'!$O$12,E228='PC Receitas'!$O$13,E228='PC Receitas'!$O$14)),-K228,0))</f>
        <v>#REF!</v>
      </c>
      <c r="S228" s="112" t="e">
        <f t="shared" si="12"/>
        <v>#N/A</v>
      </c>
      <c r="T228" s="109" t="e">
        <f t="shared" si="13"/>
        <v>#N/A</v>
      </c>
      <c r="U228" s="109" t="e">
        <f t="shared" si="14"/>
        <v>#N/A</v>
      </c>
      <c r="V228" s="109" t="e">
        <f t="shared" si="15"/>
        <v>#N/A</v>
      </c>
      <c r="W228" s="113" t="e">
        <f>VLOOKUP(E228,'PC Receitas'!$O$4:$P$14,2,FALSE)</f>
        <v>#N/A</v>
      </c>
    </row>
    <row r="229" spans="1:23" ht="19.5" customHeight="1" thickTop="1" thickBot="1" x14ac:dyDescent="0.3">
      <c r="A229" s="164"/>
      <c r="C229" s="43"/>
      <c r="D229" s="43" t="str">
        <f>IF(C229&lt;&gt;"",TEXT(C229,"00")&amp;"/12/"&amp;'Configurações Básicas'!$E$5,"")</f>
        <v/>
      </c>
      <c r="E229" s="43"/>
      <c r="F229" s="143"/>
      <c r="G229" s="43"/>
      <c r="H229" s="43"/>
      <c r="I229" s="43"/>
      <c r="J229" s="219"/>
      <c r="K229" s="219"/>
      <c r="L229" s="44"/>
      <c r="M229" s="137"/>
      <c r="N229" s="41" t="e">
        <f>N228+IF(AND(L229="Pago",OR(E229='PC Receitas'!$O$4,E229='PC Receitas'!$O$5,E229='PC Receitas'!$O$6)),K229,IF(AND(L229="Pago",OR(E229='PC Receitas'!$O$7,E229='PC Receitas'!$O$8,E229='PC Receitas'!$O$9,E229='PC Receitas'!$O$10,E229='PC Receitas'!$O$11,E229='PC Receitas'!$O$12,E229='PC Receitas'!$O$13,E229='PC Receitas'!$O$14)),-K229,0))</f>
        <v>#REF!</v>
      </c>
      <c r="S229" s="112" t="e">
        <f t="shared" si="12"/>
        <v>#N/A</v>
      </c>
      <c r="T229" s="109" t="e">
        <f t="shared" si="13"/>
        <v>#N/A</v>
      </c>
      <c r="U229" s="109" t="e">
        <f t="shared" si="14"/>
        <v>#N/A</v>
      </c>
      <c r="V229" s="109" t="e">
        <f t="shared" si="15"/>
        <v>#N/A</v>
      </c>
      <c r="W229" s="113" t="e">
        <f>VLOOKUP(E229,'PC Receitas'!$O$4:$P$14,2,FALSE)</f>
        <v>#N/A</v>
      </c>
    </row>
    <row r="230" spans="1:23" ht="19.5" customHeight="1" thickTop="1" thickBot="1" x14ac:dyDescent="0.3">
      <c r="A230" s="164"/>
      <c r="C230" s="43"/>
      <c r="D230" s="43" t="str">
        <f>IF(C230&lt;&gt;"",TEXT(C230,"00")&amp;"/12/"&amp;'Configurações Básicas'!$E$5,"")</f>
        <v/>
      </c>
      <c r="E230" s="43"/>
      <c r="F230" s="143"/>
      <c r="G230" s="43"/>
      <c r="H230" s="43"/>
      <c r="I230" s="43"/>
      <c r="J230" s="219"/>
      <c r="K230" s="219"/>
      <c r="L230" s="44"/>
      <c r="M230" s="137"/>
      <c r="N230" s="41" t="e">
        <f>N229+IF(AND(L230="Pago",OR(E230='PC Receitas'!$O$4,E230='PC Receitas'!$O$5,E230='PC Receitas'!$O$6)),K230,IF(AND(L230="Pago",OR(E230='PC Receitas'!$O$7,E230='PC Receitas'!$O$8,E230='PC Receitas'!$O$9,E230='PC Receitas'!$O$10,E230='PC Receitas'!$O$11,E230='PC Receitas'!$O$12,E230='PC Receitas'!$O$13,E230='PC Receitas'!$O$14)),-K230,0))</f>
        <v>#REF!</v>
      </c>
      <c r="S230" s="112" t="e">
        <f t="shared" si="12"/>
        <v>#N/A</v>
      </c>
      <c r="T230" s="109" t="e">
        <f t="shared" si="13"/>
        <v>#N/A</v>
      </c>
      <c r="U230" s="109" t="e">
        <f t="shared" si="14"/>
        <v>#N/A</v>
      </c>
      <c r="V230" s="109" t="e">
        <f t="shared" si="15"/>
        <v>#N/A</v>
      </c>
      <c r="W230" s="113" t="e">
        <f>VLOOKUP(E230,'PC Receitas'!$O$4:$P$14,2,FALSE)</f>
        <v>#N/A</v>
      </c>
    </row>
    <row r="231" spans="1:23" ht="19.5" customHeight="1" thickTop="1" thickBot="1" x14ac:dyDescent="0.3">
      <c r="A231" s="164"/>
      <c r="C231" s="43"/>
      <c r="D231" s="43" t="str">
        <f>IF(C231&lt;&gt;"",TEXT(C231,"00")&amp;"/12/"&amp;'Configurações Básicas'!$E$5,"")</f>
        <v/>
      </c>
      <c r="E231" s="43"/>
      <c r="F231" s="143"/>
      <c r="G231" s="43"/>
      <c r="H231" s="43"/>
      <c r="I231" s="43"/>
      <c r="J231" s="219"/>
      <c r="K231" s="219"/>
      <c r="L231" s="44"/>
      <c r="M231" s="137"/>
      <c r="N231" s="41" t="e">
        <f>N230+IF(AND(L231="Pago",OR(E231='PC Receitas'!$O$4,E231='PC Receitas'!$O$5,E231='PC Receitas'!$O$6)),K231,IF(AND(L231="Pago",OR(E231='PC Receitas'!$O$7,E231='PC Receitas'!$O$8,E231='PC Receitas'!$O$9,E231='PC Receitas'!$O$10,E231='PC Receitas'!$O$11,E231='PC Receitas'!$O$12,E231='PC Receitas'!$O$13,E231='PC Receitas'!$O$14)),-K231,0))</f>
        <v>#REF!</v>
      </c>
      <c r="S231" s="112" t="e">
        <f t="shared" si="12"/>
        <v>#N/A</v>
      </c>
      <c r="T231" s="109" t="e">
        <f t="shared" si="13"/>
        <v>#N/A</v>
      </c>
      <c r="U231" s="109" t="e">
        <f t="shared" si="14"/>
        <v>#N/A</v>
      </c>
      <c r="V231" s="109" t="e">
        <f t="shared" si="15"/>
        <v>#N/A</v>
      </c>
      <c r="W231" s="113" t="e">
        <f>VLOOKUP(E231,'PC Receitas'!$O$4:$P$14,2,FALSE)</f>
        <v>#N/A</v>
      </c>
    </row>
    <row r="232" spans="1:23" ht="19.5" customHeight="1" thickTop="1" thickBot="1" x14ac:dyDescent="0.3">
      <c r="A232" s="164"/>
      <c r="C232" s="43"/>
      <c r="D232" s="43" t="str">
        <f>IF(C232&lt;&gt;"",TEXT(C232,"00")&amp;"/12/"&amp;'Configurações Básicas'!$E$5,"")</f>
        <v/>
      </c>
      <c r="E232" s="43"/>
      <c r="F232" s="143"/>
      <c r="G232" s="43"/>
      <c r="H232" s="43"/>
      <c r="I232" s="43"/>
      <c r="J232" s="219"/>
      <c r="K232" s="219"/>
      <c r="L232" s="44"/>
      <c r="M232" s="137"/>
      <c r="N232" s="41" t="e">
        <f>N231+IF(AND(L232="Pago",OR(E232='PC Receitas'!$O$4,E232='PC Receitas'!$O$5,E232='PC Receitas'!$O$6)),K232,IF(AND(L232="Pago",OR(E232='PC Receitas'!$O$7,E232='PC Receitas'!$O$8,E232='PC Receitas'!$O$9,E232='PC Receitas'!$O$10,E232='PC Receitas'!$O$11,E232='PC Receitas'!$O$12,E232='PC Receitas'!$O$13,E232='PC Receitas'!$O$14)),-K232,0))</f>
        <v>#REF!</v>
      </c>
      <c r="S232" s="112" t="e">
        <f t="shared" si="12"/>
        <v>#N/A</v>
      </c>
      <c r="T232" s="109" t="e">
        <f t="shared" si="13"/>
        <v>#N/A</v>
      </c>
      <c r="U232" s="109" t="e">
        <f t="shared" si="14"/>
        <v>#N/A</v>
      </c>
      <c r="V232" s="109" t="e">
        <f t="shared" si="15"/>
        <v>#N/A</v>
      </c>
      <c r="W232" s="113" t="e">
        <f>VLOOKUP(E232,'PC Receitas'!$O$4:$P$14,2,FALSE)</f>
        <v>#N/A</v>
      </c>
    </row>
    <row r="233" spans="1:23" ht="19.5" customHeight="1" thickTop="1" thickBot="1" x14ac:dyDescent="0.3">
      <c r="A233" s="164"/>
      <c r="C233" s="43"/>
      <c r="D233" s="43" t="str">
        <f>IF(C233&lt;&gt;"",TEXT(C233,"00")&amp;"/12/"&amp;'Configurações Básicas'!$E$5,"")</f>
        <v/>
      </c>
      <c r="E233" s="43"/>
      <c r="F233" s="143"/>
      <c r="G233" s="43"/>
      <c r="H233" s="43"/>
      <c r="I233" s="43"/>
      <c r="J233" s="219"/>
      <c r="K233" s="219"/>
      <c r="L233" s="44"/>
      <c r="M233" s="137"/>
      <c r="N233" s="41" t="e">
        <f>N232+IF(AND(L233="Pago",OR(E233='PC Receitas'!$O$4,E233='PC Receitas'!$O$5,E233='PC Receitas'!$O$6)),K233,IF(AND(L233="Pago",OR(E233='PC Receitas'!$O$7,E233='PC Receitas'!$O$8,E233='PC Receitas'!$O$9,E233='PC Receitas'!$O$10,E233='PC Receitas'!$O$11,E233='PC Receitas'!$O$12,E233='PC Receitas'!$O$13,E233='PC Receitas'!$O$14)),-K233,0))</f>
        <v>#REF!</v>
      </c>
      <c r="S233" s="112" t="e">
        <f t="shared" si="12"/>
        <v>#N/A</v>
      </c>
      <c r="T233" s="109" t="e">
        <f t="shared" si="13"/>
        <v>#N/A</v>
      </c>
      <c r="U233" s="109" t="e">
        <f t="shared" si="14"/>
        <v>#N/A</v>
      </c>
      <c r="V233" s="109" t="e">
        <f t="shared" si="15"/>
        <v>#N/A</v>
      </c>
      <c r="W233" s="113" t="e">
        <f>VLOOKUP(E233,'PC Receitas'!$O$4:$P$14,2,FALSE)</f>
        <v>#N/A</v>
      </c>
    </row>
    <row r="234" spans="1:23" ht="19.5" customHeight="1" thickTop="1" thickBot="1" x14ac:dyDescent="0.3">
      <c r="A234" s="164"/>
      <c r="C234" s="43"/>
      <c r="D234" s="43" t="str">
        <f>IF(C234&lt;&gt;"",TEXT(C234,"00")&amp;"/12/"&amp;'Configurações Básicas'!$E$5,"")</f>
        <v/>
      </c>
      <c r="E234" s="43"/>
      <c r="F234" s="143"/>
      <c r="G234" s="43"/>
      <c r="H234" s="43"/>
      <c r="I234" s="43"/>
      <c r="J234" s="219"/>
      <c r="K234" s="219"/>
      <c r="L234" s="44"/>
      <c r="M234" s="137"/>
      <c r="N234" s="41" t="e">
        <f>N233+IF(AND(L234="Pago",OR(E234='PC Receitas'!$O$4,E234='PC Receitas'!$O$5,E234='PC Receitas'!$O$6)),K234,IF(AND(L234="Pago",OR(E234='PC Receitas'!$O$7,E234='PC Receitas'!$O$8,E234='PC Receitas'!$O$9,E234='PC Receitas'!$O$10,E234='PC Receitas'!$O$11,E234='PC Receitas'!$O$12,E234='PC Receitas'!$O$13,E234='PC Receitas'!$O$14)),-K234,0))</f>
        <v>#REF!</v>
      </c>
      <c r="S234" s="112" t="e">
        <f t="shared" si="12"/>
        <v>#N/A</v>
      </c>
      <c r="T234" s="109" t="e">
        <f t="shared" si="13"/>
        <v>#N/A</v>
      </c>
      <c r="U234" s="109" t="e">
        <f t="shared" si="14"/>
        <v>#N/A</v>
      </c>
      <c r="V234" s="109" t="e">
        <f t="shared" si="15"/>
        <v>#N/A</v>
      </c>
      <c r="W234" s="113" t="e">
        <f>VLOOKUP(E234,'PC Receitas'!$O$4:$P$14,2,FALSE)</f>
        <v>#N/A</v>
      </c>
    </row>
    <row r="235" spans="1:23" ht="19.5" customHeight="1" thickTop="1" thickBot="1" x14ac:dyDescent="0.3">
      <c r="A235" s="164"/>
      <c r="C235" s="43"/>
      <c r="D235" s="43" t="str">
        <f>IF(C235&lt;&gt;"",TEXT(C235,"00")&amp;"/12/"&amp;'Configurações Básicas'!$E$5,"")</f>
        <v/>
      </c>
      <c r="E235" s="43"/>
      <c r="F235" s="143"/>
      <c r="G235" s="43"/>
      <c r="H235" s="43"/>
      <c r="I235" s="43"/>
      <c r="J235" s="219"/>
      <c r="K235" s="219"/>
      <c r="L235" s="44"/>
      <c r="M235" s="137"/>
      <c r="N235" s="41" t="e">
        <f>N234+IF(AND(L235="Pago",OR(E235='PC Receitas'!$O$4,E235='PC Receitas'!$O$5,E235='PC Receitas'!$O$6)),K235,IF(AND(L235="Pago",OR(E235='PC Receitas'!$O$7,E235='PC Receitas'!$O$8,E235='PC Receitas'!$O$9,E235='PC Receitas'!$O$10,E235='PC Receitas'!$O$11,E235='PC Receitas'!$O$12,E235='PC Receitas'!$O$13,E235='PC Receitas'!$O$14)),-K235,0))</f>
        <v>#REF!</v>
      </c>
      <c r="S235" s="112" t="e">
        <f t="shared" si="12"/>
        <v>#N/A</v>
      </c>
      <c r="T235" s="109" t="e">
        <f t="shared" si="13"/>
        <v>#N/A</v>
      </c>
      <c r="U235" s="109" t="e">
        <f t="shared" si="14"/>
        <v>#N/A</v>
      </c>
      <c r="V235" s="109" t="e">
        <f t="shared" si="15"/>
        <v>#N/A</v>
      </c>
      <c r="W235" s="113" t="e">
        <f>VLOOKUP(E235,'PC Receitas'!$O$4:$P$14,2,FALSE)</f>
        <v>#N/A</v>
      </c>
    </row>
    <row r="236" spans="1:23" ht="19.5" customHeight="1" thickTop="1" thickBot="1" x14ac:dyDescent="0.3">
      <c r="A236" s="164"/>
      <c r="C236" s="43"/>
      <c r="D236" s="43" t="str">
        <f>IF(C236&lt;&gt;"",TEXT(C236,"00")&amp;"/12/"&amp;'Configurações Básicas'!$E$5,"")</f>
        <v/>
      </c>
      <c r="E236" s="43"/>
      <c r="F236" s="143"/>
      <c r="G236" s="43"/>
      <c r="H236" s="43"/>
      <c r="I236" s="43"/>
      <c r="J236" s="219"/>
      <c r="K236" s="219"/>
      <c r="L236" s="44"/>
      <c r="M236" s="137"/>
      <c r="N236" s="41" t="e">
        <f>N235+IF(AND(L236="Pago",OR(E236='PC Receitas'!$O$4,E236='PC Receitas'!$O$5,E236='PC Receitas'!$O$6)),K236,IF(AND(L236="Pago",OR(E236='PC Receitas'!$O$7,E236='PC Receitas'!$O$8,E236='PC Receitas'!$O$9,E236='PC Receitas'!$O$10,E236='PC Receitas'!$O$11,E236='PC Receitas'!$O$12,E236='PC Receitas'!$O$13,E236='PC Receitas'!$O$14)),-K236,0))</f>
        <v>#REF!</v>
      </c>
      <c r="S236" s="112" t="e">
        <f t="shared" si="12"/>
        <v>#N/A</v>
      </c>
      <c r="T236" s="109" t="e">
        <f t="shared" si="13"/>
        <v>#N/A</v>
      </c>
      <c r="U236" s="109" t="e">
        <f t="shared" si="14"/>
        <v>#N/A</v>
      </c>
      <c r="V236" s="109" t="e">
        <f t="shared" si="15"/>
        <v>#N/A</v>
      </c>
      <c r="W236" s="113" t="e">
        <f>VLOOKUP(E236,'PC Receitas'!$O$4:$P$14,2,FALSE)</f>
        <v>#N/A</v>
      </c>
    </row>
    <row r="237" spans="1:23" ht="19.5" customHeight="1" thickTop="1" thickBot="1" x14ac:dyDescent="0.3">
      <c r="A237" s="164"/>
      <c r="C237" s="43"/>
      <c r="D237" s="43" t="str">
        <f>IF(C237&lt;&gt;"",TEXT(C237,"00")&amp;"/12/"&amp;'Configurações Básicas'!$E$5,"")</f>
        <v/>
      </c>
      <c r="E237" s="43"/>
      <c r="F237" s="143"/>
      <c r="G237" s="43"/>
      <c r="H237" s="43"/>
      <c r="I237" s="43"/>
      <c r="J237" s="219"/>
      <c r="K237" s="219"/>
      <c r="L237" s="44"/>
      <c r="M237" s="137"/>
      <c r="N237" s="41" t="e">
        <f>N236+IF(AND(L237="Pago",OR(E237='PC Receitas'!$O$4,E237='PC Receitas'!$O$5,E237='PC Receitas'!$O$6)),K237,IF(AND(L237="Pago",OR(E237='PC Receitas'!$O$7,E237='PC Receitas'!$O$8,E237='PC Receitas'!$O$9,E237='PC Receitas'!$O$10,E237='PC Receitas'!$O$11,E237='PC Receitas'!$O$12,E237='PC Receitas'!$O$13,E237='PC Receitas'!$O$14)),-K237,0))</f>
        <v>#REF!</v>
      </c>
      <c r="S237" s="112" t="e">
        <f t="shared" si="12"/>
        <v>#N/A</v>
      </c>
      <c r="T237" s="109" t="e">
        <f t="shared" si="13"/>
        <v>#N/A</v>
      </c>
      <c r="U237" s="109" t="e">
        <f t="shared" si="14"/>
        <v>#N/A</v>
      </c>
      <c r="V237" s="109" t="e">
        <f t="shared" si="15"/>
        <v>#N/A</v>
      </c>
      <c r="W237" s="113" t="e">
        <f>VLOOKUP(E237,'PC Receitas'!$O$4:$P$14,2,FALSE)</f>
        <v>#N/A</v>
      </c>
    </row>
    <row r="238" spans="1:23" ht="19.5" customHeight="1" thickTop="1" thickBot="1" x14ac:dyDescent="0.3">
      <c r="A238" s="164"/>
      <c r="C238" s="43"/>
      <c r="D238" s="43" t="str">
        <f>IF(C238&lt;&gt;"",TEXT(C238,"00")&amp;"/12/"&amp;'Configurações Básicas'!$E$5,"")</f>
        <v/>
      </c>
      <c r="E238" s="43"/>
      <c r="F238" s="143"/>
      <c r="G238" s="43"/>
      <c r="H238" s="43"/>
      <c r="I238" s="43"/>
      <c r="J238" s="219"/>
      <c r="K238" s="219"/>
      <c r="L238" s="44"/>
      <c r="M238" s="137"/>
      <c r="N238" s="41" t="e">
        <f>N237+IF(AND(L238="Pago",OR(E238='PC Receitas'!$O$4,E238='PC Receitas'!$O$5,E238='PC Receitas'!$O$6)),K238,IF(AND(L238="Pago",OR(E238='PC Receitas'!$O$7,E238='PC Receitas'!$O$8,E238='PC Receitas'!$O$9,E238='PC Receitas'!$O$10,E238='PC Receitas'!$O$11,E238='PC Receitas'!$O$12,E238='PC Receitas'!$O$13,E238='PC Receitas'!$O$14)),-K238,0))</f>
        <v>#REF!</v>
      </c>
      <c r="S238" s="112" t="e">
        <f t="shared" si="12"/>
        <v>#N/A</v>
      </c>
      <c r="T238" s="109" t="e">
        <f t="shared" si="13"/>
        <v>#N/A</v>
      </c>
      <c r="U238" s="109" t="e">
        <f t="shared" si="14"/>
        <v>#N/A</v>
      </c>
      <c r="V238" s="109" t="e">
        <f t="shared" si="15"/>
        <v>#N/A</v>
      </c>
      <c r="W238" s="113" t="e">
        <f>VLOOKUP(E238,'PC Receitas'!$O$4:$P$14,2,FALSE)</f>
        <v>#N/A</v>
      </c>
    </row>
    <row r="239" spans="1:23" ht="19.5" customHeight="1" thickTop="1" thickBot="1" x14ac:dyDescent="0.3">
      <c r="A239" s="164"/>
      <c r="C239" s="43"/>
      <c r="D239" s="43" t="str">
        <f>IF(C239&lt;&gt;"",TEXT(C239,"00")&amp;"/12/"&amp;'Configurações Básicas'!$E$5,"")</f>
        <v/>
      </c>
      <c r="E239" s="43"/>
      <c r="F239" s="143"/>
      <c r="G239" s="43"/>
      <c r="H239" s="43"/>
      <c r="I239" s="43"/>
      <c r="J239" s="219"/>
      <c r="K239" s="219"/>
      <c r="L239" s="44"/>
      <c r="M239" s="137"/>
      <c r="N239" s="41" t="e">
        <f>N238+IF(AND(L239="Pago",OR(E239='PC Receitas'!$O$4,E239='PC Receitas'!$O$5,E239='PC Receitas'!$O$6)),K239,IF(AND(L239="Pago",OR(E239='PC Receitas'!$O$7,E239='PC Receitas'!$O$8,E239='PC Receitas'!$O$9,E239='PC Receitas'!$O$10,E239='PC Receitas'!$O$11,E239='PC Receitas'!$O$12,E239='PC Receitas'!$O$13,E239='PC Receitas'!$O$14)),-K239,0))</f>
        <v>#REF!</v>
      </c>
      <c r="S239" s="112" t="e">
        <f t="shared" si="12"/>
        <v>#N/A</v>
      </c>
      <c r="T239" s="109" t="e">
        <f t="shared" si="13"/>
        <v>#N/A</v>
      </c>
      <c r="U239" s="109" t="e">
        <f t="shared" si="14"/>
        <v>#N/A</v>
      </c>
      <c r="V239" s="109" t="e">
        <f t="shared" si="15"/>
        <v>#N/A</v>
      </c>
      <c r="W239" s="113" t="e">
        <f>VLOOKUP(E239,'PC Receitas'!$O$4:$P$14,2,FALSE)</f>
        <v>#N/A</v>
      </c>
    </row>
    <row r="240" spans="1:23" ht="19.5" customHeight="1" thickTop="1" thickBot="1" x14ac:dyDescent="0.3">
      <c r="A240" s="164"/>
      <c r="C240" s="43"/>
      <c r="D240" s="43" t="str">
        <f>IF(C240&lt;&gt;"",TEXT(C240,"00")&amp;"/12/"&amp;'Configurações Básicas'!$E$5,"")</f>
        <v/>
      </c>
      <c r="E240" s="43"/>
      <c r="F240" s="143"/>
      <c r="G240" s="43"/>
      <c r="H240" s="43"/>
      <c r="I240" s="43"/>
      <c r="J240" s="219"/>
      <c r="K240" s="219"/>
      <c r="L240" s="44"/>
      <c r="M240" s="137"/>
      <c r="N240" s="41" t="e">
        <f>N239+IF(AND(L240="Pago",OR(E240='PC Receitas'!$O$4,E240='PC Receitas'!$O$5,E240='PC Receitas'!$O$6)),K240,IF(AND(L240="Pago",OR(E240='PC Receitas'!$O$7,E240='PC Receitas'!$O$8,E240='PC Receitas'!$O$9,E240='PC Receitas'!$O$10,E240='PC Receitas'!$O$11,E240='PC Receitas'!$O$12,E240='PC Receitas'!$O$13,E240='PC Receitas'!$O$14)),-K240,0))</f>
        <v>#REF!</v>
      </c>
      <c r="S240" s="112" t="e">
        <f t="shared" si="12"/>
        <v>#N/A</v>
      </c>
      <c r="T240" s="109" t="e">
        <f t="shared" si="13"/>
        <v>#N/A</v>
      </c>
      <c r="U240" s="109" t="e">
        <f t="shared" si="14"/>
        <v>#N/A</v>
      </c>
      <c r="V240" s="109" t="e">
        <f t="shared" si="15"/>
        <v>#N/A</v>
      </c>
      <c r="W240" s="113" t="e">
        <f>VLOOKUP(E240,'PC Receitas'!$O$4:$P$14,2,FALSE)</f>
        <v>#N/A</v>
      </c>
    </row>
    <row r="241" spans="1:23" ht="19.5" customHeight="1" thickTop="1" thickBot="1" x14ac:dyDescent="0.3">
      <c r="A241" s="164"/>
      <c r="C241" s="43"/>
      <c r="D241" s="43" t="str">
        <f>IF(C241&lt;&gt;"",TEXT(C241,"00")&amp;"/12/"&amp;'Configurações Básicas'!$E$5,"")</f>
        <v/>
      </c>
      <c r="E241" s="43"/>
      <c r="F241" s="143"/>
      <c r="G241" s="43"/>
      <c r="H241" s="43"/>
      <c r="I241" s="43"/>
      <c r="J241" s="219"/>
      <c r="K241" s="219"/>
      <c r="L241" s="44"/>
      <c r="M241" s="137"/>
      <c r="N241" s="41" t="e">
        <f>N240+IF(AND(L241="Pago",OR(E241='PC Receitas'!$O$4,E241='PC Receitas'!$O$5,E241='PC Receitas'!$O$6)),K241,IF(AND(L241="Pago",OR(E241='PC Receitas'!$O$7,E241='PC Receitas'!$O$8,E241='PC Receitas'!$O$9,E241='PC Receitas'!$O$10,E241='PC Receitas'!$O$11,E241='PC Receitas'!$O$12,E241='PC Receitas'!$O$13,E241='PC Receitas'!$O$14)),-K241,0))</f>
        <v>#REF!</v>
      </c>
      <c r="S241" s="112" t="e">
        <f t="shared" si="12"/>
        <v>#N/A</v>
      </c>
      <c r="T241" s="109" t="e">
        <f t="shared" si="13"/>
        <v>#N/A</v>
      </c>
      <c r="U241" s="109" t="e">
        <f t="shared" si="14"/>
        <v>#N/A</v>
      </c>
      <c r="V241" s="109" t="e">
        <f t="shared" si="15"/>
        <v>#N/A</v>
      </c>
      <c r="W241" s="113" t="e">
        <f>VLOOKUP(E241,'PC Receitas'!$O$4:$P$14,2,FALSE)</f>
        <v>#N/A</v>
      </c>
    </row>
    <row r="242" spans="1:23" ht="19.5" customHeight="1" thickTop="1" thickBot="1" x14ac:dyDescent="0.3">
      <c r="A242" s="164"/>
      <c r="C242" s="43"/>
      <c r="D242" s="43" t="str">
        <f>IF(C242&lt;&gt;"",TEXT(C242,"00")&amp;"/12/"&amp;'Configurações Básicas'!$E$5,"")</f>
        <v/>
      </c>
      <c r="E242" s="43"/>
      <c r="F242" s="143"/>
      <c r="G242" s="43"/>
      <c r="H242" s="43"/>
      <c r="I242" s="43"/>
      <c r="J242" s="219"/>
      <c r="K242" s="219"/>
      <c r="L242" s="44"/>
      <c r="M242" s="137"/>
      <c r="N242" s="41" t="e">
        <f>N241+IF(AND(L242="Pago",OR(E242='PC Receitas'!$O$4,E242='PC Receitas'!$O$5,E242='PC Receitas'!$O$6)),K242,IF(AND(L242="Pago",OR(E242='PC Receitas'!$O$7,E242='PC Receitas'!$O$8,E242='PC Receitas'!$O$9,E242='PC Receitas'!$O$10,E242='PC Receitas'!$O$11,E242='PC Receitas'!$O$12,E242='PC Receitas'!$O$13,E242='PC Receitas'!$O$14)),-K242,0))</f>
        <v>#REF!</v>
      </c>
      <c r="S242" s="112" t="e">
        <f t="shared" si="12"/>
        <v>#N/A</v>
      </c>
      <c r="T242" s="109" t="e">
        <f t="shared" si="13"/>
        <v>#N/A</v>
      </c>
      <c r="U242" s="109" t="e">
        <f t="shared" si="14"/>
        <v>#N/A</v>
      </c>
      <c r="V242" s="109" t="e">
        <f t="shared" si="15"/>
        <v>#N/A</v>
      </c>
      <c r="W242" s="113" t="e">
        <f>VLOOKUP(E242,'PC Receitas'!$O$4:$P$14,2,FALSE)</f>
        <v>#N/A</v>
      </c>
    </row>
    <row r="243" spans="1:23" ht="19.5" customHeight="1" thickTop="1" thickBot="1" x14ac:dyDescent="0.3">
      <c r="A243" s="164"/>
      <c r="C243" s="43"/>
      <c r="D243" s="43" t="str">
        <f>IF(C243&lt;&gt;"",TEXT(C243,"00")&amp;"/12/"&amp;'Configurações Básicas'!$E$5,"")</f>
        <v/>
      </c>
      <c r="E243" s="43"/>
      <c r="F243" s="143"/>
      <c r="G243" s="43"/>
      <c r="H243" s="43"/>
      <c r="I243" s="43"/>
      <c r="J243" s="219"/>
      <c r="K243" s="219"/>
      <c r="L243" s="44"/>
      <c r="M243" s="137"/>
      <c r="N243" s="41" t="e">
        <f>N242+IF(AND(L243="Pago",OR(E243='PC Receitas'!$O$4,E243='PC Receitas'!$O$5,E243='PC Receitas'!$O$6)),K243,IF(AND(L243="Pago",OR(E243='PC Receitas'!$O$7,E243='PC Receitas'!$O$8,E243='PC Receitas'!$O$9,E243='PC Receitas'!$O$10,E243='PC Receitas'!$O$11,E243='PC Receitas'!$O$12,E243='PC Receitas'!$O$13,E243='PC Receitas'!$O$14)),-K243,0))</f>
        <v>#REF!</v>
      </c>
      <c r="S243" s="112" t="e">
        <f t="shared" si="12"/>
        <v>#N/A</v>
      </c>
      <c r="T243" s="109" t="e">
        <f t="shared" si="13"/>
        <v>#N/A</v>
      </c>
      <c r="U243" s="109" t="e">
        <f t="shared" si="14"/>
        <v>#N/A</v>
      </c>
      <c r="V243" s="109" t="e">
        <f t="shared" si="15"/>
        <v>#N/A</v>
      </c>
      <c r="W243" s="113" t="e">
        <f>VLOOKUP(E243,'PC Receitas'!$O$4:$P$14,2,FALSE)</f>
        <v>#N/A</v>
      </c>
    </row>
    <row r="244" spans="1:23" ht="19.5" customHeight="1" thickTop="1" thickBot="1" x14ac:dyDescent="0.3">
      <c r="A244" s="164"/>
      <c r="C244" s="43"/>
      <c r="D244" s="43" t="str">
        <f>IF(C244&lt;&gt;"",TEXT(C244,"00")&amp;"/12/"&amp;'Configurações Básicas'!$E$5,"")</f>
        <v/>
      </c>
      <c r="E244" s="43"/>
      <c r="F244" s="143"/>
      <c r="G244" s="43"/>
      <c r="H244" s="43"/>
      <c r="I244" s="43"/>
      <c r="J244" s="219"/>
      <c r="K244" s="219"/>
      <c r="L244" s="44"/>
      <c r="M244" s="137"/>
      <c r="N244" s="41" t="e">
        <f>N243+IF(AND(L244="Pago",OR(E244='PC Receitas'!$O$4,E244='PC Receitas'!$O$5,E244='PC Receitas'!$O$6)),K244,IF(AND(L244="Pago",OR(E244='PC Receitas'!$O$7,E244='PC Receitas'!$O$8,E244='PC Receitas'!$O$9,E244='PC Receitas'!$O$10,E244='PC Receitas'!$O$11,E244='PC Receitas'!$O$12,E244='PC Receitas'!$O$13,E244='PC Receitas'!$O$14)),-K244,0))</f>
        <v>#REF!</v>
      </c>
      <c r="S244" s="112" t="e">
        <f t="shared" si="12"/>
        <v>#N/A</v>
      </c>
      <c r="T244" s="109" t="e">
        <f t="shared" si="13"/>
        <v>#N/A</v>
      </c>
      <c r="U244" s="109" t="e">
        <f t="shared" si="14"/>
        <v>#N/A</v>
      </c>
      <c r="V244" s="109" t="e">
        <f t="shared" si="15"/>
        <v>#N/A</v>
      </c>
      <c r="W244" s="113" t="e">
        <f>VLOOKUP(E244,'PC Receitas'!$O$4:$P$14,2,FALSE)</f>
        <v>#N/A</v>
      </c>
    </row>
    <row r="245" spans="1:23" ht="19.5" customHeight="1" thickTop="1" thickBot="1" x14ac:dyDescent="0.3">
      <c r="A245" s="164"/>
      <c r="C245" s="43"/>
      <c r="D245" s="43" t="str">
        <f>IF(C245&lt;&gt;"",TEXT(C245,"00")&amp;"/12/"&amp;'Configurações Básicas'!$E$5,"")</f>
        <v/>
      </c>
      <c r="E245" s="43"/>
      <c r="F245" s="143"/>
      <c r="G245" s="43"/>
      <c r="H245" s="43"/>
      <c r="I245" s="43"/>
      <c r="J245" s="219"/>
      <c r="K245" s="219"/>
      <c r="L245" s="44"/>
      <c r="M245" s="137"/>
      <c r="N245" s="41" t="e">
        <f>N244+IF(AND(L245="Pago",OR(E245='PC Receitas'!$O$4,E245='PC Receitas'!$O$5,E245='PC Receitas'!$O$6)),K245,IF(AND(L245="Pago",OR(E245='PC Receitas'!$O$7,E245='PC Receitas'!$O$8,E245='PC Receitas'!$O$9,E245='PC Receitas'!$O$10,E245='PC Receitas'!$O$11,E245='PC Receitas'!$O$12,E245='PC Receitas'!$O$13,E245='PC Receitas'!$O$14)),-K245,0))</f>
        <v>#REF!</v>
      </c>
      <c r="S245" s="112" t="e">
        <f t="shared" si="12"/>
        <v>#N/A</v>
      </c>
      <c r="T245" s="109" t="e">
        <f t="shared" si="13"/>
        <v>#N/A</v>
      </c>
      <c r="U245" s="109" t="e">
        <f t="shared" si="14"/>
        <v>#N/A</v>
      </c>
      <c r="V245" s="109" t="e">
        <f t="shared" si="15"/>
        <v>#N/A</v>
      </c>
      <c r="W245" s="113" t="e">
        <f>VLOOKUP(E245,'PC Receitas'!$O$4:$P$14,2,FALSE)</f>
        <v>#N/A</v>
      </c>
    </row>
    <row r="246" spans="1:23" ht="19.5" customHeight="1" thickTop="1" thickBot="1" x14ac:dyDescent="0.3">
      <c r="A246" s="164"/>
      <c r="C246" s="43"/>
      <c r="D246" s="43" t="str">
        <f>IF(C246&lt;&gt;"",TEXT(C246,"00")&amp;"/12/"&amp;'Configurações Básicas'!$E$5,"")</f>
        <v/>
      </c>
      <c r="E246" s="43"/>
      <c r="F246" s="143"/>
      <c r="G246" s="43"/>
      <c r="H246" s="43"/>
      <c r="I246" s="43"/>
      <c r="J246" s="219"/>
      <c r="K246" s="219"/>
      <c r="L246" s="44"/>
      <c r="M246" s="137"/>
      <c r="N246" s="41" t="e">
        <f>N245+IF(AND(L246="Pago",OR(E246='PC Receitas'!$O$4,E246='PC Receitas'!$O$5,E246='PC Receitas'!$O$6)),K246,IF(AND(L246="Pago",OR(E246='PC Receitas'!$O$7,E246='PC Receitas'!$O$8,E246='PC Receitas'!$O$9,E246='PC Receitas'!$O$10,E246='PC Receitas'!$O$11,E246='PC Receitas'!$O$12,E246='PC Receitas'!$O$13,E246='PC Receitas'!$O$14)),-K246,0))</f>
        <v>#REF!</v>
      </c>
      <c r="S246" s="112" t="e">
        <f t="shared" si="12"/>
        <v>#N/A</v>
      </c>
      <c r="T246" s="109" t="e">
        <f t="shared" si="13"/>
        <v>#N/A</v>
      </c>
      <c r="U246" s="109" t="e">
        <f t="shared" si="14"/>
        <v>#N/A</v>
      </c>
      <c r="V246" s="109" t="e">
        <f t="shared" si="15"/>
        <v>#N/A</v>
      </c>
      <c r="W246" s="113" t="e">
        <f>VLOOKUP(E246,'PC Receitas'!$O$4:$P$14,2,FALSE)</f>
        <v>#N/A</v>
      </c>
    </row>
    <row r="247" spans="1:23" ht="19.5" customHeight="1" thickTop="1" thickBot="1" x14ac:dyDescent="0.3">
      <c r="A247" s="164"/>
      <c r="C247" s="43"/>
      <c r="D247" s="43" t="str">
        <f>IF(C247&lt;&gt;"",TEXT(C247,"00")&amp;"/12/"&amp;'Configurações Básicas'!$E$5,"")</f>
        <v/>
      </c>
      <c r="E247" s="43"/>
      <c r="F247" s="143"/>
      <c r="G247" s="43"/>
      <c r="H247" s="43"/>
      <c r="I247" s="43"/>
      <c r="J247" s="219"/>
      <c r="K247" s="219"/>
      <c r="L247" s="44"/>
      <c r="M247" s="137"/>
      <c r="N247" s="41" t="e">
        <f>N246+IF(AND(L247="Pago",OR(E247='PC Receitas'!$O$4,E247='PC Receitas'!$O$5,E247='PC Receitas'!$O$6)),K247,IF(AND(L247="Pago",OR(E247='PC Receitas'!$O$7,E247='PC Receitas'!$O$8,E247='PC Receitas'!$O$9,E247='PC Receitas'!$O$10,E247='PC Receitas'!$O$11,E247='PC Receitas'!$O$12,E247='PC Receitas'!$O$13,E247='PC Receitas'!$O$14)),-K247,0))</f>
        <v>#REF!</v>
      </c>
      <c r="S247" s="112" t="e">
        <f t="shared" si="12"/>
        <v>#N/A</v>
      </c>
      <c r="T247" s="109" t="e">
        <f t="shared" si="13"/>
        <v>#N/A</v>
      </c>
      <c r="U247" s="109" t="e">
        <f t="shared" si="14"/>
        <v>#N/A</v>
      </c>
      <c r="V247" s="109" t="e">
        <f t="shared" si="15"/>
        <v>#N/A</v>
      </c>
      <c r="W247" s="113" t="e">
        <f>VLOOKUP(E247,'PC Receitas'!$O$4:$P$14,2,FALSE)</f>
        <v>#N/A</v>
      </c>
    </row>
    <row r="248" spans="1:23" ht="19.5" customHeight="1" thickTop="1" thickBot="1" x14ac:dyDescent="0.3">
      <c r="A248" s="164"/>
      <c r="C248" s="43"/>
      <c r="D248" s="43" t="str">
        <f>IF(C248&lt;&gt;"",TEXT(C248,"00")&amp;"/12/"&amp;'Configurações Básicas'!$E$5,"")</f>
        <v/>
      </c>
      <c r="E248" s="43"/>
      <c r="F248" s="143"/>
      <c r="G248" s="43"/>
      <c r="H248" s="43"/>
      <c r="I248" s="43"/>
      <c r="J248" s="219"/>
      <c r="K248" s="219"/>
      <c r="L248" s="44"/>
      <c r="M248" s="137"/>
      <c r="N248" s="41" t="e">
        <f>N247+IF(AND(L248="Pago",OR(E248='PC Receitas'!$O$4,E248='PC Receitas'!$O$5,E248='PC Receitas'!$O$6)),K248,IF(AND(L248="Pago",OR(E248='PC Receitas'!$O$7,E248='PC Receitas'!$O$8,E248='PC Receitas'!$O$9,E248='PC Receitas'!$O$10,E248='PC Receitas'!$O$11,E248='PC Receitas'!$O$12,E248='PC Receitas'!$O$13,E248='PC Receitas'!$O$14)),-K248,0))</f>
        <v>#REF!</v>
      </c>
      <c r="S248" s="112" t="e">
        <f t="shared" si="12"/>
        <v>#N/A</v>
      </c>
      <c r="T248" s="109" t="e">
        <f t="shared" si="13"/>
        <v>#N/A</v>
      </c>
      <c r="U248" s="109" t="e">
        <f t="shared" si="14"/>
        <v>#N/A</v>
      </c>
      <c r="V248" s="109" t="e">
        <f t="shared" si="15"/>
        <v>#N/A</v>
      </c>
      <c r="W248" s="113" t="e">
        <f>VLOOKUP(E248,'PC Receitas'!$O$4:$P$14,2,FALSE)</f>
        <v>#N/A</v>
      </c>
    </row>
    <row r="249" spans="1:23" ht="19.5" customHeight="1" thickTop="1" thickBot="1" x14ac:dyDescent="0.3">
      <c r="A249" s="164"/>
      <c r="C249" s="43"/>
      <c r="D249" s="43" t="str">
        <f>IF(C249&lt;&gt;"",TEXT(C249,"00")&amp;"/12/"&amp;'Configurações Básicas'!$E$5,"")</f>
        <v/>
      </c>
      <c r="E249" s="43"/>
      <c r="F249" s="143"/>
      <c r="G249" s="43"/>
      <c r="H249" s="43"/>
      <c r="I249" s="43"/>
      <c r="J249" s="219"/>
      <c r="K249" s="219"/>
      <c r="L249" s="44"/>
      <c r="M249" s="137"/>
      <c r="N249" s="41" t="e">
        <f>N248+IF(AND(L249="Pago",OR(E249='PC Receitas'!$O$4,E249='PC Receitas'!$O$5,E249='PC Receitas'!$O$6)),K249,IF(AND(L249="Pago",OR(E249='PC Receitas'!$O$7,E249='PC Receitas'!$O$8,E249='PC Receitas'!$O$9,E249='PC Receitas'!$O$10,E249='PC Receitas'!$O$11,E249='PC Receitas'!$O$12,E249='PC Receitas'!$O$13,E249='PC Receitas'!$O$14)),-K249,0))</f>
        <v>#REF!</v>
      </c>
      <c r="S249" s="112" t="e">
        <f t="shared" si="12"/>
        <v>#N/A</v>
      </c>
      <c r="T249" s="109" t="e">
        <f t="shared" si="13"/>
        <v>#N/A</v>
      </c>
      <c r="U249" s="109" t="e">
        <f t="shared" si="14"/>
        <v>#N/A</v>
      </c>
      <c r="V249" s="109" t="e">
        <f t="shared" si="15"/>
        <v>#N/A</v>
      </c>
      <c r="W249" s="113" t="e">
        <f>VLOOKUP(E249,'PC Receitas'!$O$4:$P$14,2,FALSE)</f>
        <v>#N/A</v>
      </c>
    </row>
    <row r="250" spans="1:23" ht="19.5" customHeight="1" thickTop="1" thickBot="1" x14ac:dyDescent="0.3">
      <c r="A250" s="164"/>
      <c r="C250" s="43"/>
      <c r="D250" s="43" t="str">
        <f>IF(C250&lt;&gt;"",TEXT(C250,"00")&amp;"/12/"&amp;'Configurações Básicas'!$E$5,"")</f>
        <v/>
      </c>
      <c r="E250" s="43"/>
      <c r="F250" s="143"/>
      <c r="G250" s="43"/>
      <c r="H250" s="43"/>
      <c r="I250" s="43"/>
      <c r="J250" s="219"/>
      <c r="K250" s="219"/>
      <c r="L250" s="44"/>
      <c r="M250" s="137"/>
      <c r="N250" s="41" t="e">
        <f>N249+IF(AND(L250="Pago",OR(E250='PC Receitas'!$O$4,E250='PC Receitas'!$O$5,E250='PC Receitas'!$O$6)),K250,IF(AND(L250="Pago",OR(E250='PC Receitas'!$O$7,E250='PC Receitas'!$O$8,E250='PC Receitas'!$O$9,E250='PC Receitas'!$O$10,E250='PC Receitas'!$O$11,E250='PC Receitas'!$O$12,E250='PC Receitas'!$O$13,E250='PC Receitas'!$O$14)),-K250,0))</f>
        <v>#REF!</v>
      </c>
      <c r="S250" s="112" t="e">
        <f t="shared" si="12"/>
        <v>#N/A</v>
      </c>
      <c r="T250" s="109" t="e">
        <f t="shared" si="13"/>
        <v>#N/A</v>
      </c>
      <c r="U250" s="109" t="e">
        <f t="shared" si="14"/>
        <v>#N/A</v>
      </c>
      <c r="V250" s="109" t="e">
        <f t="shared" si="15"/>
        <v>#N/A</v>
      </c>
      <c r="W250" s="113" t="e">
        <f>VLOOKUP(E250,'PC Receitas'!$O$4:$P$14,2,FALSE)</f>
        <v>#N/A</v>
      </c>
    </row>
    <row r="251" spans="1:23" ht="19.5" customHeight="1" thickTop="1" thickBot="1" x14ac:dyDescent="0.3">
      <c r="A251" s="164"/>
      <c r="C251" s="43"/>
      <c r="D251" s="43" t="str">
        <f>IF(C251&lt;&gt;"",TEXT(C251,"00")&amp;"/12/"&amp;'Configurações Básicas'!$E$5,"")</f>
        <v/>
      </c>
      <c r="E251" s="43"/>
      <c r="F251" s="143"/>
      <c r="G251" s="43"/>
      <c r="H251" s="43"/>
      <c r="I251" s="43"/>
      <c r="J251" s="219"/>
      <c r="K251" s="219"/>
      <c r="L251" s="44"/>
      <c r="M251" s="137"/>
      <c r="N251" s="41" t="e">
        <f>N250+IF(AND(L251="Pago",OR(E251='PC Receitas'!$O$4,E251='PC Receitas'!$O$5,E251='PC Receitas'!$O$6)),K251,IF(AND(L251="Pago",OR(E251='PC Receitas'!$O$7,E251='PC Receitas'!$O$8,E251='PC Receitas'!$O$9,E251='PC Receitas'!$O$10,E251='PC Receitas'!$O$11,E251='PC Receitas'!$O$12,E251='PC Receitas'!$O$13,E251='PC Receitas'!$O$14)),-K251,0))</f>
        <v>#REF!</v>
      </c>
      <c r="S251" s="112" t="e">
        <f t="shared" si="12"/>
        <v>#N/A</v>
      </c>
      <c r="T251" s="109" t="e">
        <f t="shared" si="13"/>
        <v>#N/A</v>
      </c>
      <c r="U251" s="109" t="e">
        <f t="shared" si="14"/>
        <v>#N/A</v>
      </c>
      <c r="V251" s="109" t="e">
        <f t="shared" si="15"/>
        <v>#N/A</v>
      </c>
      <c r="W251" s="113" t="e">
        <f>VLOOKUP(E251,'PC Receitas'!$O$4:$P$14,2,FALSE)</f>
        <v>#N/A</v>
      </c>
    </row>
    <row r="252" spans="1:23" ht="19.5" customHeight="1" thickTop="1" thickBot="1" x14ac:dyDescent="0.3">
      <c r="A252" s="164"/>
      <c r="C252" s="43"/>
      <c r="D252" s="43" t="str">
        <f>IF(C252&lt;&gt;"",TEXT(C252,"00")&amp;"/12/"&amp;'Configurações Básicas'!$E$5,"")</f>
        <v/>
      </c>
      <c r="E252" s="43"/>
      <c r="F252" s="143"/>
      <c r="G252" s="43"/>
      <c r="H252" s="43"/>
      <c r="I252" s="43"/>
      <c r="J252" s="219"/>
      <c r="K252" s="219"/>
      <c r="L252" s="44"/>
      <c r="M252" s="137"/>
      <c r="N252" s="41" t="e">
        <f>N251+IF(AND(L252="Pago",OR(E252='PC Receitas'!$O$4,E252='PC Receitas'!$O$5,E252='PC Receitas'!$O$6)),K252,IF(AND(L252="Pago",OR(E252='PC Receitas'!$O$7,E252='PC Receitas'!$O$8,E252='PC Receitas'!$O$9,E252='PC Receitas'!$O$10,E252='PC Receitas'!$O$11,E252='PC Receitas'!$O$12,E252='PC Receitas'!$O$13,E252='PC Receitas'!$O$14)),-K252,0))</f>
        <v>#REF!</v>
      </c>
      <c r="S252" s="112" t="e">
        <f t="shared" si="12"/>
        <v>#N/A</v>
      </c>
      <c r="T252" s="109" t="e">
        <f t="shared" si="13"/>
        <v>#N/A</v>
      </c>
      <c r="U252" s="109" t="e">
        <f t="shared" si="14"/>
        <v>#N/A</v>
      </c>
      <c r="V252" s="109" t="e">
        <f t="shared" si="15"/>
        <v>#N/A</v>
      </c>
      <c r="W252" s="113" t="e">
        <f>VLOOKUP(E252,'PC Receitas'!$O$4:$P$14,2,FALSE)</f>
        <v>#N/A</v>
      </c>
    </row>
    <row r="253" spans="1:23" ht="19.5" customHeight="1" thickTop="1" thickBot="1" x14ac:dyDescent="0.3">
      <c r="A253" s="164"/>
      <c r="C253" s="43"/>
      <c r="D253" s="43" t="str">
        <f>IF(C253&lt;&gt;"",TEXT(C253,"00")&amp;"/12/"&amp;'Configurações Básicas'!$E$5,"")</f>
        <v/>
      </c>
      <c r="E253" s="43"/>
      <c r="F253" s="143"/>
      <c r="G253" s="43"/>
      <c r="H253" s="43"/>
      <c r="I253" s="43"/>
      <c r="J253" s="219"/>
      <c r="K253" s="219"/>
      <c r="L253" s="44"/>
      <c r="M253" s="137"/>
      <c r="N253" s="41" t="e">
        <f>N252+IF(AND(L253="Pago",OR(E253='PC Receitas'!$O$4,E253='PC Receitas'!$O$5,E253='PC Receitas'!$O$6)),K253,IF(AND(L253="Pago",OR(E253='PC Receitas'!$O$7,E253='PC Receitas'!$O$8,E253='PC Receitas'!$O$9,E253='PC Receitas'!$O$10,E253='PC Receitas'!$O$11,E253='PC Receitas'!$O$12,E253='PC Receitas'!$O$13,E253='PC Receitas'!$O$14)),-K253,0))</f>
        <v>#REF!</v>
      </c>
      <c r="S253" s="112" t="e">
        <f t="shared" si="12"/>
        <v>#N/A</v>
      </c>
      <c r="T253" s="109" t="e">
        <f t="shared" si="13"/>
        <v>#N/A</v>
      </c>
      <c r="U253" s="109" t="e">
        <f t="shared" si="14"/>
        <v>#N/A</v>
      </c>
      <c r="V253" s="109" t="e">
        <f t="shared" si="15"/>
        <v>#N/A</v>
      </c>
      <c r="W253" s="113" t="e">
        <f>VLOOKUP(E253,'PC Receitas'!$O$4:$P$14,2,FALSE)</f>
        <v>#N/A</v>
      </c>
    </row>
    <row r="254" spans="1:23" ht="19.5" customHeight="1" thickTop="1" thickBot="1" x14ac:dyDescent="0.3">
      <c r="A254" s="164"/>
      <c r="C254" s="43"/>
      <c r="D254" s="43" t="str">
        <f>IF(C254&lt;&gt;"",TEXT(C254,"00")&amp;"/12/"&amp;'Configurações Básicas'!$E$5,"")</f>
        <v/>
      </c>
      <c r="E254" s="43"/>
      <c r="F254" s="143"/>
      <c r="G254" s="43"/>
      <c r="H254" s="43"/>
      <c r="I254" s="43"/>
      <c r="J254" s="219"/>
      <c r="K254" s="219"/>
      <c r="L254" s="44"/>
      <c r="M254" s="137"/>
      <c r="N254" s="41" t="e">
        <f>N253+IF(AND(L254="Pago",OR(E254='PC Receitas'!$O$4,E254='PC Receitas'!$O$5,E254='PC Receitas'!$O$6)),K254,IF(AND(L254="Pago",OR(E254='PC Receitas'!$O$7,E254='PC Receitas'!$O$8,E254='PC Receitas'!$O$9,E254='PC Receitas'!$O$10,E254='PC Receitas'!$O$11,E254='PC Receitas'!$O$12,E254='PC Receitas'!$O$13,E254='PC Receitas'!$O$14)),-K254,0))</f>
        <v>#REF!</v>
      </c>
      <c r="S254" s="112" t="e">
        <f t="shared" si="12"/>
        <v>#N/A</v>
      </c>
      <c r="T254" s="109" t="e">
        <f t="shared" si="13"/>
        <v>#N/A</v>
      </c>
      <c r="U254" s="109" t="e">
        <f t="shared" si="14"/>
        <v>#N/A</v>
      </c>
      <c r="V254" s="109" t="e">
        <f t="shared" si="15"/>
        <v>#N/A</v>
      </c>
      <c r="W254" s="113" t="e">
        <f>VLOOKUP(E254,'PC Receitas'!$O$4:$P$14,2,FALSE)</f>
        <v>#N/A</v>
      </c>
    </row>
    <row r="255" spans="1:23" ht="19.5" customHeight="1" thickTop="1" thickBot="1" x14ac:dyDescent="0.3">
      <c r="A255" s="164"/>
      <c r="C255" s="43"/>
      <c r="D255" s="43" t="str">
        <f>IF(C255&lt;&gt;"",TEXT(C255,"00")&amp;"/12/"&amp;'Configurações Básicas'!$E$5,"")</f>
        <v/>
      </c>
      <c r="E255" s="43"/>
      <c r="F255" s="143"/>
      <c r="G255" s="43"/>
      <c r="H255" s="43"/>
      <c r="I255" s="43"/>
      <c r="J255" s="219"/>
      <c r="K255" s="219"/>
      <c r="L255" s="44"/>
      <c r="M255" s="137"/>
      <c r="N255" s="41" t="e">
        <f>N254+IF(AND(L255="Pago",OR(E255='PC Receitas'!$O$4,E255='PC Receitas'!$O$5,E255='PC Receitas'!$O$6)),K255,IF(AND(L255="Pago",OR(E255='PC Receitas'!$O$7,E255='PC Receitas'!$O$8,E255='PC Receitas'!$O$9,E255='PC Receitas'!$O$10,E255='PC Receitas'!$O$11,E255='PC Receitas'!$O$12,E255='PC Receitas'!$O$13,E255='PC Receitas'!$O$14)),-K255,0))</f>
        <v>#REF!</v>
      </c>
      <c r="S255" s="112" t="e">
        <f t="shared" si="12"/>
        <v>#N/A</v>
      </c>
      <c r="T255" s="109" t="e">
        <f t="shared" si="13"/>
        <v>#N/A</v>
      </c>
      <c r="U255" s="109" t="e">
        <f t="shared" si="14"/>
        <v>#N/A</v>
      </c>
      <c r="V255" s="109" t="e">
        <f t="shared" si="15"/>
        <v>#N/A</v>
      </c>
      <c r="W255" s="113" t="e">
        <f>VLOOKUP(E255,'PC Receitas'!$O$4:$P$14,2,FALSE)</f>
        <v>#N/A</v>
      </c>
    </row>
    <row r="256" spans="1:23" ht="19.5" customHeight="1" thickTop="1" thickBot="1" x14ac:dyDescent="0.3">
      <c r="A256" s="164"/>
      <c r="C256" s="43"/>
      <c r="D256" s="43" t="str">
        <f>IF(C256&lt;&gt;"",TEXT(C256,"00")&amp;"/12/"&amp;'Configurações Básicas'!$E$5,"")</f>
        <v/>
      </c>
      <c r="E256" s="43"/>
      <c r="F256" s="143"/>
      <c r="G256" s="43"/>
      <c r="H256" s="43"/>
      <c r="I256" s="43"/>
      <c r="J256" s="219"/>
      <c r="K256" s="219"/>
      <c r="L256" s="44"/>
      <c r="M256" s="137"/>
      <c r="N256" s="41" t="e">
        <f>N255+IF(AND(L256="Pago",OR(E256='PC Receitas'!$O$4,E256='PC Receitas'!$O$5,E256='PC Receitas'!$O$6)),K256,IF(AND(L256="Pago",OR(E256='PC Receitas'!$O$7,E256='PC Receitas'!$O$8,E256='PC Receitas'!$O$9,E256='PC Receitas'!$O$10,E256='PC Receitas'!$O$11,E256='PC Receitas'!$O$12,E256='PC Receitas'!$O$13,E256='PC Receitas'!$O$14)),-K256,0))</f>
        <v>#REF!</v>
      </c>
      <c r="S256" s="112" t="e">
        <f t="shared" si="12"/>
        <v>#N/A</v>
      </c>
      <c r="T256" s="109" t="e">
        <f t="shared" si="13"/>
        <v>#N/A</v>
      </c>
      <c r="U256" s="109" t="e">
        <f t="shared" si="14"/>
        <v>#N/A</v>
      </c>
      <c r="V256" s="109" t="e">
        <f t="shared" si="15"/>
        <v>#N/A</v>
      </c>
      <c r="W256" s="113" t="e">
        <f>VLOOKUP(E256,'PC Receitas'!$O$4:$P$14,2,FALSE)</f>
        <v>#N/A</v>
      </c>
    </row>
    <row r="257" spans="1:23" ht="19.5" customHeight="1" thickTop="1" thickBot="1" x14ac:dyDescent="0.3">
      <c r="A257" s="164"/>
      <c r="C257" s="43"/>
      <c r="D257" s="43" t="str">
        <f>IF(C257&lt;&gt;"",TEXT(C257,"00")&amp;"/12/"&amp;'Configurações Básicas'!$E$5,"")</f>
        <v/>
      </c>
      <c r="E257" s="43"/>
      <c r="F257" s="143"/>
      <c r="G257" s="43"/>
      <c r="H257" s="43"/>
      <c r="I257" s="43"/>
      <c r="J257" s="219"/>
      <c r="K257" s="219"/>
      <c r="L257" s="44"/>
      <c r="M257" s="137"/>
      <c r="N257" s="41" t="e">
        <f>N256+IF(AND(L257="Pago",OR(E257='PC Receitas'!$O$4,E257='PC Receitas'!$O$5,E257='PC Receitas'!$O$6)),K257,IF(AND(L257="Pago",OR(E257='PC Receitas'!$O$7,E257='PC Receitas'!$O$8,E257='PC Receitas'!$O$9,E257='PC Receitas'!$O$10,E257='PC Receitas'!$O$11,E257='PC Receitas'!$O$12,E257='PC Receitas'!$O$13,E257='PC Receitas'!$O$14)),-K257,0))</f>
        <v>#REF!</v>
      </c>
      <c r="S257" s="112" t="e">
        <f t="shared" si="12"/>
        <v>#N/A</v>
      </c>
      <c r="T257" s="109" t="e">
        <f t="shared" si="13"/>
        <v>#N/A</v>
      </c>
      <c r="U257" s="109" t="e">
        <f t="shared" si="14"/>
        <v>#N/A</v>
      </c>
      <c r="V257" s="109" t="e">
        <f t="shared" si="15"/>
        <v>#N/A</v>
      </c>
      <c r="W257" s="113" t="e">
        <f>VLOOKUP(E257,'PC Receitas'!$O$4:$P$14,2,FALSE)</f>
        <v>#N/A</v>
      </c>
    </row>
    <row r="258" spans="1:23" ht="19.5" customHeight="1" thickTop="1" thickBot="1" x14ac:dyDescent="0.3">
      <c r="A258" s="164"/>
      <c r="C258" s="43"/>
      <c r="D258" s="43" t="str">
        <f>IF(C258&lt;&gt;"",TEXT(C258,"00")&amp;"/12/"&amp;'Configurações Básicas'!$E$5,"")</f>
        <v/>
      </c>
      <c r="E258" s="43"/>
      <c r="F258" s="143"/>
      <c r="G258" s="43"/>
      <c r="H258" s="43"/>
      <c r="I258" s="43"/>
      <c r="J258" s="219"/>
      <c r="K258" s="219"/>
      <c r="L258" s="44"/>
      <c r="M258" s="137"/>
      <c r="N258" s="41" t="e">
        <f>N257+IF(AND(L258="Pago",OR(E258='PC Receitas'!$O$4,E258='PC Receitas'!$O$5,E258='PC Receitas'!$O$6)),K258,IF(AND(L258="Pago",OR(E258='PC Receitas'!$O$7,E258='PC Receitas'!$O$8,E258='PC Receitas'!$O$9,E258='PC Receitas'!$O$10,E258='PC Receitas'!$O$11,E258='PC Receitas'!$O$12,E258='PC Receitas'!$O$13,E258='PC Receitas'!$O$14)),-K258,0))</f>
        <v>#REF!</v>
      </c>
      <c r="S258" s="112" t="e">
        <f t="shared" si="12"/>
        <v>#N/A</v>
      </c>
      <c r="T258" s="109" t="e">
        <f t="shared" si="13"/>
        <v>#N/A</v>
      </c>
      <c r="U258" s="109" t="e">
        <f t="shared" si="14"/>
        <v>#N/A</v>
      </c>
      <c r="V258" s="109" t="e">
        <f t="shared" si="15"/>
        <v>#N/A</v>
      </c>
      <c r="W258" s="113" t="e">
        <f>VLOOKUP(E258,'PC Receitas'!$O$4:$P$14,2,FALSE)</f>
        <v>#N/A</v>
      </c>
    </row>
    <row r="259" spans="1:23" ht="19.5" customHeight="1" thickTop="1" thickBot="1" x14ac:dyDescent="0.3">
      <c r="A259" s="164"/>
      <c r="C259" s="43"/>
      <c r="D259" s="43" t="str">
        <f>IF(C259&lt;&gt;"",TEXT(C259,"00")&amp;"/12/"&amp;'Configurações Básicas'!$E$5,"")</f>
        <v/>
      </c>
      <c r="E259" s="43"/>
      <c r="F259" s="143"/>
      <c r="G259" s="43"/>
      <c r="H259" s="43"/>
      <c r="I259" s="43"/>
      <c r="J259" s="219"/>
      <c r="K259" s="219"/>
      <c r="L259" s="44"/>
      <c r="M259" s="137"/>
      <c r="N259" s="41" t="e">
        <f>N258+IF(AND(L259="Pago",OR(E259='PC Receitas'!$O$4,E259='PC Receitas'!$O$5,E259='PC Receitas'!$O$6)),K259,IF(AND(L259="Pago",OR(E259='PC Receitas'!$O$7,E259='PC Receitas'!$O$8,E259='PC Receitas'!$O$9,E259='PC Receitas'!$O$10,E259='PC Receitas'!$O$11,E259='PC Receitas'!$O$12,E259='PC Receitas'!$O$13,E259='PC Receitas'!$O$14)),-K259,0))</f>
        <v>#REF!</v>
      </c>
      <c r="S259" s="112" t="e">
        <f t="shared" si="12"/>
        <v>#N/A</v>
      </c>
      <c r="T259" s="109" t="e">
        <f t="shared" si="13"/>
        <v>#N/A</v>
      </c>
      <c r="U259" s="109" t="e">
        <f t="shared" si="14"/>
        <v>#N/A</v>
      </c>
      <c r="V259" s="109" t="e">
        <f t="shared" si="15"/>
        <v>#N/A</v>
      </c>
      <c r="W259" s="113" t="e">
        <f>VLOOKUP(E259,'PC Receitas'!$O$4:$P$14,2,FALSE)</f>
        <v>#N/A</v>
      </c>
    </row>
    <row r="260" spans="1:23" ht="19.5" customHeight="1" thickTop="1" thickBot="1" x14ac:dyDescent="0.3">
      <c r="A260" s="164"/>
      <c r="C260" s="43"/>
      <c r="D260" s="43" t="str">
        <f>IF(C260&lt;&gt;"",TEXT(C260,"00")&amp;"/12/"&amp;'Configurações Básicas'!$E$5,"")</f>
        <v/>
      </c>
      <c r="E260" s="43"/>
      <c r="F260" s="143"/>
      <c r="G260" s="43"/>
      <c r="H260" s="43"/>
      <c r="I260" s="43"/>
      <c r="J260" s="219"/>
      <c r="K260" s="219"/>
      <c r="L260" s="44"/>
      <c r="M260" s="137"/>
      <c r="N260" s="41" t="e">
        <f>N259+IF(AND(L260="Pago",OR(E260='PC Receitas'!$O$4,E260='PC Receitas'!$O$5,E260='PC Receitas'!$O$6)),K260,IF(AND(L260="Pago",OR(E260='PC Receitas'!$O$7,E260='PC Receitas'!$O$8,E260='PC Receitas'!$O$9,E260='PC Receitas'!$O$10,E260='PC Receitas'!$O$11,E260='PC Receitas'!$O$12,E260='PC Receitas'!$O$13,E260='PC Receitas'!$O$14)),-K260,0))</f>
        <v>#REF!</v>
      </c>
      <c r="S260" s="112" t="e">
        <f t="shared" si="12"/>
        <v>#N/A</v>
      </c>
      <c r="T260" s="109" t="e">
        <f t="shared" si="13"/>
        <v>#N/A</v>
      </c>
      <c r="U260" s="109" t="e">
        <f t="shared" si="14"/>
        <v>#N/A</v>
      </c>
      <c r="V260" s="109" t="e">
        <f t="shared" si="15"/>
        <v>#N/A</v>
      </c>
      <c r="W260" s="113" t="e">
        <f>VLOOKUP(E260,'PC Receitas'!$O$4:$P$14,2,FALSE)</f>
        <v>#N/A</v>
      </c>
    </row>
    <row r="261" spans="1:23" ht="19.5" customHeight="1" thickTop="1" thickBot="1" x14ac:dyDescent="0.3">
      <c r="A261" s="164"/>
      <c r="C261" s="43"/>
      <c r="D261" s="43" t="str">
        <f>IF(C261&lt;&gt;"",TEXT(C261,"00")&amp;"/12/"&amp;'Configurações Básicas'!$E$5,"")</f>
        <v/>
      </c>
      <c r="E261" s="43"/>
      <c r="F261" s="143"/>
      <c r="G261" s="43"/>
      <c r="H261" s="43"/>
      <c r="I261" s="43"/>
      <c r="J261" s="219"/>
      <c r="K261" s="219"/>
      <c r="L261" s="44"/>
      <c r="M261" s="137"/>
      <c r="N261" s="41" t="e">
        <f>N260+IF(AND(L261="Pago",OR(E261='PC Receitas'!$O$4,E261='PC Receitas'!$O$5,E261='PC Receitas'!$O$6)),K261,IF(AND(L261="Pago",OR(E261='PC Receitas'!$O$7,E261='PC Receitas'!$O$8,E261='PC Receitas'!$O$9,E261='PC Receitas'!$O$10,E261='PC Receitas'!$O$11,E261='PC Receitas'!$O$12,E261='PC Receitas'!$O$13,E261='PC Receitas'!$O$14)),-K261,0))</f>
        <v>#REF!</v>
      </c>
      <c r="S261" s="112" t="e">
        <f t="shared" si="12"/>
        <v>#N/A</v>
      </c>
      <c r="T261" s="109" t="e">
        <f t="shared" si="13"/>
        <v>#N/A</v>
      </c>
      <c r="U261" s="109" t="e">
        <f t="shared" si="14"/>
        <v>#N/A</v>
      </c>
      <c r="V261" s="109" t="e">
        <f t="shared" si="15"/>
        <v>#N/A</v>
      </c>
      <c r="W261" s="113" t="e">
        <f>VLOOKUP(E261,'PC Receitas'!$O$4:$P$14,2,FALSE)</f>
        <v>#N/A</v>
      </c>
    </row>
    <row r="262" spans="1:23" ht="19.5" customHeight="1" thickTop="1" thickBot="1" x14ac:dyDescent="0.3">
      <c r="A262" s="164"/>
      <c r="C262" s="43"/>
      <c r="D262" s="43" t="str">
        <f>IF(C262&lt;&gt;"",TEXT(C262,"00")&amp;"/12/"&amp;'Configurações Básicas'!$E$5,"")</f>
        <v/>
      </c>
      <c r="E262" s="43"/>
      <c r="F262" s="143"/>
      <c r="G262" s="43"/>
      <c r="H262" s="43"/>
      <c r="I262" s="43"/>
      <c r="J262" s="219"/>
      <c r="K262" s="219"/>
      <c r="L262" s="44"/>
      <c r="M262" s="137"/>
      <c r="N262" s="41" t="e">
        <f>N261+IF(AND(L262="Pago",OR(E262='PC Receitas'!$O$4,E262='PC Receitas'!$O$5,E262='PC Receitas'!$O$6)),K262,IF(AND(L262="Pago",OR(E262='PC Receitas'!$O$7,E262='PC Receitas'!$O$8,E262='PC Receitas'!$O$9,E262='PC Receitas'!$O$10,E262='PC Receitas'!$O$11,E262='PC Receitas'!$O$12,E262='PC Receitas'!$O$13,E262='PC Receitas'!$O$14)),-K262,0))</f>
        <v>#REF!</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Receitas'!$O$4:$P$14,2,FALSE)</f>
        <v>#N/A</v>
      </c>
    </row>
    <row r="263" spans="1:23" ht="19.5" customHeight="1" thickTop="1" thickBot="1" x14ac:dyDescent="0.3">
      <c r="A263" s="164"/>
      <c r="C263" s="43"/>
      <c r="D263" s="43" t="str">
        <f>IF(C263&lt;&gt;"",TEXT(C263,"00")&amp;"/12/"&amp;'Configurações Básicas'!$E$5,"")</f>
        <v/>
      </c>
      <c r="E263" s="43"/>
      <c r="F263" s="143"/>
      <c r="G263" s="43"/>
      <c r="H263" s="43"/>
      <c r="I263" s="43"/>
      <c r="J263" s="219"/>
      <c r="K263" s="219"/>
      <c r="L263" s="44"/>
      <c r="M263" s="137"/>
      <c r="N263" s="41" t="e">
        <f>N262+IF(AND(L263="Pago",OR(E263='PC Receitas'!$O$4,E263='PC Receitas'!$O$5,E263='PC Receitas'!$O$6)),K263,IF(AND(L263="Pago",OR(E263='PC Receitas'!$O$7,E263='PC Receitas'!$O$8,E263='PC Receitas'!$O$9,E263='PC Receitas'!$O$10,E263='PC Receitas'!$O$11,E263='PC Receitas'!$O$12,E263='PC Receitas'!$O$13,E263='PC Receitas'!$O$14)),-K263,0))</f>
        <v>#REF!</v>
      </c>
      <c r="S263" s="112" t="e">
        <f t="shared" si="16"/>
        <v>#N/A</v>
      </c>
      <c r="T263" s="109" t="e">
        <f t="shared" si="17"/>
        <v>#N/A</v>
      </c>
      <c r="U263" s="109" t="e">
        <f t="shared" si="18"/>
        <v>#N/A</v>
      </c>
      <c r="V263" s="109" t="e">
        <f t="shared" si="19"/>
        <v>#N/A</v>
      </c>
      <c r="W263" s="113" t="e">
        <f>VLOOKUP(E263,'PC Receitas'!$O$4:$P$14,2,FALSE)</f>
        <v>#N/A</v>
      </c>
    </row>
    <row r="264" spans="1:23" ht="19.5" customHeight="1" thickTop="1" thickBot="1" x14ac:dyDescent="0.3">
      <c r="A264" s="164"/>
      <c r="C264" s="43"/>
      <c r="D264" s="43" t="str">
        <f>IF(C264&lt;&gt;"",TEXT(C264,"00")&amp;"/12/"&amp;'Configurações Básicas'!$E$5,"")</f>
        <v/>
      </c>
      <c r="E264" s="43"/>
      <c r="F264" s="143"/>
      <c r="G264" s="43"/>
      <c r="H264" s="43"/>
      <c r="I264" s="43"/>
      <c r="J264" s="219"/>
      <c r="K264" s="219"/>
      <c r="L264" s="44"/>
      <c r="M264" s="137"/>
      <c r="N264" s="41" t="e">
        <f>N263+IF(AND(L264="Pago",OR(E264='PC Receitas'!$O$4,E264='PC Receitas'!$O$5,E264='PC Receitas'!$O$6)),K264,IF(AND(L264="Pago",OR(E264='PC Receitas'!$O$7,E264='PC Receitas'!$O$8,E264='PC Receitas'!$O$9,E264='PC Receitas'!$O$10,E264='PC Receitas'!$O$11,E264='PC Receitas'!$O$12,E264='PC Receitas'!$O$13,E264='PC Receitas'!$O$14)),-K264,0))</f>
        <v>#REF!</v>
      </c>
      <c r="S264" s="112" t="e">
        <f t="shared" si="16"/>
        <v>#N/A</v>
      </c>
      <c r="T264" s="109" t="e">
        <f t="shared" si="17"/>
        <v>#N/A</v>
      </c>
      <c r="U264" s="109" t="e">
        <f t="shared" si="18"/>
        <v>#N/A</v>
      </c>
      <c r="V264" s="109" t="e">
        <f t="shared" si="19"/>
        <v>#N/A</v>
      </c>
      <c r="W264" s="113" t="e">
        <f>VLOOKUP(E264,'PC Receitas'!$O$4:$P$14,2,FALSE)</f>
        <v>#N/A</v>
      </c>
    </row>
    <row r="265" spans="1:23" ht="19.5" customHeight="1" thickTop="1" thickBot="1" x14ac:dyDescent="0.3">
      <c r="A265" s="164"/>
      <c r="C265" s="43"/>
      <c r="D265" s="43" t="str">
        <f>IF(C265&lt;&gt;"",TEXT(C265,"00")&amp;"/12/"&amp;'Configurações Básicas'!$E$5,"")</f>
        <v/>
      </c>
      <c r="E265" s="43"/>
      <c r="F265" s="143"/>
      <c r="G265" s="43"/>
      <c r="H265" s="43"/>
      <c r="I265" s="43"/>
      <c r="J265" s="219"/>
      <c r="K265" s="219"/>
      <c r="L265" s="44"/>
      <c r="M265" s="137"/>
      <c r="N265" s="41" t="e">
        <f>N264+IF(AND(L265="Pago",OR(E265='PC Receitas'!$O$4,E265='PC Receitas'!$O$5,E265='PC Receitas'!$O$6)),K265,IF(AND(L265="Pago",OR(E265='PC Receitas'!$O$7,E265='PC Receitas'!$O$8,E265='PC Receitas'!$O$9,E265='PC Receitas'!$O$10,E265='PC Receitas'!$O$11,E265='PC Receitas'!$O$12,E265='PC Receitas'!$O$13,E265='PC Receitas'!$O$14)),-K265,0))</f>
        <v>#REF!</v>
      </c>
      <c r="S265" s="112" t="e">
        <f t="shared" si="16"/>
        <v>#N/A</v>
      </c>
      <c r="T265" s="109" t="e">
        <f t="shared" si="17"/>
        <v>#N/A</v>
      </c>
      <c r="U265" s="109" t="e">
        <f t="shared" si="18"/>
        <v>#N/A</v>
      </c>
      <c r="V265" s="109" t="e">
        <f t="shared" si="19"/>
        <v>#N/A</v>
      </c>
      <c r="W265" s="113" t="e">
        <f>VLOOKUP(E265,'PC Receitas'!$O$4:$P$14,2,FALSE)</f>
        <v>#N/A</v>
      </c>
    </row>
    <row r="266" spans="1:23" ht="19.5" customHeight="1" thickTop="1" thickBot="1" x14ac:dyDescent="0.3">
      <c r="A266" s="164"/>
      <c r="C266" s="43"/>
      <c r="D266" s="43" t="str">
        <f>IF(C266&lt;&gt;"",TEXT(C266,"00")&amp;"/12/"&amp;'Configurações Básicas'!$E$5,"")</f>
        <v/>
      </c>
      <c r="E266" s="43"/>
      <c r="F266" s="143"/>
      <c r="G266" s="43"/>
      <c r="H266" s="43"/>
      <c r="I266" s="43"/>
      <c r="J266" s="219"/>
      <c r="K266" s="219"/>
      <c r="L266" s="44"/>
      <c r="M266" s="137"/>
      <c r="N266" s="41" t="e">
        <f>N265+IF(AND(L266="Pago",OR(E266='PC Receitas'!$O$4,E266='PC Receitas'!$O$5,E266='PC Receitas'!$O$6)),K266,IF(AND(L266="Pago",OR(E266='PC Receitas'!$O$7,E266='PC Receitas'!$O$8,E266='PC Receitas'!$O$9,E266='PC Receitas'!$O$10,E266='PC Receitas'!$O$11,E266='PC Receitas'!$O$12,E266='PC Receitas'!$O$13,E266='PC Receitas'!$O$14)),-K266,0))</f>
        <v>#REF!</v>
      </c>
      <c r="S266" s="112" t="e">
        <f t="shared" si="16"/>
        <v>#N/A</v>
      </c>
      <c r="T266" s="109" t="e">
        <f t="shared" si="17"/>
        <v>#N/A</v>
      </c>
      <c r="U266" s="109" t="e">
        <f t="shared" si="18"/>
        <v>#N/A</v>
      </c>
      <c r="V266" s="109" t="e">
        <f t="shared" si="19"/>
        <v>#N/A</v>
      </c>
      <c r="W266" s="113" t="e">
        <f>VLOOKUP(E266,'PC Receitas'!$O$4:$P$14,2,FALSE)</f>
        <v>#N/A</v>
      </c>
    </row>
    <row r="267" spans="1:23" ht="19.5" customHeight="1" thickTop="1" thickBot="1" x14ac:dyDescent="0.3">
      <c r="A267" s="164"/>
      <c r="C267" s="43"/>
      <c r="D267" s="43" t="str">
        <f>IF(C267&lt;&gt;"",TEXT(C267,"00")&amp;"/12/"&amp;'Configurações Básicas'!$E$5,"")</f>
        <v/>
      </c>
      <c r="E267" s="43"/>
      <c r="F267" s="143"/>
      <c r="G267" s="43"/>
      <c r="H267" s="43"/>
      <c r="I267" s="43"/>
      <c r="J267" s="219"/>
      <c r="K267" s="219"/>
      <c r="L267" s="44"/>
      <c r="M267" s="137"/>
      <c r="N267" s="41" t="e">
        <f>N266+IF(AND(L267="Pago",OR(E267='PC Receitas'!$O$4,E267='PC Receitas'!$O$5,E267='PC Receitas'!$O$6)),K267,IF(AND(L267="Pago",OR(E267='PC Receitas'!$O$7,E267='PC Receitas'!$O$8,E267='PC Receitas'!$O$9,E267='PC Receitas'!$O$10,E267='PC Receitas'!$O$11,E267='PC Receitas'!$O$12,E267='PC Receitas'!$O$13,E267='PC Receitas'!$O$14)),-K267,0))</f>
        <v>#REF!</v>
      </c>
      <c r="S267" s="112" t="e">
        <f t="shared" si="16"/>
        <v>#N/A</v>
      </c>
      <c r="T267" s="109" t="e">
        <f t="shared" si="17"/>
        <v>#N/A</v>
      </c>
      <c r="U267" s="109" t="e">
        <f t="shared" si="18"/>
        <v>#N/A</v>
      </c>
      <c r="V267" s="109" t="e">
        <f t="shared" si="19"/>
        <v>#N/A</v>
      </c>
      <c r="W267" s="113" t="e">
        <f>VLOOKUP(E267,'PC Receitas'!$O$4:$P$14,2,FALSE)</f>
        <v>#N/A</v>
      </c>
    </row>
    <row r="268" spans="1:23" ht="19.5" customHeight="1" thickTop="1" thickBot="1" x14ac:dyDescent="0.3">
      <c r="A268" s="164"/>
      <c r="C268" s="43"/>
      <c r="D268" s="43" t="str">
        <f>IF(C268&lt;&gt;"",TEXT(C268,"00")&amp;"/12/"&amp;'Configurações Básicas'!$E$5,"")</f>
        <v/>
      </c>
      <c r="E268" s="43"/>
      <c r="F268" s="143"/>
      <c r="G268" s="43"/>
      <c r="H268" s="43"/>
      <c r="I268" s="43"/>
      <c r="J268" s="219"/>
      <c r="K268" s="219"/>
      <c r="L268" s="44"/>
      <c r="M268" s="137"/>
      <c r="N268" s="41" t="e">
        <f>N267+IF(AND(L268="Pago",OR(E268='PC Receitas'!$O$4,E268='PC Receitas'!$O$5,E268='PC Receitas'!$O$6)),K268,IF(AND(L268="Pago",OR(E268='PC Receitas'!$O$7,E268='PC Receitas'!$O$8,E268='PC Receitas'!$O$9,E268='PC Receitas'!$O$10,E268='PC Receitas'!$O$11,E268='PC Receitas'!$O$12,E268='PC Receitas'!$O$13,E268='PC Receitas'!$O$14)),-K268,0))</f>
        <v>#REF!</v>
      </c>
      <c r="S268" s="112" t="e">
        <f t="shared" si="16"/>
        <v>#N/A</v>
      </c>
      <c r="T268" s="109" t="e">
        <f t="shared" si="17"/>
        <v>#N/A</v>
      </c>
      <c r="U268" s="109" t="e">
        <f t="shared" si="18"/>
        <v>#N/A</v>
      </c>
      <c r="V268" s="109" t="e">
        <f t="shared" si="19"/>
        <v>#N/A</v>
      </c>
      <c r="W268" s="113" t="e">
        <f>VLOOKUP(E268,'PC Receitas'!$O$4:$P$14,2,FALSE)</f>
        <v>#N/A</v>
      </c>
    </row>
    <row r="269" spans="1:23" ht="19.5" customHeight="1" thickTop="1" thickBot="1" x14ac:dyDescent="0.3">
      <c r="A269" s="164"/>
      <c r="C269" s="43"/>
      <c r="D269" s="43" t="str">
        <f>IF(C269&lt;&gt;"",TEXT(C269,"00")&amp;"/12/"&amp;'Configurações Básicas'!$E$5,"")</f>
        <v/>
      </c>
      <c r="E269" s="43"/>
      <c r="F269" s="143"/>
      <c r="G269" s="43"/>
      <c r="H269" s="43"/>
      <c r="I269" s="43"/>
      <c r="J269" s="219"/>
      <c r="K269" s="219"/>
      <c r="L269" s="44"/>
      <c r="M269" s="137"/>
      <c r="N269" s="41" t="e">
        <f>N268+IF(AND(L269="Pago",OR(E269='PC Receitas'!$O$4,E269='PC Receitas'!$O$5,E269='PC Receitas'!$O$6)),K269,IF(AND(L269="Pago",OR(E269='PC Receitas'!$O$7,E269='PC Receitas'!$O$8,E269='PC Receitas'!$O$9,E269='PC Receitas'!$O$10,E269='PC Receitas'!$O$11,E269='PC Receitas'!$O$12,E269='PC Receitas'!$O$13,E269='PC Receitas'!$O$14)),-K269,0))</f>
        <v>#REF!</v>
      </c>
      <c r="S269" s="112" t="e">
        <f t="shared" si="16"/>
        <v>#N/A</v>
      </c>
      <c r="T269" s="109" t="e">
        <f t="shared" si="17"/>
        <v>#N/A</v>
      </c>
      <c r="U269" s="109" t="e">
        <f t="shared" si="18"/>
        <v>#N/A</v>
      </c>
      <c r="V269" s="109" t="e">
        <f t="shared" si="19"/>
        <v>#N/A</v>
      </c>
      <c r="W269" s="113" t="e">
        <f>VLOOKUP(E269,'PC Receitas'!$O$4:$P$14,2,FALSE)</f>
        <v>#N/A</v>
      </c>
    </row>
    <row r="270" spans="1:23" ht="19.5" customHeight="1" thickTop="1" thickBot="1" x14ac:dyDescent="0.3">
      <c r="A270" s="164"/>
      <c r="C270" s="43"/>
      <c r="D270" s="43" t="str">
        <f>IF(C270&lt;&gt;"",TEXT(C270,"00")&amp;"/12/"&amp;'Configurações Básicas'!$E$5,"")</f>
        <v/>
      </c>
      <c r="E270" s="43"/>
      <c r="F270" s="143"/>
      <c r="G270" s="43"/>
      <c r="H270" s="43"/>
      <c r="I270" s="43"/>
      <c r="J270" s="219"/>
      <c r="K270" s="219"/>
      <c r="L270" s="44"/>
      <c r="M270" s="137"/>
      <c r="N270" s="41" t="e">
        <f>N269+IF(AND(L270="Pago",OR(E270='PC Receitas'!$O$4,E270='PC Receitas'!$O$5,E270='PC Receitas'!$O$6)),K270,IF(AND(L270="Pago",OR(E270='PC Receitas'!$O$7,E270='PC Receitas'!$O$8,E270='PC Receitas'!$O$9,E270='PC Receitas'!$O$10,E270='PC Receitas'!$O$11,E270='PC Receitas'!$O$12,E270='PC Receitas'!$O$13,E270='PC Receitas'!$O$14)),-K270,0))</f>
        <v>#REF!</v>
      </c>
      <c r="S270" s="112" t="e">
        <f t="shared" si="16"/>
        <v>#N/A</v>
      </c>
      <c r="T270" s="109" t="e">
        <f t="shared" si="17"/>
        <v>#N/A</v>
      </c>
      <c r="U270" s="109" t="e">
        <f t="shared" si="18"/>
        <v>#N/A</v>
      </c>
      <c r="V270" s="109" t="e">
        <f t="shared" si="19"/>
        <v>#N/A</v>
      </c>
      <c r="W270" s="113" t="e">
        <f>VLOOKUP(E270,'PC Receitas'!$O$4:$P$14,2,FALSE)</f>
        <v>#N/A</v>
      </c>
    </row>
    <row r="271" spans="1:23" ht="19.5" customHeight="1" thickTop="1" thickBot="1" x14ac:dyDescent="0.3">
      <c r="A271" s="164"/>
      <c r="C271" s="43"/>
      <c r="D271" s="43" t="str">
        <f>IF(C271&lt;&gt;"",TEXT(C271,"00")&amp;"/12/"&amp;'Configurações Básicas'!$E$5,"")</f>
        <v/>
      </c>
      <c r="E271" s="43"/>
      <c r="F271" s="143"/>
      <c r="G271" s="43"/>
      <c r="H271" s="43"/>
      <c r="I271" s="43"/>
      <c r="J271" s="219"/>
      <c r="K271" s="219"/>
      <c r="L271" s="44"/>
      <c r="M271" s="137"/>
      <c r="N271" s="41" t="e">
        <f>N270+IF(AND(L271="Pago",OR(E271='PC Receitas'!$O$4,E271='PC Receitas'!$O$5,E271='PC Receitas'!$O$6)),K271,IF(AND(L271="Pago",OR(E271='PC Receitas'!$O$7,E271='PC Receitas'!$O$8,E271='PC Receitas'!$O$9,E271='PC Receitas'!$O$10,E271='PC Receitas'!$O$11,E271='PC Receitas'!$O$12,E271='PC Receitas'!$O$13,E271='PC Receitas'!$O$14)),-K271,0))</f>
        <v>#REF!</v>
      </c>
      <c r="S271" s="112" t="e">
        <f t="shared" si="16"/>
        <v>#N/A</v>
      </c>
      <c r="T271" s="109" t="e">
        <f t="shared" si="17"/>
        <v>#N/A</v>
      </c>
      <c r="U271" s="109" t="e">
        <f t="shared" si="18"/>
        <v>#N/A</v>
      </c>
      <c r="V271" s="109" t="e">
        <f t="shared" si="19"/>
        <v>#N/A</v>
      </c>
      <c r="W271" s="113" t="e">
        <f>VLOOKUP(E271,'PC Receitas'!$O$4:$P$14,2,FALSE)</f>
        <v>#N/A</v>
      </c>
    </row>
    <row r="272" spans="1:23" ht="19.5" customHeight="1" thickTop="1" thickBot="1" x14ac:dyDescent="0.3">
      <c r="A272" s="164"/>
      <c r="C272" s="43"/>
      <c r="D272" s="43" t="str">
        <f>IF(C272&lt;&gt;"",TEXT(C272,"00")&amp;"/12/"&amp;'Configurações Básicas'!$E$5,"")</f>
        <v/>
      </c>
      <c r="E272" s="43"/>
      <c r="F272" s="143"/>
      <c r="G272" s="43"/>
      <c r="H272" s="43"/>
      <c r="I272" s="43"/>
      <c r="J272" s="219"/>
      <c r="K272" s="219"/>
      <c r="L272" s="44"/>
      <c r="M272" s="137"/>
      <c r="N272" s="41" t="e">
        <f>N271+IF(AND(L272="Pago",OR(E272='PC Receitas'!$O$4,E272='PC Receitas'!$O$5,E272='PC Receitas'!$O$6)),K272,IF(AND(L272="Pago",OR(E272='PC Receitas'!$O$7,E272='PC Receitas'!$O$8,E272='PC Receitas'!$O$9,E272='PC Receitas'!$O$10,E272='PC Receitas'!$O$11,E272='PC Receitas'!$O$12,E272='PC Receitas'!$O$13,E272='PC Receitas'!$O$14)),-K272,0))</f>
        <v>#REF!</v>
      </c>
      <c r="S272" s="112" t="e">
        <f t="shared" si="16"/>
        <v>#N/A</v>
      </c>
      <c r="T272" s="109" t="e">
        <f t="shared" si="17"/>
        <v>#N/A</v>
      </c>
      <c r="U272" s="109" t="e">
        <f t="shared" si="18"/>
        <v>#N/A</v>
      </c>
      <c r="V272" s="109" t="e">
        <f t="shared" si="19"/>
        <v>#N/A</v>
      </c>
      <c r="W272" s="113" t="e">
        <f>VLOOKUP(E272,'PC Receitas'!$O$4:$P$14,2,FALSE)</f>
        <v>#N/A</v>
      </c>
    </row>
    <row r="273" spans="1:23" ht="19.5" customHeight="1" thickTop="1" thickBot="1" x14ac:dyDescent="0.3">
      <c r="A273" s="164"/>
      <c r="C273" s="43"/>
      <c r="D273" s="43" t="str">
        <f>IF(C273&lt;&gt;"",TEXT(C273,"00")&amp;"/12/"&amp;'Configurações Básicas'!$E$5,"")</f>
        <v/>
      </c>
      <c r="E273" s="43"/>
      <c r="F273" s="143"/>
      <c r="G273" s="43"/>
      <c r="H273" s="43"/>
      <c r="I273" s="43"/>
      <c r="J273" s="219"/>
      <c r="K273" s="219"/>
      <c r="L273" s="44"/>
      <c r="M273" s="137"/>
      <c r="N273" s="41" t="e">
        <f>N272+IF(AND(L273="Pago",OR(E273='PC Receitas'!$O$4,E273='PC Receitas'!$O$5,E273='PC Receitas'!$O$6)),K273,IF(AND(L273="Pago",OR(E273='PC Receitas'!$O$7,E273='PC Receitas'!$O$8,E273='PC Receitas'!$O$9,E273='PC Receitas'!$O$10,E273='PC Receitas'!$O$11,E273='PC Receitas'!$O$12,E273='PC Receitas'!$O$13,E273='PC Receitas'!$O$14)),-K273,0))</f>
        <v>#REF!</v>
      </c>
      <c r="S273" s="112" t="e">
        <f t="shared" si="16"/>
        <v>#N/A</v>
      </c>
      <c r="T273" s="109" t="e">
        <f t="shared" si="17"/>
        <v>#N/A</v>
      </c>
      <c r="U273" s="109" t="e">
        <f t="shared" si="18"/>
        <v>#N/A</v>
      </c>
      <c r="V273" s="109" t="e">
        <f t="shared" si="19"/>
        <v>#N/A</v>
      </c>
      <c r="W273" s="113" t="e">
        <f>VLOOKUP(E273,'PC Receitas'!$O$4:$P$14,2,FALSE)</f>
        <v>#N/A</v>
      </c>
    </row>
    <row r="274" spans="1:23" ht="19.5" customHeight="1" thickTop="1" thickBot="1" x14ac:dyDescent="0.3">
      <c r="A274" s="164"/>
      <c r="C274" s="43"/>
      <c r="D274" s="43" t="str">
        <f>IF(C274&lt;&gt;"",TEXT(C274,"00")&amp;"/12/"&amp;'Configurações Básicas'!$E$5,"")</f>
        <v/>
      </c>
      <c r="E274" s="43"/>
      <c r="F274" s="143"/>
      <c r="G274" s="43"/>
      <c r="H274" s="43"/>
      <c r="I274" s="43"/>
      <c r="J274" s="219"/>
      <c r="K274" s="219"/>
      <c r="L274" s="44"/>
      <c r="M274" s="137"/>
      <c r="N274" s="41" t="e">
        <f>N273+IF(AND(L274="Pago",OR(E274='PC Receitas'!$O$4,E274='PC Receitas'!$O$5,E274='PC Receitas'!$O$6)),K274,IF(AND(L274="Pago",OR(E274='PC Receitas'!$O$7,E274='PC Receitas'!$O$8,E274='PC Receitas'!$O$9,E274='PC Receitas'!$O$10,E274='PC Receitas'!$O$11,E274='PC Receitas'!$O$12,E274='PC Receitas'!$O$13,E274='PC Receitas'!$O$14)),-K274,0))</f>
        <v>#REF!</v>
      </c>
      <c r="S274" s="112" t="e">
        <f t="shared" si="16"/>
        <v>#N/A</v>
      </c>
      <c r="T274" s="109" t="e">
        <f t="shared" si="17"/>
        <v>#N/A</v>
      </c>
      <c r="U274" s="109" t="e">
        <f t="shared" si="18"/>
        <v>#N/A</v>
      </c>
      <c r="V274" s="109" t="e">
        <f t="shared" si="19"/>
        <v>#N/A</v>
      </c>
      <c r="W274" s="113" t="e">
        <f>VLOOKUP(E274,'PC Receitas'!$O$4:$P$14,2,FALSE)</f>
        <v>#N/A</v>
      </c>
    </row>
    <row r="275" spans="1:23" ht="19.5" customHeight="1" thickTop="1" thickBot="1" x14ac:dyDescent="0.3">
      <c r="A275" s="164"/>
      <c r="C275" s="43"/>
      <c r="D275" s="43" t="str">
        <f>IF(C275&lt;&gt;"",TEXT(C275,"00")&amp;"/12/"&amp;'Configurações Básicas'!$E$5,"")</f>
        <v/>
      </c>
      <c r="E275" s="43"/>
      <c r="F275" s="143"/>
      <c r="G275" s="43"/>
      <c r="H275" s="43"/>
      <c r="I275" s="43"/>
      <c r="J275" s="219"/>
      <c r="K275" s="219"/>
      <c r="L275" s="44"/>
      <c r="M275" s="137"/>
      <c r="N275" s="41" t="e">
        <f>N274+IF(AND(L275="Pago",OR(E275='PC Receitas'!$O$4,E275='PC Receitas'!$O$5,E275='PC Receitas'!$O$6)),K275,IF(AND(L275="Pago",OR(E275='PC Receitas'!$O$7,E275='PC Receitas'!$O$8,E275='PC Receitas'!$O$9,E275='PC Receitas'!$O$10,E275='PC Receitas'!$O$11,E275='PC Receitas'!$O$12,E275='PC Receitas'!$O$13,E275='PC Receitas'!$O$14)),-K275,0))</f>
        <v>#REF!</v>
      </c>
      <c r="S275" s="112" t="e">
        <f t="shared" si="16"/>
        <v>#N/A</v>
      </c>
      <c r="T275" s="109" t="e">
        <f t="shared" si="17"/>
        <v>#N/A</v>
      </c>
      <c r="U275" s="109" t="e">
        <f t="shared" si="18"/>
        <v>#N/A</v>
      </c>
      <c r="V275" s="109" t="e">
        <f t="shared" si="19"/>
        <v>#N/A</v>
      </c>
      <c r="W275" s="113" t="e">
        <f>VLOOKUP(E275,'PC Receitas'!$O$4:$P$14,2,FALSE)</f>
        <v>#N/A</v>
      </c>
    </row>
    <row r="276" spans="1:23" ht="19.5" customHeight="1" thickTop="1" thickBot="1" x14ac:dyDescent="0.3">
      <c r="A276" s="164"/>
      <c r="C276" s="43"/>
      <c r="D276" s="43" t="str">
        <f>IF(C276&lt;&gt;"",TEXT(C276,"00")&amp;"/12/"&amp;'Configurações Básicas'!$E$5,"")</f>
        <v/>
      </c>
      <c r="E276" s="43"/>
      <c r="F276" s="143"/>
      <c r="G276" s="43"/>
      <c r="H276" s="43"/>
      <c r="I276" s="43"/>
      <c r="J276" s="219"/>
      <c r="K276" s="219"/>
      <c r="L276" s="44"/>
      <c r="M276" s="137"/>
      <c r="N276" s="41" t="e">
        <f>N275+IF(AND(L276="Pago",OR(E276='PC Receitas'!$O$4,E276='PC Receitas'!$O$5,E276='PC Receitas'!$O$6)),K276,IF(AND(L276="Pago",OR(E276='PC Receitas'!$O$7,E276='PC Receitas'!$O$8,E276='PC Receitas'!$O$9,E276='PC Receitas'!$O$10,E276='PC Receitas'!$O$11,E276='PC Receitas'!$O$12,E276='PC Receitas'!$O$13,E276='PC Receitas'!$O$14)),-K276,0))</f>
        <v>#REF!</v>
      </c>
      <c r="S276" s="112" t="e">
        <f t="shared" si="16"/>
        <v>#N/A</v>
      </c>
      <c r="T276" s="109" t="e">
        <f t="shared" si="17"/>
        <v>#N/A</v>
      </c>
      <c r="U276" s="109" t="e">
        <f t="shared" si="18"/>
        <v>#N/A</v>
      </c>
      <c r="V276" s="109" t="e">
        <f t="shared" si="19"/>
        <v>#N/A</v>
      </c>
      <c r="W276" s="113" t="e">
        <f>VLOOKUP(E276,'PC Receitas'!$O$4:$P$14,2,FALSE)</f>
        <v>#N/A</v>
      </c>
    </row>
    <row r="277" spans="1:23" ht="19.5" customHeight="1" thickTop="1" thickBot="1" x14ac:dyDescent="0.3">
      <c r="A277" s="164"/>
      <c r="C277" s="43"/>
      <c r="D277" s="43" t="str">
        <f>IF(C277&lt;&gt;"",TEXT(C277,"00")&amp;"/12/"&amp;'Configurações Básicas'!$E$5,"")</f>
        <v/>
      </c>
      <c r="E277" s="43"/>
      <c r="F277" s="143"/>
      <c r="G277" s="43"/>
      <c r="H277" s="43"/>
      <c r="I277" s="43"/>
      <c r="J277" s="219"/>
      <c r="K277" s="219"/>
      <c r="L277" s="44"/>
      <c r="M277" s="137"/>
      <c r="N277" s="41" t="e">
        <f>N276+IF(AND(L277="Pago",OR(E277='PC Receitas'!$O$4,E277='PC Receitas'!$O$5,E277='PC Receitas'!$O$6)),K277,IF(AND(L277="Pago",OR(E277='PC Receitas'!$O$7,E277='PC Receitas'!$O$8,E277='PC Receitas'!$O$9,E277='PC Receitas'!$O$10,E277='PC Receitas'!$O$11,E277='PC Receitas'!$O$12,E277='PC Receitas'!$O$13,E277='PC Receitas'!$O$14)),-K277,0))</f>
        <v>#REF!</v>
      </c>
      <c r="S277" s="112" t="e">
        <f t="shared" si="16"/>
        <v>#N/A</v>
      </c>
      <c r="T277" s="109" t="e">
        <f t="shared" si="17"/>
        <v>#N/A</v>
      </c>
      <c r="U277" s="109" t="e">
        <f t="shared" si="18"/>
        <v>#N/A</v>
      </c>
      <c r="V277" s="109" t="e">
        <f t="shared" si="19"/>
        <v>#N/A</v>
      </c>
      <c r="W277" s="113" t="e">
        <f>VLOOKUP(E277,'PC Receitas'!$O$4:$P$14,2,FALSE)</f>
        <v>#N/A</v>
      </c>
    </row>
    <row r="278" spans="1:23" ht="19.5" customHeight="1" thickTop="1" thickBot="1" x14ac:dyDescent="0.3">
      <c r="A278" s="164"/>
      <c r="C278" s="43"/>
      <c r="D278" s="43" t="str">
        <f>IF(C278&lt;&gt;"",TEXT(C278,"00")&amp;"/12/"&amp;'Configurações Básicas'!$E$5,"")</f>
        <v/>
      </c>
      <c r="E278" s="43"/>
      <c r="F278" s="143"/>
      <c r="G278" s="43"/>
      <c r="H278" s="43"/>
      <c r="I278" s="43"/>
      <c r="J278" s="219"/>
      <c r="K278" s="219"/>
      <c r="L278" s="44"/>
      <c r="M278" s="137"/>
      <c r="N278" s="41" t="e">
        <f>N277+IF(AND(L278="Pago",OR(E278='PC Receitas'!$O$4,E278='PC Receitas'!$O$5,E278='PC Receitas'!$O$6)),K278,IF(AND(L278="Pago",OR(E278='PC Receitas'!$O$7,E278='PC Receitas'!$O$8,E278='PC Receitas'!$O$9,E278='PC Receitas'!$O$10,E278='PC Receitas'!$O$11,E278='PC Receitas'!$O$12,E278='PC Receitas'!$O$13,E278='PC Receitas'!$O$14)),-K278,0))</f>
        <v>#REF!</v>
      </c>
      <c r="S278" s="112" t="e">
        <f t="shared" si="16"/>
        <v>#N/A</v>
      </c>
      <c r="T278" s="109" t="e">
        <f t="shared" si="17"/>
        <v>#N/A</v>
      </c>
      <c r="U278" s="109" t="e">
        <f t="shared" si="18"/>
        <v>#N/A</v>
      </c>
      <c r="V278" s="109" t="e">
        <f t="shared" si="19"/>
        <v>#N/A</v>
      </c>
      <c r="W278" s="113" t="e">
        <f>VLOOKUP(E278,'PC Receitas'!$O$4:$P$14,2,FALSE)</f>
        <v>#N/A</v>
      </c>
    </row>
    <row r="279" spans="1:23" ht="19.5" customHeight="1" thickTop="1" thickBot="1" x14ac:dyDescent="0.3">
      <c r="A279" s="164"/>
      <c r="C279" s="43"/>
      <c r="D279" s="43" t="str">
        <f>IF(C279&lt;&gt;"",TEXT(C279,"00")&amp;"/12/"&amp;'Configurações Básicas'!$E$5,"")</f>
        <v/>
      </c>
      <c r="E279" s="43"/>
      <c r="F279" s="143"/>
      <c r="G279" s="43"/>
      <c r="H279" s="43"/>
      <c r="I279" s="43"/>
      <c r="J279" s="219"/>
      <c r="K279" s="219"/>
      <c r="L279" s="44"/>
      <c r="M279" s="137"/>
      <c r="N279" s="41" t="e">
        <f>N278+IF(AND(L279="Pago",OR(E279='PC Receitas'!$O$4,E279='PC Receitas'!$O$5,E279='PC Receitas'!$O$6)),K279,IF(AND(L279="Pago",OR(E279='PC Receitas'!$O$7,E279='PC Receitas'!$O$8,E279='PC Receitas'!$O$9,E279='PC Receitas'!$O$10,E279='PC Receitas'!$O$11,E279='PC Receitas'!$O$12,E279='PC Receitas'!$O$13,E279='PC Receitas'!$O$14)),-K279,0))</f>
        <v>#REF!</v>
      </c>
      <c r="S279" s="112" t="e">
        <f t="shared" si="16"/>
        <v>#N/A</v>
      </c>
      <c r="T279" s="109" t="e">
        <f t="shared" si="17"/>
        <v>#N/A</v>
      </c>
      <c r="U279" s="109" t="e">
        <f t="shared" si="18"/>
        <v>#N/A</v>
      </c>
      <c r="V279" s="109" t="e">
        <f t="shared" si="19"/>
        <v>#N/A</v>
      </c>
      <c r="W279" s="113" t="e">
        <f>VLOOKUP(E279,'PC Receitas'!$O$4:$P$14,2,FALSE)</f>
        <v>#N/A</v>
      </c>
    </row>
    <row r="280" spans="1:23" ht="19.5" customHeight="1" thickTop="1" thickBot="1" x14ac:dyDescent="0.3">
      <c r="A280" s="164"/>
      <c r="C280" s="43"/>
      <c r="D280" s="43" t="str">
        <f>IF(C280&lt;&gt;"",TEXT(C280,"00")&amp;"/12/"&amp;'Configurações Básicas'!$E$5,"")</f>
        <v/>
      </c>
      <c r="E280" s="43"/>
      <c r="F280" s="143"/>
      <c r="G280" s="43"/>
      <c r="H280" s="43"/>
      <c r="I280" s="43"/>
      <c r="J280" s="219"/>
      <c r="K280" s="219"/>
      <c r="L280" s="44"/>
      <c r="M280" s="137"/>
      <c r="N280" s="41" t="e">
        <f>N279+IF(AND(L280="Pago",OR(E280='PC Receitas'!$O$4,E280='PC Receitas'!$O$5,E280='PC Receitas'!$O$6)),K280,IF(AND(L280="Pago",OR(E280='PC Receitas'!$O$7,E280='PC Receitas'!$O$8,E280='PC Receitas'!$O$9,E280='PC Receitas'!$O$10,E280='PC Receitas'!$O$11,E280='PC Receitas'!$O$12,E280='PC Receitas'!$O$13,E280='PC Receitas'!$O$14)),-K280,0))</f>
        <v>#REF!</v>
      </c>
      <c r="S280" s="112" t="e">
        <f t="shared" si="16"/>
        <v>#N/A</v>
      </c>
      <c r="T280" s="109" t="e">
        <f t="shared" si="17"/>
        <v>#N/A</v>
      </c>
      <c r="U280" s="109" t="e">
        <f t="shared" si="18"/>
        <v>#N/A</v>
      </c>
      <c r="V280" s="109" t="e">
        <f t="shared" si="19"/>
        <v>#N/A</v>
      </c>
      <c r="W280" s="113" t="e">
        <f>VLOOKUP(E280,'PC Receitas'!$O$4:$P$14,2,FALSE)</f>
        <v>#N/A</v>
      </c>
    </row>
    <row r="281" spans="1:23" ht="19.5" customHeight="1" thickTop="1" thickBot="1" x14ac:dyDescent="0.3">
      <c r="A281" s="164"/>
      <c r="C281" s="43"/>
      <c r="D281" s="43" t="str">
        <f>IF(C281&lt;&gt;"",TEXT(C281,"00")&amp;"/12/"&amp;'Configurações Básicas'!$E$5,"")</f>
        <v/>
      </c>
      <c r="E281" s="43"/>
      <c r="F281" s="143"/>
      <c r="G281" s="43"/>
      <c r="H281" s="43"/>
      <c r="I281" s="43"/>
      <c r="J281" s="219"/>
      <c r="K281" s="219"/>
      <c r="L281" s="44"/>
      <c r="M281" s="137"/>
      <c r="N281" s="41" t="e">
        <f>N280+IF(AND(L281="Pago",OR(E281='PC Receitas'!$O$4,E281='PC Receitas'!$O$5,E281='PC Receitas'!$O$6)),K281,IF(AND(L281="Pago",OR(E281='PC Receitas'!$O$7,E281='PC Receitas'!$O$8,E281='PC Receitas'!$O$9,E281='PC Receitas'!$O$10,E281='PC Receitas'!$O$11,E281='PC Receitas'!$O$12,E281='PC Receitas'!$O$13,E281='PC Receitas'!$O$14)),-K281,0))</f>
        <v>#REF!</v>
      </c>
      <c r="S281" s="112" t="e">
        <f t="shared" si="16"/>
        <v>#N/A</v>
      </c>
      <c r="T281" s="109" t="e">
        <f t="shared" si="17"/>
        <v>#N/A</v>
      </c>
      <c r="U281" s="109" t="e">
        <f t="shared" si="18"/>
        <v>#N/A</v>
      </c>
      <c r="V281" s="109" t="e">
        <f t="shared" si="19"/>
        <v>#N/A</v>
      </c>
      <c r="W281" s="113" t="e">
        <f>VLOOKUP(E281,'PC Receitas'!$O$4:$P$14,2,FALSE)</f>
        <v>#N/A</v>
      </c>
    </row>
    <row r="282" spans="1:23" ht="19.5" customHeight="1" thickTop="1" thickBot="1" x14ac:dyDescent="0.3">
      <c r="A282" s="164"/>
      <c r="C282" s="43"/>
      <c r="D282" s="43" t="str">
        <f>IF(C282&lt;&gt;"",TEXT(C282,"00")&amp;"/12/"&amp;'Configurações Básicas'!$E$5,"")</f>
        <v/>
      </c>
      <c r="E282" s="43"/>
      <c r="F282" s="143"/>
      <c r="G282" s="43"/>
      <c r="H282" s="43"/>
      <c r="I282" s="43"/>
      <c r="J282" s="219"/>
      <c r="K282" s="219"/>
      <c r="L282" s="44"/>
      <c r="M282" s="137"/>
      <c r="N282" s="41" t="e">
        <f>N281+IF(AND(L282="Pago",OR(E282='PC Receitas'!$O$4,E282='PC Receitas'!$O$5,E282='PC Receitas'!$O$6)),K282,IF(AND(L282="Pago",OR(E282='PC Receitas'!$O$7,E282='PC Receitas'!$O$8,E282='PC Receitas'!$O$9,E282='PC Receitas'!$O$10,E282='PC Receitas'!$O$11,E282='PC Receitas'!$O$12,E282='PC Receitas'!$O$13,E282='PC Receitas'!$O$14)),-K282,0))</f>
        <v>#REF!</v>
      </c>
      <c r="S282" s="112" t="e">
        <f t="shared" si="16"/>
        <v>#N/A</v>
      </c>
      <c r="T282" s="109" t="e">
        <f t="shared" si="17"/>
        <v>#N/A</v>
      </c>
      <c r="U282" s="109" t="e">
        <f t="shared" si="18"/>
        <v>#N/A</v>
      </c>
      <c r="V282" s="109" t="e">
        <f t="shared" si="19"/>
        <v>#N/A</v>
      </c>
      <c r="W282" s="113" t="e">
        <f>VLOOKUP(E282,'PC Receitas'!$O$4:$P$14,2,FALSE)</f>
        <v>#N/A</v>
      </c>
    </row>
    <row r="283" spans="1:23" ht="19.5" customHeight="1" thickTop="1" thickBot="1" x14ac:dyDescent="0.3">
      <c r="A283" s="164"/>
      <c r="C283" s="43"/>
      <c r="D283" s="43" t="str">
        <f>IF(C283&lt;&gt;"",TEXT(C283,"00")&amp;"/12/"&amp;'Configurações Básicas'!$E$5,"")</f>
        <v/>
      </c>
      <c r="E283" s="43"/>
      <c r="F283" s="143"/>
      <c r="G283" s="43"/>
      <c r="H283" s="43"/>
      <c r="I283" s="43"/>
      <c r="J283" s="219"/>
      <c r="K283" s="219"/>
      <c r="L283" s="44"/>
      <c r="M283" s="137"/>
      <c r="N283" s="41" t="e">
        <f>N282+IF(AND(L283="Pago",OR(E283='PC Receitas'!$O$4,E283='PC Receitas'!$O$5,E283='PC Receitas'!$O$6)),K283,IF(AND(L283="Pago",OR(E283='PC Receitas'!$O$7,E283='PC Receitas'!$O$8,E283='PC Receitas'!$O$9,E283='PC Receitas'!$O$10,E283='PC Receitas'!$O$11,E283='PC Receitas'!$O$12,E283='PC Receitas'!$O$13,E283='PC Receitas'!$O$14)),-K283,0))</f>
        <v>#REF!</v>
      </c>
      <c r="S283" s="112" t="e">
        <f t="shared" si="16"/>
        <v>#N/A</v>
      </c>
      <c r="T283" s="109" t="e">
        <f t="shared" si="17"/>
        <v>#N/A</v>
      </c>
      <c r="U283" s="109" t="e">
        <f t="shared" si="18"/>
        <v>#N/A</v>
      </c>
      <c r="V283" s="109" t="e">
        <f t="shared" si="19"/>
        <v>#N/A</v>
      </c>
      <c r="W283" s="113" t="e">
        <f>VLOOKUP(E283,'PC Receitas'!$O$4:$P$14,2,FALSE)</f>
        <v>#N/A</v>
      </c>
    </row>
    <row r="284" spans="1:23" ht="19.5" customHeight="1" thickTop="1" thickBot="1" x14ac:dyDescent="0.3">
      <c r="A284" s="164"/>
      <c r="C284" s="43"/>
      <c r="D284" s="43" t="str">
        <f>IF(C284&lt;&gt;"",TEXT(C284,"00")&amp;"/12/"&amp;'Configurações Básicas'!$E$5,"")</f>
        <v/>
      </c>
      <c r="E284" s="43"/>
      <c r="F284" s="143"/>
      <c r="G284" s="43"/>
      <c r="H284" s="43"/>
      <c r="I284" s="43"/>
      <c r="J284" s="219"/>
      <c r="K284" s="219"/>
      <c r="L284" s="44"/>
      <c r="M284" s="137"/>
      <c r="N284" s="41" t="e">
        <f>N283+IF(AND(L284="Pago",OR(E284='PC Receitas'!$O$4,E284='PC Receitas'!$O$5,E284='PC Receitas'!$O$6)),K284,IF(AND(L284="Pago",OR(E284='PC Receitas'!$O$7,E284='PC Receitas'!$O$8,E284='PC Receitas'!$O$9,E284='PC Receitas'!$O$10,E284='PC Receitas'!$O$11,E284='PC Receitas'!$O$12,E284='PC Receitas'!$O$13,E284='PC Receitas'!$O$14)),-K284,0))</f>
        <v>#REF!</v>
      </c>
      <c r="S284" s="112" t="e">
        <f t="shared" si="16"/>
        <v>#N/A</v>
      </c>
      <c r="T284" s="109" t="e">
        <f t="shared" si="17"/>
        <v>#N/A</v>
      </c>
      <c r="U284" s="109" t="e">
        <f t="shared" si="18"/>
        <v>#N/A</v>
      </c>
      <c r="V284" s="109" t="e">
        <f t="shared" si="19"/>
        <v>#N/A</v>
      </c>
      <c r="W284" s="113" t="e">
        <f>VLOOKUP(E284,'PC Receitas'!$O$4:$P$14,2,FALSE)</f>
        <v>#N/A</v>
      </c>
    </row>
    <row r="285" spans="1:23" ht="19.5" customHeight="1" thickTop="1" thickBot="1" x14ac:dyDescent="0.3">
      <c r="A285" s="164"/>
      <c r="C285" s="43"/>
      <c r="D285" s="43" t="str">
        <f>IF(C285&lt;&gt;"",TEXT(C285,"00")&amp;"/12/"&amp;'Configurações Básicas'!$E$5,"")</f>
        <v/>
      </c>
      <c r="E285" s="43"/>
      <c r="F285" s="143"/>
      <c r="G285" s="43"/>
      <c r="H285" s="43"/>
      <c r="I285" s="43"/>
      <c r="J285" s="219"/>
      <c r="K285" s="219"/>
      <c r="L285" s="44"/>
      <c r="M285" s="137"/>
      <c r="N285" s="41" t="e">
        <f>N284+IF(AND(L285="Pago",OR(E285='PC Receitas'!$O$4,E285='PC Receitas'!$O$5,E285='PC Receitas'!$O$6)),K285,IF(AND(L285="Pago",OR(E285='PC Receitas'!$O$7,E285='PC Receitas'!$O$8,E285='PC Receitas'!$O$9,E285='PC Receitas'!$O$10,E285='PC Receitas'!$O$11,E285='PC Receitas'!$O$12,E285='PC Receitas'!$O$13,E285='PC Receitas'!$O$14)),-K285,0))</f>
        <v>#REF!</v>
      </c>
      <c r="S285" s="112" t="e">
        <f t="shared" si="16"/>
        <v>#N/A</v>
      </c>
      <c r="T285" s="109" t="e">
        <f t="shared" si="17"/>
        <v>#N/A</v>
      </c>
      <c r="U285" s="109" t="e">
        <f t="shared" si="18"/>
        <v>#N/A</v>
      </c>
      <c r="V285" s="109" t="e">
        <f t="shared" si="19"/>
        <v>#N/A</v>
      </c>
      <c r="W285" s="113" t="e">
        <f>VLOOKUP(E285,'PC Receitas'!$O$4:$P$14,2,FALSE)</f>
        <v>#N/A</v>
      </c>
    </row>
    <row r="286" spans="1:23" ht="19.5" customHeight="1" thickTop="1" thickBot="1" x14ac:dyDescent="0.3">
      <c r="A286" s="164"/>
      <c r="C286" s="43"/>
      <c r="D286" s="43" t="str">
        <f>IF(C286&lt;&gt;"",TEXT(C286,"00")&amp;"/12/"&amp;'Configurações Básicas'!$E$5,"")</f>
        <v/>
      </c>
      <c r="E286" s="43"/>
      <c r="F286" s="143"/>
      <c r="G286" s="43"/>
      <c r="H286" s="43"/>
      <c r="I286" s="43"/>
      <c r="J286" s="219"/>
      <c r="K286" s="219"/>
      <c r="L286" s="44"/>
      <c r="M286" s="137"/>
      <c r="N286" s="41" t="e">
        <f>N285+IF(AND(L286="Pago",OR(E286='PC Receitas'!$O$4,E286='PC Receitas'!$O$5,E286='PC Receitas'!$O$6)),K286,IF(AND(L286="Pago",OR(E286='PC Receitas'!$O$7,E286='PC Receitas'!$O$8,E286='PC Receitas'!$O$9,E286='PC Receitas'!$O$10,E286='PC Receitas'!$O$11,E286='PC Receitas'!$O$12,E286='PC Receitas'!$O$13,E286='PC Receitas'!$O$14)),-K286,0))</f>
        <v>#REF!</v>
      </c>
      <c r="S286" s="112" t="e">
        <f t="shared" si="16"/>
        <v>#N/A</v>
      </c>
      <c r="T286" s="109" t="e">
        <f t="shared" si="17"/>
        <v>#N/A</v>
      </c>
      <c r="U286" s="109" t="e">
        <f t="shared" si="18"/>
        <v>#N/A</v>
      </c>
      <c r="V286" s="109" t="e">
        <f t="shared" si="19"/>
        <v>#N/A</v>
      </c>
      <c r="W286" s="113" t="e">
        <f>VLOOKUP(E286,'PC Receitas'!$O$4:$P$14,2,FALSE)</f>
        <v>#N/A</v>
      </c>
    </row>
    <row r="287" spans="1:23" ht="19.5" customHeight="1" thickTop="1" thickBot="1" x14ac:dyDescent="0.3">
      <c r="A287" s="164"/>
      <c r="C287" s="43"/>
      <c r="D287" s="43" t="str">
        <f>IF(C287&lt;&gt;"",TEXT(C287,"00")&amp;"/12/"&amp;'Configurações Básicas'!$E$5,"")</f>
        <v/>
      </c>
      <c r="E287" s="43"/>
      <c r="F287" s="143"/>
      <c r="G287" s="43"/>
      <c r="H287" s="43"/>
      <c r="I287" s="43"/>
      <c r="J287" s="219"/>
      <c r="K287" s="219"/>
      <c r="L287" s="44"/>
      <c r="M287" s="137"/>
      <c r="N287" s="41" t="e">
        <f>N286+IF(AND(L287="Pago",OR(E287='PC Receitas'!$O$4,E287='PC Receitas'!$O$5,E287='PC Receitas'!$O$6)),K287,IF(AND(L287="Pago",OR(E287='PC Receitas'!$O$7,E287='PC Receitas'!$O$8,E287='PC Receitas'!$O$9,E287='PC Receitas'!$O$10,E287='PC Receitas'!$O$11,E287='PC Receitas'!$O$12,E287='PC Receitas'!$O$13,E287='PC Receitas'!$O$14)),-K287,0))</f>
        <v>#REF!</v>
      </c>
      <c r="S287" s="112" t="e">
        <f t="shared" si="16"/>
        <v>#N/A</v>
      </c>
      <c r="T287" s="109" t="e">
        <f t="shared" si="17"/>
        <v>#N/A</v>
      </c>
      <c r="U287" s="109" t="e">
        <f t="shared" si="18"/>
        <v>#N/A</v>
      </c>
      <c r="V287" s="109" t="e">
        <f t="shared" si="19"/>
        <v>#N/A</v>
      </c>
      <c r="W287" s="113" t="e">
        <f>VLOOKUP(E287,'PC Receitas'!$O$4:$P$14,2,FALSE)</f>
        <v>#N/A</v>
      </c>
    </row>
    <row r="288" spans="1:23" ht="19.5" customHeight="1" thickTop="1" thickBot="1" x14ac:dyDescent="0.3">
      <c r="A288" s="164"/>
      <c r="C288" s="43"/>
      <c r="D288" s="43" t="str">
        <f>IF(C288&lt;&gt;"",TEXT(C288,"00")&amp;"/12/"&amp;'Configurações Básicas'!$E$5,"")</f>
        <v/>
      </c>
      <c r="E288" s="43"/>
      <c r="F288" s="143"/>
      <c r="G288" s="43"/>
      <c r="H288" s="43"/>
      <c r="I288" s="43"/>
      <c r="J288" s="219"/>
      <c r="K288" s="219"/>
      <c r="L288" s="44"/>
      <c r="M288" s="137"/>
      <c r="N288" s="41" t="e">
        <f>N287+IF(AND(L288="Pago",OR(E288='PC Receitas'!$O$4,E288='PC Receitas'!$O$5,E288='PC Receitas'!$O$6)),K288,IF(AND(L288="Pago",OR(E288='PC Receitas'!$O$7,E288='PC Receitas'!$O$8,E288='PC Receitas'!$O$9,E288='PC Receitas'!$O$10,E288='PC Receitas'!$O$11,E288='PC Receitas'!$O$12,E288='PC Receitas'!$O$13,E288='PC Receitas'!$O$14)),-K288,0))</f>
        <v>#REF!</v>
      </c>
      <c r="S288" s="112" t="e">
        <f t="shared" si="16"/>
        <v>#N/A</v>
      </c>
      <c r="T288" s="109" t="e">
        <f t="shared" si="17"/>
        <v>#N/A</v>
      </c>
      <c r="U288" s="109" t="e">
        <f t="shared" si="18"/>
        <v>#N/A</v>
      </c>
      <c r="V288" s="109" t="e">
        <f t="shared" si="19"/>
        <v>#N/A</v>
      </c>
      <c r="W288" s="113" t="e">
        <f>VLOOKUP(E288,'PC Receitas'!$O$4:$P$14,2,FALSE)</f>
        <v>#N/A</v>
      </c>
    </row>
    <row r="289" spans="1:23" ht="19.5" customHeight="1" thickTop="1" thickBot="1" x14ac:dyDescent="0.3">
      <c r="A289" s="164"/>
      <c r="C289" s="43"/>
      <c r="D289" s="43" t="str">
        <f>IF(C289&lt;&gt;"",TEXT(C289,"00")&amp;"/12/"&amp;'Configurações Básicas'!$E$5,"")</f>
        <v/>
      </c>
      <c r="E289" s="43"/>
      <c r="F289" s="143"/>
      <c r="G289" s="43"/>
      <c r="H289" s="43"/>
      <c r="I289" s="43"/>
      <c r="J289" s="219"/>
      <c r="K289" s="219"/>
      <c r="L289" s="44"/>
      <c r="M289" s="137"/>
      <c r="N289" s="41" t="e">
        <f>N288+IF(AND(L289="Pago",OR(E289='PC Receitas'!$O$4,E289='PC Receitas'!$O$5,E289='PC Receitas'!$O$6)),K289,IF(AND(L289="Pago",OR(E289='PC Receitas'!$O$7,E289='PC Receitas'!$O$8,E289='PC Receitas'!$O$9,E289='PC Receitas'!$O$10,E289='PC Receitas'!$O$11,E289='PC Receitas'!$O$12,E289='PC Receitas'!$O$13,E289='PC Receitas'!$O$14)),-K289,0))</f>
        <v>#REF!</v>
      </c>
      <c r="S289" s="112" t="e">
        <f t="shared" si="16"/>
        <v>#N/A</v>
      </c>
      <c r="T289" s="109" t="e">
        <f t="shared" si="17"/>
        <v>#N/A</v>
      </c>
      <c r="U289" s="109" t="e">
        <f t="shared" si="18"/>
        <v>#N/A</v>
      </c>
      <c r="V289" s="109" t="e">
        <f t="shared" si="19"/>
        <v>#N/A</v>
      </c>
      <c r="W289" s="113" t="e">
        <f>VLOOKUP(E289,'PC Receitas'!$O$4:$P$14,2,FALSE)</f>
        <v>#N/A</v>
      </c>
    </row>
    <row r="290" spans="1:23" ht="19.5" customHeight="1" thickTop="1" thickBot="1" x14ac:dyDescent="0.3">
      <c r="A290" s="164"/>
      <c r="C290" s="43"/>
      <c r="D290" s="43" t="str">
        <f>IF(C290&lt;&gt;"",TEXT(C290,"00")&amp;"/12/"&amp;'Configurações Básicas'!$E$5,"")</f>
        <v/>
      </c>
      <c r="E290" s="43"/>
      <c r="F290" s="143"/>
      <c r="G290" s="43"/>
      <c r="H290" s="43"/>
      <c r="I290" s="43"/>
      <c r="J290" s="219"/>
      <c r="K290" s="219"/>
      <c r="L290" s="44"/>
      <c r="M290" s="137"/>
      <c r="N290" s="41" t="e">
        <f>N289+IF(AND(L290="Pago",OR(E290='PC Receitas'!$O$4,E290='PC Receitas'!$O$5,E290='PC Receitas'!$O$6)),K290,IF(AND(L290="Pago",OR(E290='PC Receitas'!$O$7,E290='PC Receitas'!$O$8,E290='PC Receitas'!$O$9,E290='PC Receitas'!$O$10,E290='PC Receitas'!$O$11,E290='PC Receitas'!$O$12,E290='PC Receitas'!$O$13,E290='PC Receitas'!$O$14)),-K290,0))</f>
        <v>#REF!</v>
      </c>
      <c r="S290" s="112" t="e">
        <f t="shared" si="16"/>
        <v>#N/A</v>
      </c>
      <c r="T290" s="109" t="e">
        <f t="shared" si="17"/>
        <v>#N/A</v>
      </c>
      <c r="U290" s="109" t="e">
        <f t="shared" si="18"/>
        <v>#N/A</v>
      </c>
      <c r="V290" s="109" t="e">
        <f t="shared" si="19"/>
        <v>#N/A</v>
      </c>
      <c r="W290" s="113" t="e">
        <f>VLOOKUP(E290,'PC Receitas'!$O$4:$P$14,2,FALSE)</f>
        <v>#N/A</v>
      </c>
    </row>
    <row r="291" spans="1:23" ht="19.5" customHeight="1" thickTop="1" thickBot="1" x14ac:dyDescent="0.3">
      <c r="A291" s="164"/>
      <c r="C291" s="43"/>
      <c r="D291" s="43" t="str">
        <f>IF(C291&lt;&gt;"",TEXT(C291,"00")&amp;"/12/"&amp;'Configurações Básicas'!$E$5,"")</f>
        <v/>
      </c>
      <c r="E291" s="43"/>
      <c r="F291" s="143"/>
      <c r="G291" s="43"/>
      <c r="H291" s="43"/>
      <c r="I291" s="43"/>
      <c r="J291" s="219"/>
      <c r="K291" s="219"/>
      <c r="L291" s="44"/>
      <c r="M291" s="137"/>
      <c r="N291" s="41" t="e">
        <f>N290+IF(AND(L291="Pago",OR(E291='PC Receitas'!$O$4,E291='PC Receitas'!$O$5,E291='PC Receitas'!$O$6)),K291,IF(AND(L291="Pago",OR(E291='PC Receitas'!$O$7,E291='PC Receitas'!$O$8,E291='PC Receitas'!$O$9,E291='PC Receitas'!$O$10,E291='PC Receitas'!$O$11,E291='PC Receitas'!$O$12,E291='PC Receitas'!$O$13,E291='PC Receitas'!$O$14)),-K291,0))</f>
        <v>#REF!</v>
      </c>
      <c r="S291" s="112" t="e">
        <f t="shared" si="16"/>
        <v>#N/A</v>
      </c>
      <c r="T291" s="109" t="e">
        <f t="shared" si="17"/>
        <v>#N/A</v>
      </c>
      <c r="U291" s="109" t="e">
        <f t="shared" si="18"/>
        <v>#N/A</v>
      </c>
      <c r="V291" s="109" t="e">
        <f t="shared" si="19"/>
        <v>#N/A</v>
      </c>
      <c r="W291" s="113" t="e">
        <f>VLOOKUP(E291,'PC Receitas'!$O$4:$P$14,2,FALSE)</f>
        <v>#N/A</v>
      </c>
    </row>
    <row r="292" spans="1:23" ht="19.5" customHeight="1" thickTop="1" thickBot="1" x14ac:dyDescent="0.3">
      <c r="A292" s="164"/>
      <c r="C292" s="43"/>
      <c r="D292" s="43" t="str">
        <f>IF(C292&lt;&gt;"",TEXT(C292,"00")&amp;"/12/"&amp;'Configurações Básicas'!$E$5,"")</f>
        <v/>
      </c>
      <c r="E292" s="43"/>
      <c r="F292" s="143"/>
      <c r="G292" s="43"/>
      <c r="H292" s="43"/>
      <c r="I292" s="43"/>
      <c r="J292" s="219"/>
      <c r="K292" s="219"/>
      <c r="L292" s="44"/>
      <c r="M292" s="137"/>
      <c r="N292" s="41" t="e">
        <f>N291+IF(AND(L292="Pago",OR(E292='PC Receitas'!$O$4,E292='PC Receitas'!$O$5,E292='PC Receitas'!$O$6)),K292,IF(AND(L292="Pago",OR(E292='PC Receitas'!$O$7,E292='PC Receitas'!$O$8,E292='PC Receitas'!$O$9,E292='PC Receitas'!$O$10,E292='PC Receitas'!$O$11,E292='PC Receitas'!$O$12,E292='PC Receitas'!$O$13,E292='PC Receitas'!$O$14)),-K292,0))</f>
        <v>#REF!</v>
      </c>
      <c r="S292" s="112" t="e">
        <f t="shared" si="16"/>
        <v>#N/A</v>
      </c>
      <c r="T292" s="109" t="e">
        <f t="shared" si="17"/>
        <v>#N/A</v>
      </c>
      <c r="U292" s="109" t="e">
        <f t="shared" si="18"/>
        <v>#N/A</v>
      </c>
      <c r="V292" s="109" t="e">
        <f t="shared" si="19"/>
        <v>#N/A</v>
      </c>
      <c r="W292" s="113" t="e">
        <f>VLOOKUP(E292,'PC Receitas'!$O$4:$P$14,2,FALSE)</f>
        <v>#N/A</v>
      </c>
    </row>
    <row r="293" spans="1:23" ht="19.5" customHeight="1" thickTop="1" thickBot="1" x14ac:dyDescent="0.3">
      <c r="A293" s="164"/>
      <c r="C293" s="43"/>
      <c r="D293" s="43" t="str">
        <f>IF(C293&lt;&gt;"",TEXT(C293,"00")&amp;"/12/"&amp;'Configurações Básicas'!$E$5,"")</f>
        <v/>
      </c>
      <c r="E293" s="43"/>
      <c r="F293" s="143"/>
      <c r="G293" s="43"/>
      <c r="H293" s="43"/>
      <c r="I293" s="43"/>
      <c r="J293" s="219"/>
      <c r="K293" s="219"/>
      <c r="L293" s="44"/>
      <c r="M293" s="137"/>
      <c r="N293" s="41" t="e">
        <f>N292+IF(AND(L293="Pago",OR(E293='PC Receitas'!$O$4,E293='PC Receitas'!$O$5,E293='PC Receitas'!$O$6)),K293,IF(AND(L293="Pago",OR(E293='PC Receitas'!$O$7,E293='PC Receitas'!$O$8,E293='PC Receitas'!$O$9,E293='PC Receitas'!$O$10,E293='PC Receitas'!$O$11,E293='PC Receitas'!$O$12,E293='PC Receitas'!$O$13,E293='PC Receitas'!$O$14)),-K293,0))</f>
        <v>#REF!</v>
      </c>
      <c r="S293" s="112" t="e">
        <f t="shared" si="16"/>
        <v>#N/A</v>
      </c>
      <c r="T293" s="109" t="e">
        <f t="shared" si="17"/>
        <v>#N/A</v>
      </c>
      <c r="U293" s="109" t="e">
        <f t="shared" si="18"/>
        <v>#N/A</v>
      </c>
      <c r="V293" s="109" t="e">
        <f t="shared" si="19"/>
        <v>#N/A</v>
      </c>
      <c r="W293" s="113" t="e">
        <f>VLOOKUP(E293,'PC Receitas'!$O$4:$P$14,2,FALSE)</f>
        <v>#N/A</v>
      </c>
    </row>
    <row r="294" spans="1:23" ht="19.5" customHeight="1" thickTop="1" thickBot="1" x14ac:dyDescent="0.3">
      <c r="A294" s="164"/>
      <c r="C294" s="43"/>
      <c r="D294" s="43" t="str">
        <f>IF(C294&lt;&gt;"",TEXT(C294,"00")&amp;"/12/"&amp;'Configurações Básicas'!$E$5,"")</f>
        <v/>
      </c>
      <c r="E294" s="43"/>
      <c r="F294" s="143"/>
      <c r="G294" s="43"/>
      <c r="H294" s="43"/>
      <c r="I294" s="43"/>
      <c r="J294" s="219"/>
      <c r="K294" s="219"/>
      <c r="L294" s="44"/>
      <c r="M294" s="137"/>
      <c r="N294" s="41" t="e">
        <f>N293+IF(AND(L294="Pago",OR(E294='PC Receitas'!$O$4,E294='PC Receitas'!$O$5,E294='PC Receitas'!$O$6)),K294,IF(AND(L294="Pago",OR(E294='PC Receitas'!$O$7,E294='PC Receitas'!$O$8,E294='PC Receitas'!$O$9,E294='PC Receitas'!$O$10,E294='PC Receitas'!$O$11,E294='PC Receitas'!$O$12,E294='PC Receitas'!$O$13,E294='PC Receitas'!$O$14)),-K294,0))</f>
        <v>#REF!</v>
      </c>
      <c r="S294" s="112" t="e">
        <f t="shared" si="16"/>
        <v>#N/A</v>
      </c>
      <c r="T294" s="109" t="e">
        <f t="shared" si="17"/>
        <v>#N/A</v>
      </c>
      <c r="U294" s="109" t="e">
        <f t="shared" si="18"/>
        <v>#N/A</v>
      </c>
      <c r="V294" s="109" t="e">
        <f t="shared" si="19"/>
        <v>#N/A</v>
      </c>
      <c r="W294" s="113" t="e">
        <f>VLOOKUP(E294,'PC Receitas'!$O$4:$P$14,2,FALSE)</f>
        <v>#N/A</v>
      </c>
    </row>
    <row r="295" spans="1:23" ht="19.5" customHeight="1" thickTop="1" thickBot="1" x14ac:dyDescent="0.3">
      <c r="A295" s="164"/>
      <c r="C295" s="43"/>
      <c r="D295" s="43" t="str">
        <f>IF(C295&lt;&gt;"",TEXT(C295,"00")&amp;"/12/"&amp;'Configurações Básicas'!$E$5,"")</f>
        <v/>
      </c>
      <c r="E295" s="43"/>
      <c r="F295" s="143"/>
      <c r="G295" s="43"/>
      <c r="H295" s="43"/>
      <c r="I295" s="43"/>
      <c r="J295" s="219"/>
      <c r="K295" s="219"/>
      <c r="L295" s="44"/>
      <c r="M295" s="137"/>
      <c r="N295" s="41" t="e">
        <f>N294+IF(AND(L295="Pago",OR(E295='PC Receitas'!$O$4,E295='PC Receitas'!$O$5,E295='PC Receitas'!$O$6)),K295,IF(AND(L295="Pago",OR(E295='PC Receitas'!$O$7,E295='PC Receitas'!$O$8,E295='PC Receitas'!$O$9,E295='PC Receitas'!$O$10,E295='PC Receitas'!$O$11,E295='PC Receitas'!$O$12,E295='PC Receitas'!$O$13,E295='PC Receitas'!$O$14)),-K295,0))</f>
        <v>#REF!</v>
      </c>
      <c r="S295" s="112" t="e">
        <f t="shared" si="16"/>
        <v>#N/A</v>
      </c>
      <c r="T295" s="109" t="e">
        <f t="shared" si="17"/>
        <v>#N/A</v>
      </c>
      <c r="U295" s="109" t="e">
        <f t="shared" si="18"/>
        <v>#N/A</v>
      </c>
      <c r="V295" s="109" t="e">
        <f t="shared" si="19"/>
        <v>#N/A</v>
      </c>
      <c r="W295" s="113" t="e">
        <f>VLOOKUP(E295,'PC Receitas'!$O$4:$P$14,2,FALSE)</f>
        <v>#N/A</v>
      </c>
    </row>
    <row r="296" spans="1:23" ht="19.5" customHeight="1" thickTop="1" thickBot="1" x14ac:dyDescent="0.3">
      <c r="A296" s="164"/>
      <c r="C296" s="43"/>
      <c r="D296" s="43" t="str">
        <f>IF(C296&lt;&gt;"",TEXT(C296,"00")&amp;"/12/"&amp;'Configurações Básicas'!$E$5,"")</f>
        <v/>
      </c>
      <c r="E296" s="43"/>
      <c r="F296" s="143"/>
      <c r="G296" s="43"/>
      <c r="H296" s="43"/>
      <c r="I296" s="43"/>
      <c r="J296" s="219"/>
      <c r="K296" s="219"/>
      <c r="L296" s="44"/>
      <c r="M296" s="137"/>
      <c r="N296" s="41" t="e">
        <f>N295+IF(AND(L296="Pago",OR(E296='PC Receitas'!$O$4,E296='PC Receitas'!$O$5,E296='PC Receitas'!$O$6)),K296,IF(AND(L296="Pago",OR(E296='PC Receitas'!$O$7,E296='PC Receitas'!$O$8,E296='PC Receitas'!$O$9,E296='PC Receitas'!$O$10,E296='PC Receitas'!$O$11,E296='PC Receitas'!$O$12,E296='PC Receitas'!$O$13,E296='PC Receitas'!$O$14)),-K296,0))</f>
        <v>#REF!</v>
      </c>
      <c r="S296" s="112" t="e">
        <f t="shared" si="16"/>
        <v>#N/A</v>
      </c>
      <c r="T296" s="109" t="e">
        <f t="shared" si="17"/>
        <v>#N/A</v>
      </c>
      <c r="U296" s="109" t="e">
        <f t="shared" si="18"/>
        <v>#N/A</v>
      </c>
      <c r="V296" s="109" t="e">
        <f t="shared" si="19"/>
        <v>#N/A</v>
      </c>
      <c r="W296" s="113" t="e">
        <f>VLOOKUP(E296,'PC Receitas'!$O$4:$P$14,2,FALSE)</f>
        <v>#N/A</v>
      </c>
    </row>
    <row r="297" spans="1:23" ht="19.5" customHeight="1" thickTop="1" thickBot="1" x14ac:dyDescent="0.3">
      <c r="A297" s="164"/>
      <c r="C297" s="43"/>
      <c r="D297" s="43" t="str">
        <f>IF(C297&lt;&gt;"",TEXT(C297,"00")&amp;"/12/"&amp;'Configurações Básicas'!$E$5,"")</f>
        <v/>
      </c>
      <c r="E297" s="43"/>
      <c r="F297" s="143"/>
      <c r="G297" s="43"/>
      <c r="H297" s="43"/>
      <c r="I297" s="43"/>
      <c r="J297" s="219"/>
      <c r="K297" s="219"/>
      <c r="L297" s="44"/>
      <c r="M297" s="137"/>
      <c r="N297" s="41" t="e">
        <f>N296+IF(AND(L297="Pago",OR(E297='PC Receitas'!$O$4,E297='PC Receitas'!$O$5,E297='PC Receitas'!$O$6)),K297,IF(AND(L297="Pago",OR(E297='PC Receitas'!$O$7,E297='PC Receitas'!$O$8,E297='PC Receitas'!$O$9,E297='PC Receitas'!$O$10,E297='PC Receitas'!$O$11,E297='PC Receitas'!$O$12,E297='PC Receitas'!$O$13,E297='PC Receitas'!$O$14)),-K297,0))</f>
        <v>#REF!</v>
      </c>
      <c r="S297" s="112" t="e">
        <f t="shared" si="16"/>
        <v>#N/A</v>
      </c>
      <c r="T297" s="109" t="e">
        <f t="shared" si="17"/>
        <v>#N/A</v>
      </c>
      <c r="U297" s="109" t="e">
        <f t="shared" si="18"/>
        <v>#N/A</v>
      </c>
      <c r="V297" s="109" t="e">
        <f t="shared" si="19"/>
        <v>#N/A</v>
      </c>
      <c r="W297" s="113" t="e">
        <f>VLOOKUP(E297,'PC Receitas'!$O$4:$P$14,2,FALSE)</f>
        <v>#N/A</v>
      </c>
    </row>
    <row r="298" spans="1:23" ht="19.5" customHeight="1" thickTop="1" thickBot="1" x14ac:dyDescent="0.3">
      <c r="A298" s="164"/>
      <c r="C298" s="43"/>
      <c r="D298" s="43" t="str">
        <f>IF(C298&lt;&gt;"",TEXT(C298,"00")&amp;"/12/"&amp;'Configurações Básicas'!$E$5,"")</f>
        <v/>
      </c>
      <c r="E298" s="43"/>
      <c r="F298" s="143"/>
      <c r="G298" s="43"/>
      <c r="H298" s="43"/>
      <c r="I298" s="43"/>
      <c r="J298" s="219"/>
      <c r="K298" s="219"/>
      <c r="L298" s="44"/>
      <c r="M298" s="137"/>
      <c r="N298" s="41" t="e">
        <f>N297+IF(AND(L298="Pago",OR(E298='PC Receitas'!$O$4,E298='PC Receitas'!$O$5,E298='PC Receitas'!$O$6)),K298,IF(AND(L298="Pago",OR(E298='PC Receitas'!$O$7,E298='PC Receitas'!$O$8,E298='PC Receitas'!$O$9,E298='PC Receitas'!$O$10,E298='PC Receitas'!$O$11,E298='PC Receitas'!$O$12,E298='PC Receitas'!$O$13,E298='PC Receitas'!$O$14)),-K298,0))</f>
        <v>#REF!</v>
      </c>
      <c r="S298" s="112" t="e">
        <f t="shared" si="16"/>
        <v>#N/A</v>
      </c>
      <c r="T298" s="109" t="e">
        <f t="shared" si="17"/>
        <v>#N/A</v>
      </c>
      <c r="U298" s="109" t="e">
        <f t="shared" si="18"/>
        <v>#N/A</v>
      </c>
      <c r="V298" s="109" t="e">
        <f t="shared" si="19"/>
        <v>#N/A</v>
      </c>
      <c r="W298" s="113" t="e">
        <f>VLOOKUP(E298,'PC Receitas'!$O$4:$P$14,2,FALSE)</f>
        <v>#N/A</v>
      </c>
    </row>
    <row r="299" spans="1:23" ht="19.5" customHeight="1" thickTop="1" thickBot="1" x14ac:dyDescent="0.3">
      <c r="A299" s="164"/>
      <c r="C299" s="43"/>
      <c r="D299" s="43" t="str">
        <f>IF(C299&lt;&gt;"",TEXT(C299,"00")&amp;"/12/"&amp;'Configurações Básicas'!$E$5,"")</f>
        <v/>
      </c>
      <c r="E299" s="43"/>
      <c r="F299" s="143"/>
      <c r="G299" s="43"/>
      <c r="H299" s="43"/>
      <c r="I299" s="43"/>
      <c r="J299" s="219"/>
      <c r="K299" s="219"/>
      <c r="L299" s="44"/>
      <c r="M299" s="137"/>
      <c r="N299" s="41" t="e">
        <f>N298+IF(AND(L299="Pago",OR(E299='PC Receitas'!$O$4,E299='PC Receitas'!$O$5,E299='PC Receitas'!$O$6)),K299,IF(AND(L299="Pago",OR(E299='PC Receitas'!$O$7,E299='PC Receitas'!$O$8,E299='PC Receitas'!$O$9,E299='PC Receitas'!$O$10,E299='PC Receitas'!$O$11,E299='PC Receitas'!$O$12,E299='PC Receitas'!$O$13,E299='PC Receitas'!$O$14)),-K299,0))</f>
        <v>#REF!</v>
      </c>
      <c r="S299" s="112" t="e">
        <f t="shared" si="16"/>
        <v>#N/A</v>
      </c>
      <c r="T299" s="109" t="e">
        <f t="shared" si="17"/>
        <v>#N/A</v>
      </c>
      <c r="U299" s="109" t="e">
        <f t="shared" si="18"/>
        <v>#N/A</v>
      </c>
      <c r="V299" s="109" t="e">
        <f t="shared" si="19"/>
        <v>#N/A</v>
      </c>
      <c r="W299" s="113" t="e">
        <f>VLOOKUP(E299,'PC Receitas'!$O$4:$P$14,2,FALSE)</f>
        <v>#N/A</v>
      </c>
    </row>
    <row r="300" spans="1:23" ht="19.5" customHeight="1" thickTop="1" thickBot="1" x14ac:dyDescent="0.3">
      <c r="A300" s="164"/>
      <c r="C300" s="43"/>
      <c r="D300" s="43" t="str">
        <f>IF(C300&lt;&gt;"",TEXT(C300,"00")&amp;"/12/"&amp;'Configurações Básicas'!$E$5,"")</f>
        <v/>
      </c>
      <c r="E300" s="43"/>
      <c r="F300" s="143"/>
      <c r="G300" s="43"/>
      <c r="H300" s="43"/>
      <c r="I300" s="43"/>
      <c r="J300" s="219"/>
      <c r="K300" s="219"/>
      <c r="L300" s="44"/>
      <c r="M300" s="137"/>
      <c r="N300" s="41" t="e">
        <f>N299+IF(AND(L300="Pago",OR(E300='PC Receitas'!$O$4,E300='PC Receitas'!$O$5,E300='PC Receitas'!$O$6)),K300,IF(AND(L300="Pago",OR(E300='PC Receitas'!$O$7,E300='PC Receitas'!$O$8,E300='PC Receitas'!$O$9,E300='PC Receitas'!$O$10,E300='PC Receitas'!$O$11,E300='PC Receitas'!$O$12,E300='PC Receitas'!$O$13,E300='PC Receitas'!$O$14)),-K300,0))</f>
        <v>#REF!</v>
      </c>
      <c r="S300" s="112" t="e">
        <f t="shared" si="16"/>
        <v>#N/A</v>
      </c>
      <c r="T300" s="109" t="e">
        <f t="shared" si="17"/>
        <v>#N/A</v>
      </c>
      <c r="U300" s="109" t="e">
        <f t="shared" si="18"/>
        <v>#N/A</v>
      </c>
      <c r="V300" s="109" t="e">
        <f t="shared" si="19"/>
        <v>#N/A</v>
      </c>
      <c r="W300" s="113" t="e">
        <f>VLOOKUP(E300,'PC Receitas'!$O$4:$P$14,2,FALSE)</f>
        <v>#N/A</v>
      </c>
    </row>
    <row r="301" spans="1:23" ht="19.5" customHeight="1" thickTop="1" thickBot="1" x14ac:dyDescent="0.3">
      <c r="A301" s="164"/>
      <c r="C301" s="43"/>
      <c r="D301" s="43" t="str">
        <f>IF(C301&lt;&gt;"",TEXT(C301,"00")&amp;"/12/"&amp;'Configurações Básicas'!$E$5,"")</f>
        <v/>
      </c>
      <c r="E301" s="43"/>
      <c r="F301" s="143"/>
      <c r="G301" s="43"/>
      <c r="H301" s="43"/>
      <c r="I301" s="43"/>
      <c r="J301" s="219"/>
      <c r="K301" s="219"/>
      <c r="L301" s="44"/>
      <c r="M301" s="137"/>
      <c r="N301" s="41" t="e">
        <f>N300+IF(AND(L301="Pago",OR(E301='PC Receitas'!$O$4,E301='PC Receitas'!$O$5,E301='PC Receitas'!$O$6)),K301,IF(AND(L301="Pago",OR(E301='PC Receitas'!$O$7,E301='PC Receitas'!$O$8,E301='PC Receitas'!$O$9,E301='PC Receitas'!$O$10,E301='PC Receitas'!$O$11,E301='PC Receitas'!$O$12,E301='PC Receitas'!$O$13,E301='PC Receitas'!$O$14)),-K301,0))</f>
        <v>#REF!</v>
      </c>
      <c r="S301" s="112" t="e">
        <f t="shared" si="16"/>
        <v>#N/A</v>
      </c>
      <c r="T301" s="109" t="e">
        <f t="shared" si="17"/>
        <v>#N/A</v>
      </c>
      <c r="U301" s="109" t="e">
        <f t="shared" si="18"/>
        <v>#N/A</v>
      </c>
      <c r="V301" s="109" t="e">
        <f t="shared" si="19"/>
        <v>#N/A</v>
      </c>
      <c r="W301" s="113" t="e">
        <f>VLOOKUP(E301,'PC Receitas'!$O$4:$P$14,2,FALSE)</f>
        <v>#N/A</v>
      </c>
    </row>
    <row r="302" spans="1:23" ht="19.5" customHeight="1" thickTop="1" thickBot="1" x14ac:dyDescent="0.3">
      <c r="A302" s="164"/>
      <c r="C302" s="43"/>
      <c r="D302" s="43" t="str">
        <f>IF(C302&lt;&gt;"",TEXT(C302,"00")&amp;"/12/"&amp;'Configurações Básicas'!$E$5,"")</f>
        <v/>
      </c>
      <c r="E302" s="43"/>
      <c r="F302" s="143"/>
      <c r="G302" s="43"/>
      <c r="H302" s="43"/>
      <c r="I302" s="43"/>
      <c r="J302" s="219"/>
      <c r="K302" s="219"/>
      <c r="L302" s="44"/>
      <c r="M302" s="137"/>
      <c r="N302" s="41" t="e">
        <f>N301+IF(AND(L302="Pago",OR(E302='PC Receitas'!$O$4,E302='PC Receitas'!$O$5,E302='PC Receitas'!$O$6)),K302,IF(AND(L302="Pago",OR(E302='PC Receitas'!$O$7,E302='PC Receitas'!$O$8,E302='PC Receitas'!$O$9,E302='PC Receitas'!$O$10,E302='PC Receitas'!$O$11,E302='PC Receitas'!$O$12,E302='PC Receitas'!$O$13,E302='PC Receitas'!$O$14)),-K302,0))</f>
        <v>#REF!</v>
      </c>
      <c r="S302" s="112" t="e">
        <f t="shared" si="16"/>
        <v>#N/A</v>
      </c>
      <c r="T302" s="109" t="e">
        <f t="shared" si="17"/>
        <v>#N/A</v>
      </c>
      <c r="U302" s="109" t="e">
        <f t="shared" si="18"/>
        <v>#N/A</v>
      </c>
      <c r="V302" s="109" t="e">
        <f t="shared" si="19"/>
        <v>#N/A</v>
      </c>
      <c r="W302" s="113" t="e">
        <f>VLOOKUP(E302,'PC Receitas'!$O$4:$P$14,2,FALSE)</f>
        <v>#N/A</v>
      </c>
    </row>
    <row r="303" spans="1:23" ht="19.5" customHeight="1" thickTop="1" thickBot="1" x14ac:dyDescent="0.3">
      <c r="A303" s="164"/>
      <c r="C303" s="43"/>
      <c r="D303" s="43" t="str">
        <f>IF(C303&lt;&gt;"",TEXT(C303,"00")&amp;"/12/"&amp;'Configurações Básicas'!$E$5,"")</f>
        <v/>
      </c>
      <c r="E303" s="43"/>
      <c r="F303" s="143"/>
      <c r="G303" s="43"/>
      <c r="H303" s="43"/>
      <c r="I303" s="43"/>
      <c r="J303" s="219"/>
      <c r="K303" s="219"/>
      <c r="L303" s="44"/>
      <c r="M303" s="137"/>
      <c r="N303" s="41" t="e">
        <f>N302+IF(AND(L303="Pago",OR(E303='PC Receitas'!$O$4,E303='PC Receitas'!$O$5,E303='PC Receitas'!$O$6)),K303,IF(AND(L303="Pago",OR(E303='PC Receitas'!$O$7,E303='PC Receitas'!$O$8,E303='PC Receitas'!$O$9,E303='PC Receitas'!$O$10,E303='PC Receitas'!$O$11,E303='PC Receitas'!$O$12,E303='PC Receitas'!$O$13,E303='PC Receitas'!$O$14)),-K303,0))</f>
        <v>#REF!</v>
      </c>
      <c r="S303" s="112" t="e">
        <f t="shared" si="16"/>
        <v>#N/A</v>
      </c>
      <c r="T303" s="109" t="e">
        <f t="shared" si="17"/>
        <v>#N/A</v>
      </c>
      <c r="U303" s="109" t="e">
        <f t="shared" si="18"/>
        <v>#N/A</v>
      </c>
      <c r="V303" s="109" t="e">
        <f t="shared" si="19"/>
        <v>#N/A</v>
      </c>
      <c r="W303" s="113" t="e">
        <f>VLOOKUP(E303,'PC Receitas'!$O$4:$P$14,2,FALSE)</f>
        <v>#N/A</v>
      </c>
    </row>
    <row r="304" spans="1:23" ht="19.5" customHeight="1" thickTop="1" thickBot="1" x14ac:dyDescent="0.3">
      <c r="A304" s="164"/>
      <c r="C304" s="43"/>
      <c r="D304" s="43" t="str">
        <f>IF(C304&lt;&gt;"",TEXT(C304,"00")&amp;"/12/"&amp;'Configurações Básicas'!$E$5,"")</f>
        <v/>
      </c>
      <c r="E304" s="43"/>
      <c r="F304" s="143"/>
      <c r="G304" s="43"/>
      <c r="H304" s="43"/>
      <c r="I304" s="43"/>
      <c r="J304" s="219"/>
      <c r="K304" s="219"/>
      <c r="L304" s="44"/>
      <c r="M304" s="137"/>
      <c r="N304" s="41" t="e">
        <f>N303+IF(AND(L304="Pago",OR(E304='PC Receitas'!$O$4,E304='PC Receitas'!$O$5,E304='PC Receitas'!$O$6)),K304,IF(AND(L304="Pago",OR(E304='PC Receitas'!$O$7,E304='PC Receitas'!$O$8,E304='PC Receitas'!$O$9,E304='PC Receitas'!$O$10,E304='PC Receitas'!$O$11,E304='PC Receitas'!$O$12,E304='PC Receitas'!$O$13,E304='PC Receitas'!$O$14)),-K304,0))</f>
        <v>#REF!</v>
      </c>
      <c r="S304" s="112" t="e">
        <f t="shared" si="16"/>
        <v>#N/A</v>
      </c>
      <c r="T304" s="109" t="e">
        <f t="shared" si="17"/>
        <v>#N/A</v>
      </c>
      <c r="U304" s="109" t="e">
        <f t="shared" si="18"/>
        <v>#N/A</v>
      </c>
      <c r="V304" s="109" t="e">
        <f t="shared" si="19"/>
        <v>#N/A</v>
      </c>
      <c r="W304" s="113" t="e">
        <f>VLOOKUP(E304,'PC Receitas'!$O$4:$P$14,2,FALSE)</f>
        <v>#N/A</v>
      </c>
    </row>
    <row r="305" spans="1:23" ht="19.5" customHeight="1" thickTop="1" thickBot="1" x14ac:dyDescent="0.3">
      <c r="A305" s="164"/>
      <c r="C305" s="43"/>
      <c r="D305" s="43" t="str">
        <f>IF(C305&lt;&gt;"",TEXT(C305,"00")&amp;"/12/"&amp;'Configurações Básicas'!$E$5,"")</f>
        <v/>
      </c>
      <c r="E305" s="43"/>
      <c r="F305" s="143"/>
      <c r="G305" s="43"/>
      <c r="H305" s="43"/>
      <c r="I305" s="43"/>
      <c r="J305" s="219"/>
      <c r="K305" s="219"/>
      <c r="L305" s="44"/>
      <c r="M305" s="137"/>
      <c r="N305" s="41" t="e">
        <f>N304+IF(AND(L305="Pago",OR(E305='PC Receitas'!$O$4,E305='PC Receitas'!$O$5,E305='PC Receitas'!$O$6)),K305,IF(AND(L305="Pago",OR(E305='PC Receitas'!$O$7,E305='PC Receitas'!$O$8,E305='PC Receitas'!$O$9,E305='PC Receitas'!$O$10,E305='PC Receitas'!$O$11,E305='PC Receitas'!$O$12,E305='PC Receitas'!$O$13,E305='PC Receitas'!$O$14)),-K305,0))</f>
        <v>#REF!</v>
      </c>
      <c r="S305" s="112" t="e">
        <f t="shared" si="16"/>
        <v>#N/A</v>
      </c>
      <c r="T305" s="109" t="e">
        <f t="shared" si="17"/>
        <v>#N/A</v>
      </c>
      <c r="U305" s="109" t="e">
        <f t="shared" si="18"/>
        <v>#N/A</v>
      </c>
      <c r="V305" s="109" t="e">
        <f t="shared" si="19"/>
        <v>#N/A</v>
      </c>
      <c r="W305" s="113" t="e">
        <f>VLOOKUP(E305,'PC Receitas'!$O$4:$P$14,2,FALSE)</f>
        <v>#N/A</v>
      </c>
    </row>
    <row r="306" spans="1:23" ht="19.5" customHeight="1" thickTop="1" thickBot="1" x14ac:dyDescent="0.3">
      <c r="A306" s="164"/>
      <c r="C306" s="43"/>
      <c r="D306" s="43" t="str">
        <f>IF(C306&lt;&gt;"",TEXT(C306,"00")&amp;"/12/"&amp;'Configurações Básicas'!$E$5,"")</f>
        <v/>
      </c>
      <c r="E306" s="43"/>
      <c r="F306" s="143"/>
      <c r="G306" s="43"/>
      <c r="H306" s="43"/>
      <c r="I306" s="43"/>
      <c r="J306" s="219"/>
      <c r="K306" s="219"/>
      <c r="L306" s="44"/>
      <c r="M306" s="137"/>
      <c r="N306" s="41" t="e">
        <f>N305+IF(AND(L306="Pago",OR(E306='PC Receitas'!$O$4,E306='PC Receitas'!$O$5,E306='PC Receitas'!$O$6)),K306,IF(AND(L306="Pago",OR(E306='PC Receitas'!$O$7,E306='PC Receitas'!$O$8,E306='PC Receitas'!$O$9,E306='PC Receitas'!$O$10,E306='PC Receitas'!$O$11,E306='PC Receitas'!$O$12,E306='PC Receitas'!$O$13,E306='PC Receitas'!$O$14)),-K306,0))</f>
        <v>#REF!</v>
      </c>
      <c r="S306" s="112" t="e">
        <f t="shared" si="16"/>
        <v>#N/A</v>
      </c>
      <c r="T306" s="109" t="e">
        <f t="shared" si="17"/>
        <v>#N/A</v>
      </c>
      <c r="U306" s="109" t="e">
        <f t="shared" si="18"/>
        <v>#N/A</v>
      </c>
      <c r="V306" s="109" t="e">
        <f t="shared" si="19"/>
        <v>#N/A</v>
      </c>
      <c r="W306" s="113" t="e">
        <f>VLOOKUP(E306,'PC Receitas'!$O$4:$P$14,2,FALSE)</f>
        <v>#N/A</v>
      </c>
    </row>
    <row r="307" spans="1:23" ht="19.5" customHeight="1" thickTop="1" thickBot="1" x14ac:dyDescent="0.3">
      <c r="A307" s="164"/>
      <c r="C307" s="43"/>
      <c r="D307" s="43" t="str">
        <f>IF(C307&lt;&gt;"",TEXT(C307,"00")&amp;"/12/"&amp;'Configurações Básicas'!$E$5,"")</f>
        <v/>
      </c>
      <c r="E307" s="43"/>
      <c r="F307" s="143"/>
      <c r="G307" s="43"/>
      <c r="H307" s="43"/>
      <c r="I307" s="43"/>
      <c r="J307" s="219"/>
      <c r="K307" s="219"/>
      <c r="L307" s="44"/>
      <c r="M307" s="137"/>
      <c r="N307" s="41" t="e">
        <f>N306+IF(AND(L307="Pago",OR(E307='PC Receitas'!$O$4,E307='PC Receitas'!$O$5,E307='PC Receitas'!$O$6)),K307,IF(AND(L307="Pago",OR(E307='PC Receitas'!$O$7,E307='PC Receitas'!$O$8,E307='PC Receitas'!$O$9,E307='PC Receitas'!$O$10,E307='PC Receitas'!$O$11,E307='PC Receitas'!$O$12,E307='PC Receitas'!$O$13,E307='PC Receitas'!$O$14)),-K307,0))</f>
        <v>#REF!</v>
      </c>
      <c r="S307" s="112" t="e">
        <f t="shared" si="16"/>
        <v>#N/A</v>
      </c>
      <c r="T307" s="109" t="e">
        <f t="shared" si="17"/>
        <v>#N/A</v>
      </c>
      <c r="U307" s="109" t="e">
        <f t="shared" si="18"/>
        <v>#N/A</v>
      </c>
      <c r="V307" s="109" t="e">
        <f t="shared" si="19"/>
        <v>#N/A</v>
      </c>
      <c r="W307" s="113" t="e">
        <f>VLOOKUP(E307,'PC Receitas'!$O$4:$P$14,2,FALSE)</f>
        <v>#N/A</v>
      </c>
    </row>
    <row r="308" spans="1:23" ht="19.5" customHeight="1" thickTop="1" thickBot="1" x14ac:dyDescent="0.3">
      <c r="A308" s="164"/>
      <c r="C308" s="43"/>
      <c r="D308" s="43" t="str">
        <f>IF(C308&lt;&gt;"",TEXT(C308,"00")&amp;"/12/"&amp;'Configurações Básicas'!$E$5,"")</f>
        <v/>
      </c>
      <c r="E308" s="43"/>
      <c r="F308" s="143"/>
      <c r="G308" s="43"/>
      <c r="H308" s="43"/>
      <c r="I308" s="43"/>
      <c r="J308" s="219"/>
      <c r="K308" s="219"/>
      <c r="L308" s="44"/>
      <c r="M308" s="137"/>
      <c r="N308" s="41" t="e">
        <f>N307+IF(AND(L308="Pago",OR(E308='PC Receitas'!$O$4,E308='PC Receitas'!$O$5,E308='PC Receitas'!$O$6)),K308,IF(AND(L308="Pago",OR(E308='PC Receitas'!$O$7,E308='PC Receitas'!$O$8,E308='PC Receitas'!$O$9,E308='PC Receitas'!$O$10,E308='PC Receitas'!$O$11,E308='PC Receitas'!$O$12,E308='PC Receitas'!$O$13,E308='PC Receitas'!$O$14)),-K308,0))</f>
        <v>#REF!</v>
      </c>
      <c r="S308" s="112" t="e">
        <f t="shared" si="16"/>
        <v>#N/A</v>
      </c>
      <c r="T308" s="109" t="e">
        <f t="shared" si="17"/>
        <v>#N/A</v>
      </c>
      <c r="U308" s="109" t="e">
        <f t="shared" si="18"/>
        <v>#N/A</v>
      </c>
      <c r="V308" s="109" t="e">
        <f t="shared" si="19"/>
        <v>#N/A</v>
      </c>
      <c r="W308" s="113" t="e">
        <f>VLOOKUP(E308,'PC Receitas'!$O$4:$P$14,2,FALSE)</f>
        <v>#N/A</v>
      </c>
    </row>
    <row r="309" spans="1:23" ht="19.5" customHeight="1" thickTop="1" thickBot="1" x14ac:dyDescent="0.3">
      <c r="A309" s="164"/>
      <c r="C309" s="43"/>
      <c r="D309" s="43" t="str">
        <f>IF(C309&lt;&gt;"",TEXT(C309,"00")&amp;"/12/"&amp;'Configurações Básicas'!$E$5,"")</f>
        <v/>
      </c>
      <c r="E309" s="43"/>
      <c r="F309" s="143"/>
      <c r="G309" s="43"/>
      <c r="H309" s="43"/>
      <c r="I309" s="43"/>
      <c r="J309" s="219"/>
      <c r="K309" s="219"/>
      <c r="L309" s="44"/>
      <c r="M309" s="137"/>
      <c r="N309" s="41" t="e">
        <f>N308+IF(AND(L309="Pago",OR(E309='PC Receitas'!$O$4,E309='PC Receitas'!$O$5,E309='PC Receitas'!$O$6)),K309,IF(AND(L309="Pago",OR(E309='PC Receitas'!$O$7,E309='PC Receitas'!$O$8,E309='PC Receitas'!$O$9,E309='PC Receitas'!$O$10,E309='PC Receitas'!$O$11,E309='PC Receitas'!$O$12,E309='PC Receitas'!$O$13,E309='PC Receitas'!$O$14)),-K309,0))</f>
        <v>#REF!</v>
      </c>
      <c r="S309" s="112" t="e">
        <f t="shared" si="16"/>
        <v>#N/A</v>
      </c>
      <c r="T309" s="109" t="e">
        <f t="shared" si="17"/>
        <v>#N/A</v>
      </c>
      <c r="U309" s="109" t="e">
        <f t="shared" si="18"/>
        <v>#N/A</v>
      </c>
      <c r="V309" s="109" t="e">
        <f t="shared" si="19"/>
        <v>#N/A</v>
      </c>
      <c r="W309" s="113" t="e">
        <f>VLOOKUP(E309,'PC Receitas'!$O$4:$P$14,2,FALSE)</f>
        <v>#N/A</v>
      </c>
    </row>
    <row r="310" spans="1:23" ht="19.5" customHeight="1" thickTop="1" thickBot="1" x14ac:dyDescent="0.3">
      <c r="A310" s="164"/>
      <c r="C310" s="43"/>
      <c r="D310" s="43" t="str">
        <f>IF(C310&lt;&gt;"",TEXT(C310,"00")&amp;"/12/"&amp;'Configurações Básicas'!$E$5,"")</f>
        <v/>
      </c>
      <c r="E310" s="43"/>
      <c r="F310" s="143"/>
      <c r="G310" s="43"/>
      <c r="H310" s="43"/>
      <c r="I310" s="43"/>
      <c r="J310" s="219"/>
      <c r="K310" s="219"/>
      <c r="L310" s="44"/>
      <c r="M310" s="137"/>
      <c r="N310" s="41" t="e">
        <f>N309+IF(AND(L310="Pago",OR(E310='PC Receitas'!$O$4,E310='PC Receitas'!$O$5,E310='PC Receitas'!$O$6)),K310,IF(AND(L310="Pago",OR(E310='PC Receitas'!$O$7,E310='PC Receitas'!$O$8,E310='PC Receitas'!$O$9,E310='PC Receitas'!$O$10,E310='PC Receitas'!$O$11,E310='PC Receitas'!$O$12,E310='PC Receitas'!$O$13,E310='PC Receitas'!$O$14)),-K310,0))</f>
        <v>#REF!</v>
      </c>
      <c r="S310" s="112" t="e">
        <f t="shared" si="16"/>
        <v>#N/A</v>
      </c>
      <c r="T310" s="109" t="e">
        <f t="shared" si="17"/>
        <v>#N/A</v>
      </c>
      <c r="U310" s="109" t="e">
        <f t="shared" si="18"/>
        <v>#N/A</v>
      </c>
      <c r="V310" s="109" t="e">
        <f t="shared" si="19"/>
        <v>#N/A</v>
      </c>
      <c r="W310" s="113" t="e">
        <f>VLOOKUP(E310,'PC Receitas'!$O$4:$P$14,2,FALSE)</f>
        <v>#N/A</v>
      </c>
    </row>
    <row r="311" spans="1:23" ht="19.5" customHeight="1" thickTop="1" thickBot="1" x14ac:dyDescent="0.3">
      <c r="A311" s="164"/>
      <c r="C311" s="43"/>
      <c r="D311" s="43" t="str">
        <f>IF(C311&lt;&gt;"",TEXT(C311,"00")&amp;"/12/"&amp;'Configurações Básicas'!$E$5,"")</f>
        <v/>
      </c>
      <c r="E311" s="43"/>
      <c r="F311" s="143"/>
      <c r="G311" s="43"/>
      <c r="H311" s="43"/>
      <c r="I311" s="43"/>
      <c r="J311" s="219"/>
      <c r="K311" s="219"/>
      <c r="L311" s="44"/>
      <c r="M311" s="137"/>
      <c r="N311" s="41" t="e">
        <f>N310+IF(AND(L311="Pago",OR(E311='PC Receitas'!$O$4,E311='PC Receitas'!$O$5,E311='PC Receitas'!$O$6)),K311,IF(AND(L311="Pago",OR(E311='PC Receitas'!$O$7,E311='PC Receitas'!$O$8,E311='PC Receitas'!$O$9,E311='PC Receitas'!$O$10,E311='PC Receitas'!$O$11,E311='PC Receitas'!$O$12,E311='PC Receitas'!$O$13,E311='PC Receitas'!$O$14)),-K311,0))</f>
        <v>#REF!</v>
      </c>
      <c r="S311" s="112" t="e">
        <f t="shared" si="16"/>
        <v>#N/A</v>
      </c>
      <c r="T311" s="109" t="e">
        <f t="shared" si="17"/>
        <v>#N/A</v>
      </c>
      <c r="U311" s="109" t="e">
        <f t="shared" si="18"/>
        <v>#N/A</v>
      </c>
      <c r="V311" s="109" t="e">
        <f t="shared" si="19"/>
        <v>#N/A</v>
      </c>
      <c r="W311" s="113" t="e">
        <f>VLOOKUP(E311,'PC Receitas'!$O$4:$P$14,2,FALSE)</f>
        <v>#N/A</v>
      </c>
    </row>
    <row r="312" spans="1:23" ht="19.5" customHeight="1" thickTop="1" thickBot="1" x14ac:dyDescent="0.3">
      <c r="A312" s="164"/>
      <c r="C312" s="43"/>
      <c r="D312" s="43" t="str">
        <f>IF(C312&lt;&gt;"",TEXT(C312,"00")&amp;"/12/"&amp;'Configurações Básicas'!$E$5,"")</f>
        <v/>
      </c>
      <c r="E312" s="43"/>
      <c r="F312" s="143"/>
      <c r="G312" s="43"/>
      <c r="H312" s="43"/>
      <c r="I312" s="43"/>
      <c r="J312" s="219"/>
      <c r="K312" s="219"/>
      <c r="L312" s="44"/>
      <c r="M312" s="137"/>
      <c r="N312" s="41" t="e">
        <f>N311+IF(AND(L312="Pago",OR(E312='PC Receitas'!$O$4,E312='PC Receitas'!$O$5,E312='PC Receitas'!$O$6)),K312,IF(AND(L312="Pago",OR(E312='PC Receitas'!$O$7,E312='PC Receitas'!$O$8,E312='PC Receitas'!$O$9,E312='PC Receitas'!$O$10,E312='PC Receitas'!$O$11,E312='PC Receitas'!$O$12,E312='PC Receitas'!$O$13,E312='PC Receitas'!$O$14)),-K312,0))</f>
        <v>#REF!</v>
      </c>
      <c r="S312" s="112" t="e">
        <f t="shared" si="16"/>
        <v>#N/A</v>
      </c>
      <c r="T312" s="109" t="e">
        <f t="shared" si="17"/>
        <v>#N/A</v>
      </c>
      <c r="U312" s="109" t="e">
        <f t="shared" si="18"/>
        <v>#N/A</v>
      </c>
      <c r="V312" s="109" t="e">
        <f t="shared" si="19"/>
        <v>#N/A</v>
      </c>
      <c r="W312" s="113" t="e">
        <f>VLOOKUP(E312,'PC Receitas'!$O$4:$P$14,2,FALSE)</f>
        <v>#N/A</v>
      </c>
    </row>
    <row r="313" spans="1:23" ht="19.5" customHeight="1" thickTop="1" thickBot="1" x14ac:dyDescent="0.3">
      <c r="A313" s="164"/>
      <c r="C313" s="43"/>
      <c r="D313" s="43" t="str">
        <f>IF(C313&lt;&gt;"",TEXT(C313,"00")&amp;"/12/"&amp;'Configurações Básicas'!$E$5,"")</f>
        <v/>
      </c>
      <c r="E313" s="43"/>
      <c r="F313" s="143"/>
      <c r="G313" s="43"/>
      <c r="H313" s="43"/>
      <c r="I313" s="43"/>
      <c r="J313" s="219"/>
      <c r="K313" s="219"/>
      <c r="L313" s="44"/>
      <c r="M313" s="137"/>
      <c r="N313" s="41" t="e">
        <f>N312+IF(AND(L313="Pago",OR(E313='PC Receitas'!$O$4,E313='PC Receitas'!$O$5,E313='PC Receitas'!$O$6)),K313,IF(AND(L313="Pago",OR(E313='PC Receitas'!$O$7,E313='PC Receitas'!$O$8,E313='PC Receitas'!$O$9,E313='PC Receitas'!$O$10,E313='PC Receitas'!$O$11,E313='PC Receitas'!$O$12,E313='PC Receitas'!$O$13,E313='PC Receitas'!$O$14)),-K313,0))</f>
        <v>#REF!</v>
      </c>
      <c r="S313" s="112" t="e">
        <f t="shared" si="16"/>
        <v>#N/A</v>
      </c>
      <c r="T313" s="109" t="e">
        <f t="shared" si="17"/>
        <v>#N/A</v>
      </c>
      <c r="U313" s="109" t="e">
        <f t="shared" si="18"/>
        <v>#N/A</v>
      </c>
      <c r="V313" s="109" t="e">
        <f t="shared" si="19"/>
        <v>#N/A</v>
      </c>
      <c r="W313" s="113" t="e">
        <f>VLOOKUP(E313,'PC Receitas'!$O$4:$P$14,2,FALSE)</f>
        <v>#N/A</v>
      </c>
    </row>
    <row r="314" spans="1:23" ht="19.5" customHeight="1" thickTop="1" thickBot="1" x14ac:dyDescent="0.3">
      <c r="A314" s="164"/>
      <c r="C314" s="43"/>
      <c r="D314" s="43" t="str">
        <f>IF(C314&lt;&gt;"",TEXT(C314,"00")&amp;"/12/"&amp;'Configurações Básicas'!$E$5,"")</f>
        <v/>
      </c>
      <c r="E314" s="43"/>
      <c r="F314" s="143"/>
      <c r="G314" s="43"/>
      <c r="H314" s="43"/>
      <c r="I314" s="43"/>
      <c r="J314" s="219"/>
      <c r="K314" s="219"/>
      <c r="L314" s="44"/>
      <c r="M314" s="137"/>
      <c r="N314" s="41" t="e">
        <f>N313+IF(AND(L314="Pago",OR(E314='PC Receitas'!$O$4,E314='PC Receitas'!$O$5,E314='PC Receitas'!$O$6)),K314,IF(AND(L314="Pago",OR(E314='PC Receitas'!$O$7,E314='PC Receitas'!$O$8,E314='PC Receitas'!$O$9,E314='PC Receitas'!$O$10,E314='PC Receitas'!$O$11,E314='PC Receitas'!$O$12,E314='PC Receitas'!$O$13,E314='PC Receitas'!$O$14)),-K314,0))</f>
        <v>#REF!</v>
      </c>
      <c r="S314" s="112" t="e">
        <f t="shared" si="16"/>
        <v>#N/A</v>
      </c>
      <c r="T314" s="109" t="e">
        <f t="shared" si="17"/>
        <v>#N/A</v>
      </c>
      <c r="U314" s="109" t="e">
        <f t="shared" si="18"/>
        <v>#N/A</v>
      </c>
      <c r="V314" s="109" t="e">
        <f t="shared" si="19"/>
        <v>#N/A</v>
      </c>
      <c r="W314" s="113" t="e">
        <f>VLOOKUP(E314,'PC Receitas'!$O$4:$P$14,2,FALSE)</f>
        <v>#N/A</v>
      </c>
    </row>
    <row r="315" spans="1:23" ht="19.5" customHeight="1" thickTop="1" thickBot="1" x14ac:dyDescent="0.3">
      <c r="A315" s="164"/>
      <c r="C315" s="43"/>
      <c r="D315" s="43" t="str">
        <f>IF(C315&lt;&gt;"",TEXT(C315,"00")&amp;"/12/"&amp;'Configurações Básicas'!$E$5,"")</f>
        <v/>
      </c>
      <c r="E315" s="43"/>
      <c r="F315" s="143"/>
      <c r="G315" s="43"/>
      <c r="H315" s="43"/>
      <c r="I315" s="43"/>
      <c r="J315" s="219"/>
      <c r="K315" s="219"/>
      <c r="L315" s="44"/>
      <c r="M315" s="137"/>
      <c r="N315" s="41" t="e">
        <f>N314+IF(AND(L315="Pago",OR(E315='PC Receitas'!$O$4,E315='PC Receitas'!$O$5,E315='PC Receitas'!$O$6)),K315,IF(AND(L315="Pago",OR(E315='PC Receitas'!$O$7,E315='PC Receitas'!$O$8,E315='PC Receitas'!$O$9,E315='PC Receitas'!$O$10,E315='PC Receitas'!$O$11,E315='PC Receitas'!$O$12,E315='PC Receitas'!$O$13,E315='PC Receitas'!$O$14)),-K315,0))</f>
        <v>#REF!</v>
      </c>
      <c r="S315" s="112" t="e">
        <f t="shared" si="16"/>
        <v>#N/A</v>
      </c>
      <c r="T315" s="109" t="e">
        <f t="shared" si="17"/>
        <v>#N/A</v>
      </c>
      <c r="U315" s="109" t="e">
        <f t="shared" si="18"/>
        <v>#N/A</v>
      </c>
      <c r="V315" s="109" t="e">
        <f t="shared" si="19"/>
        <v>#N/A</v>
      </c>
      <c r="W315" s="113" t="e">
        <f>VLOOKUP(E315,'PC Receitas'!$O$4:$P$14,2,FALSE)</f>
        <v>#N/A</v>
      </c>
    </row>
    <row r="316" spans="1:23" ht="19.5" customHeight="1" thickTop="1" thickBot="1" x14ac:dyDescent="0.3">
      <c r="A316" s="164"/>
      <c r="C316" s="43"/>
      <c r="D316" s="43" t="str">
        <f>IF(C316&lt;&gt;"",TEXT(C316,"00")&amp;"/12/"&amp;'Configurações Básicas'!$E$5,"")</f>
        <v/>
      </c>
      <c r="E316" s="43"/>
      <c r="F316" s="143"/>
      <c r="G316" s="43"/>
      <c r="H316" s="43"/>
      <c r="I316" s="43"/>
      <c r="J316" s="219"/>
      <c r="K316" s="219"/>
      <c r="L316" s="44"/>
      <c r="M316" s="137"/>
      <c r="N316" s="41" t="e">
        <f>N315+IF(AND(L316="Pago",OR(E316='PC Receitas'!$O$4,E316='PC Receitas'!$O$5,E316='PC Receitas'!$O$6)),K316,IF(AND(L316="Pago",OR(E316='PC Receitas'!$O$7,E316='PC Receitas'!$O$8,E316='PC Receitas'!$O$9,E316='PC Receitas'!$O$10,E316='PC Receitas'!$O$11,E316='PC Receitas'!$O$12,E316='PC Receitas'!$O$13,E316='PC Receitas'!$O$14)),-K316,0))</f>
        <v>#REF!</v>
      </c>
      <c r="S316" s="112" t="e">
        <f t="shared" si="16"/>
        <v>#N/A</v>
      </c>
      <c r="T316" s="109" t="e">
        <f t="shared" si="17"/>
        <v>#N/A</v>
      </c>
      <c r="U316" s="109" t="e">
        <f t="shared" si="18"/>
        <v>#N/A</v>
      </c>
      <c r="V316" s="109" t="e">
        <f t="shared" si="19"/>
        <v>#N/A</v>
      </c>
      <c r="W316" s="113" t="e">
        <f>VLOOKUP(E316,'PC Receitas'!$O$4:$P$14,2,FALSE)</f>
        <v>#N/A</v>
      </c>
    </row>
    <row r="317" spans="1:23" ht="19.5" customHeight="1" thickTop="1" thickBot="1" x14ac:dyDescent="0.3">
      <c r="A317" s="164"/>
      <c r="C317" s="43"/>
      <c r="D317" s="43" t="str">
        <f>IF(C317&lt;&gt;"",TEXT(C317,"00")&amp;"/12/"&amp;'Configurações Básicas'!$E$5,"")</f>
        <v/>
      </c>
      <c r="E317" s="43"/>
      <c r="F317" s="143"/>
      <c r="G317" s="43"/>
      <c r="H317" s="43"/>
      <c r="I317" s="43"/>
      <c r="J317" s="219"/>
      <c r="K317" s="219"/>
      <c r="L317" s="44"/>
      <c r="M317" s="137"/>
      <c r="N317" s="41" t="e">
        <f>N316+IF(AND(L317="Pago",OR(E317='PC Receitas'!$O$4,E317='PC Receitas'!$O$5,E317='PC Receitas'!$O$6)),K317,IF(AND(L317="Pago",OR(E317='PC Receitas'!$O$7,E317='PC Receitas'!$O$8,E317='PC Receitas'!$O$9,E317='PC Receitas'!$O$10,E317='PC Receitas'!$O$11,E317='PC Receitas'!$O$12,E317='PC Receitas'!$O$13,E317='PC Receitas'!$O$14)),-K317,0))</f>
        <v>#REF!</v>
      </c>
      <c r="S317" s="112" t="e">
        <f t="shared" si="16"/>
        <v>#N/A</v>
      </c>
      <c r="T317" s="109" t="e">
        <f t="shared" si="17"/>
        <v>#N/A</v>
      </c>
      <c r="U317" s="109" t="e">
        <f t="shared" si="18"/>
        <v>#N/A</v>
      </c>
      <c r="V317" s="109" t="e">
        <f t="shared" si="19"/>
        <v>#N/A</v>
      </c>
      <c r="W317" s="113" t="e">
        <f>VLOOKUP(E317,'PC Receitas'!$O$4:$P$14,2,FALSE)</f>
        <v>#N/A</v>
      </c>
    </row>
    <row r="318" spans="1:23" ht="19.5" customHeight="1" thickTop="1" thickBot="1" x14ac:dyDescent="0.3">
      <c r="A318" s="164"/>
      <c r="C318" s="43"/>
      <c r="D318" s="43" t="str">
        <f>IF(C318&lt;&gt;"",TEXT(C318,"00")&amp;"/12/"&amp;'Configurações Básicas'!$E$5,"")</f>
        <v/>
      </c>
      <c r="E318" s="43"/>
      <c r="F318" s="143"/>
      <c r="G318" s="43"/>
      <c r="H318" s="43"/>
      <c r="I318" s="43"/>
      <c r="J318" s="219"/>
      <c r="K318" s="219"/>
      <c r="L318" s="44"/>
      <c r="M318" s="137"/>
      <c r="N318" s="41" t="e">
        <f>N317+IF(AND(L318="Pago",OR(E318='PC Receitas'!$O$4,E318='PC Receitas'!$O$5,E318='PC Receitas'!$O$6)),K318,IF(AND(L318="Pago",OR(E318='PC Receitas'!$O$7,E318='PC Receitas'!$O$8,E318='PC Receitas'!$O$9,E318='PC Receitas'!$O$10,E318='PC Receitas'!$O$11,E318='PC Receitas'!$O$12,E318='PC Receitas'!$O$13,E318='PC Receitas'!$O$14)),-K318,0))</f>
        <v>#REF!</v>
      </c>
      <c r="S318" s="112" t="e">
        <f t="shared" si="16"/>
        <v>#N/A</v>
      </c>
      <c r="T318" s="109" t="e">
        <f t="shared" si="17"/>
        <v>#N/A</v>
      </c>
      <c r="U318" s="109" t="e">
        <f t="shared" si="18"/>
        <v>#N/A</v>
      </c>
      <c r="V318" s="109" t="e">
        <f t="shared" si="19"/>
        <v>#N/A</v>
      </c>
      <c r="W318" s="113" t="e">
        <f>VLOOKUP(E318,'PC Receitas'!$O$4:$P$14,2,FALSE)</f>
        <v>#N/A</v>
      </c>
    </row>
    <row r="319" spans="1:23" ht="19.5" customHeight="1" thickTop="1" thickBot="1" x14ac:dyDescent="0.3">
      <c r="A319" s="164"/>
      <c r="C319" s="43"/>
      <c r="D319" s="43" t="str">
        <f>IF(C319&lt;&gt;"",TEXT(C319,"00")&amp;"/12/"&amp;'Configurações Básicas'!$E$5,"")</f>
        <v/>
      </c>
      <c r="E319" s="43"/>
      <c r="F319" s="143"/>
      <c r="G319" s="43"/>
      <c r="H319" s="43"/>
      <c r="I319" s="43"/>
      <c r="J319" s="219"/>
      <c r="K319" s="219"/>
      <c r="L319" s="44"/>
      <c r="M319" s="137"/>
      <c r="N319" s="41" t="e">
        <f>N318+IF(AND(L319="Pago",OR(E319='PC Receitas'!$O$4,E319='PC Receitas'!$O$5,E319='PC Receitas'!$O$6)),K319,IF(AND(L319="Pago",OR(E319='PC Receitas'!$O$7,E319='PC Receitas'!$O$8,E319='PC Receitas'!$O$9,E319='PC Receitas'!$O$10,E319='PC Receitas'!$O$11,E319='PC Receitas'!$O$12,E319='PC Receitas'!$O$13,E319='PC Receitas'!$O$14)),-K319,0))</f>
        <v>#REF!</v>
      </c>
      <c r="S319" s="112" t="e">
        <f t="shared" si="16"/>
        <v>#N/A</v>
      </c>
      <c r="T319" s="109" t="e">
        <f t="shared" si="17"/>
        <v>#N/A</v>
      </c>
      <c r="U319" s="109" t="e">
        <f t="shared" si="18"/>
        <v>#N/A</v>
      </c>
      <c r="V319" s="109" t="e">
        <f t="shared" si="19"/>
        <v>#N/A</v>
      </c>
      <c r="W319" s="113" t="e">
        <f>VLOOKUP(E319,'PC Receitas'!$O$4:$P$14,2,FALSE)</f>
        <v>#N/A</v>
      </c>
    </row>
    <row r="320" spans="1:23" ht="19.5" customHeight="1" thickTop="1" thickBot="1" x14ac:dyDescent="0.3">
      <c r="A320" s="164"/>
      <c r="C320" s="43"/>
      <c r="D320" s="43" t="str">
        <f>IF(C320&lt;&gt;"",TEXT(C320,"00")&amp;"/12/"&amp;'Configurações Básicas'!$E$5,"")</f>
        <v/>
      </c>
      <c r="E320" s="43"/>
      <c r="F320" s="143"/>
      <c r="G320" s="43"/>
      <c r="H320" s="43"/>
      <c r="I320" s="43"/>
      <c r="J320" s="219"/>
      <c r="K320" s="219"/>
      <c r="L320" s="44"/>
      <c r="M320" s="137"/>
      <c r="N320" s="41" t="e">
        <f>N319+IF(AND(L320="Pago",OR(E320='PC Receitas'!$O$4,E320='PC Receitas'!$O$5,E320='PC Receitas'!$O$6)),K320,IF(AND(L320="Pago",OR(E320='PC Receitas'!$O$7,E320='PC Receitas'!$O$8,E320='PC Receitas'!$O$9,E320='PC Receitas'!$O$10,E320='PC Receitas'!$O$11,E320='PC Receitas'!$O$12,E320='PC Receitas'!$O$13,E320='PC Receitas'!$O$14)),-K320,0))</f>
        <v>#REF!</v>
      </c>
      <c r="S320" s="112" t="e">
        <f t="shared" si="16"/>
        <v>#N/A</v>
      </c>
      <c r="T320" s="109" t="e">
        <f t="shared" si="17"/>
        <v>#N/A</v>
      </c>
      <c r="U320" s="109" t="e">
        <f t="shared" si="18"/>
        <v>#N/A</v>
      </c>
      <c r="V320" s="109" t="e">
        <f t="shared" si="19"/>
        <v>#N/A</v>
      </c>
      <c r="W320" s="113" t="e">
        <f>VLOOKUP(E320,'PC Receitas'!$O$4:$P$14,2,FALSE)</f>
        <v>#N/A</v>
      </c>
    </row>
    <row r="321" spans="1:23" ht="19.5" customHeight="1" thickTop="1" thickBot="1" x14ac:dyDescent="0.3">
      <c r="A321" s="164"/>
      <c r="C321" s="43"/>
      <c r="D321" s="43" t="str">
        <f>IF(C321&lt;&gt;"",TEXT(C321,"00")&amp;"/12/"&amp;'Configurações Básicas'!$E$5,"")</f>
        <v/>
      </c>
      <c r="E321" s="43"/>
      <c r="F321" s="143"/>
      <c r="G321" s="43"/>
      <c r="H321" s="43"/>
      <c r="I321" s="43"/>
      <c r="J321" s="219"/>
      <c r="K321" s="219"/>
      <c r="L321" s="44"/>
      <c r="M321" s="137"/>
      <c r="N321" s="41" t="e">
        <f>N320+IF(AND(L321="Pago",OR(E321='PC Receitas'!$O$4,E321='PC Receitas'!$O$5,E321='PC Receitas'!$O$6)),K321,IF(AND(L321="Pago",OR(E321='PC Receitas'!$O$7,E321='PC Receitas'!$O$8,E321='PC Receitas'!$O$9,E321='PC Receitas'!$O$10,E321='PC Receitas'!$O$11,E321='PC Receitas'!$O$12,E321='PC Receitas'!$O$13,E321='PC Receitas'!$O$14)),-K321,0))</f>
        <v>#REF!</v>
      </c>
      <c r="S321" s="112" t="e">
        <f t="shared" si="16"/>
        <v>#N/A</v>
      </c>
      <c r="T321" s="109" t="e">
        <f t="shared" si="17"/>
        <v>#N/A</v>
      </c>
      <c r="U321" s="109" t="e">
        <f t="shared" si="18"/>
        <v>#N/A</v>
      </c>
      <c r="V321" s="109" t="e">
        <f t="shared" si="19"/>
        <v>#N/A</v>
      </c>
      <c r="W321" s="113" t="e">
        <f>VLOOKUP(E321,'PC Receitas'!$O$4:$P$14,2,FALSE)</f>
        <v>#N/A</v>
      </c>
    </row>
    <row r="322" spans="1:23" ht="19.5" customHeight="1" thickTop="1" thickBot="1" x14ac:dyDescent="0.3">
      <c r="A322" s="164"/>
      <c r="C322" s="43"/>
      <c r="D322" s="43" t="str">
        <f>IF(C322&lt;&gt;"",TEXT(C322,"00")&amp;"/12/"&amp;'Configurações Básicas'!$E$5,"")</f>
        <v/>
      </c>
      <c r="E322" s="43"/>
      <c r="F322" s="143"/>
      <c r="G322" s="43"/>
      <c r="H322" s="43"/>
      <c r="I322" s="43"/>
      <c r="J322" s="219"/>
      <c r="K322" s="219"/>
      <c r="L322" s="44"/>
      <c r="M322" s="137"/>
      <c r="N322" s="41" t="e">
        <f>N321+IF(AND(L322="Pago",OR(E322='PC Receitas'!$O$4,E322='PC Receitas'!$O$5,E322='PC Receitas'!$O$6)),K322,IF(AND(L322="Pago",OR(E322='PC Receitas'!$O$7,E322='PC Receitas'!$O$8,E322='PC Receitas'!$O$9,E322='PC Receitas'!$O$10,E322='PC Receitas'!$O$11,E322='PC Receitas'!$O$12,E322='PC Receitas'!$O$13,E322='PC Receitas'!$O$14)),-K322,0))</f>
        <v>#REF!</v>
      </c>
      <c r="S322" s="112" t="e">
        <f t="shared" si="16"/>
        <v>#N/A</v>
      </c>
      <c r="T322" s="109" t="e">
        <f t="shared" si="17"/>
        <v>#N/A</v>
      </c>
      <c r="U322" s="109" t="e">
        <f t="shared" si="18"/>
        <v>#N/A</v>
      </c>
      <c r="V322" s="109" t="e">
        <f t="shared" si="19"/>
        <v>#N/A</v>
      </c>
      <c r="W322" s="113" t="e">
        <f>VLOOKUP(E322,'PC Receitas'!$O$4:$P$14,2,FALSE)</f>
        <v>#N/A</v>
      </c>
    </row>
    <row r="323" spans="1:23" ht="19.5" customHeight="1" thickTop="1" thickBot="1" x14ac:dyDescent="0.3">
      <c r="A323" s="164"/>
      <c r="C323" s="43"/>
      <c r="D323" s="43" t="str">
        <f>IF(C323&lt;&gt;"",TEXT(C323,"00")&amp;"/12/"&amp;'Configurações Básicas'!$E$5,"")</f>
        <v/>
      </c>
      <c r="E323" s="43"/>
      <c r="F323" s="143"/>
      <c r="G323" s="43"/>
      <c r="H323" s="43"/>
      <c r="I323" s="43"/>
      <c r="J323" s="219"/>
      <c r="K323" s="219"/>
      <c r="L323" s="44"/>
      <c r="M323" s="137"/>
      <c r="N323" s="41" t="e">
        <f>N322+IF(AND(L323="Pago",OR(E323='PC Receitas'!$O$4,E323='PC Receitas'!$O$5,E323='PC Receitas'!$O$6)),K323,IF(AND(L323="Pago",OR(E323='PC Receitas'!$O$7,E323='PC Receitas'!$O$8,E323='PC Receitas'!$O$9,E323='PC Receitas'!$O$10,E323='PC Receitas'!$O$11,E323='PC Receitas'!$O$12,E323='PC Receitas'!$O$13,E323='PC Receitas'!$O$14)),-K323,0))</f>
        <v>#REF!</v>
      </c>
      <c r="S323" s="112" t="e">
        <f t="shared" si="16"/>
        <v>#N/A</v>
      </c>
      <c r="T323" s="109" t="e">
        <f t="shared" si="17"/>
        <v>#N/A</v>
      </c>
      <c r="U323" s="109" t="e">
        <f t="shared" si="18"/>
        <v>#N/A</v>
      </c>
      <c r="V323" s="109" t="e">
        <f t="shared" si="19"/>
        <v>#N/A</v>
      </c>
      <c r="W323" s="113" t="e">
        <f>VLOOKUP(E323,'PC Receitas'!$O$4:$P$14,2,FALSE)</f>
        <v>#N/A</v>
      </c>
    </row>
    <row r="324" spans="1:23" ht="19.5" customHeight="1" thickTop="1" thickBot="1" x14ac:dyDescent="0.3">
      <c r="A324" s="164"/>
      <c r="C324" s="43"/>
      <c r="D324" s="43" t="str">
        <f>IF(C324&lt;&gt;"",TEXT(C324,"00")&amp;"/12/"&amp;'Configurações Básicas'!$E$5,"")</f>
        <v/>
      </c>
      <c r="E324" s="43"/>
      <c r="F324" s="143"/>
      <c r="G324" s="43"/>
      <c r="H324" s="43"/>
      <c r="I324" s="43"/>
      <c r="J324" s="219"/>
      <c r="K324" s="219"/>
      <c r="L324" s="44"/>
      <c r="M324" s="137"/>
      <c r="N324" s="41" t="e">
        <f>N323+IF(AND(L324="Pago",OR(E324='PC Receitas'!$O$4,E324='PC Receitas'!$O$5,E324='PC Receitas'!$O$6)),K324,IF(AND(L324="Pago",OR(E324='PC Receitas'!$O$7,E324='PC Receitas'!$O$8,E324='PC Receitas'!$O$9,E324='PC Receitas'!$O$10,E324='PC Receitas'!$O$11,E324='PC Receitas'!$O$12,E324='PC Receitas'!$O$13,E324='PC Receitas'!$O$14)),-K324,0))</f>
        <v>#REF!</v>
      </c>
      <c r="S324" s="112" t="e">
        <f t="shared" si="16"/>
        <v>#N/A</v>
      </c>
      <c r="T324" s="109" t="e">
        <f t="shared" si="17"/>
        <v>#N/A</v>
      </c>
      <c r="U324" s="109" t="e">
        <f t="shared" si="18"/>
        <v>#N/A</v>
      </c>
      <c r="V324" s="109" t="e">
        <f t="shared" si="19"/>
        <v>#N/A</v>
      </c>
      <c r="W324" s="113" t="e">
        <f>VLOOKUP(E324,'PC Receitas'!$O$4:$P$14,2,FALSE)</f>
        <v>#N/A</v>
      </c>
    </row>
    <row r="325" spans="1:23" ht="19.5" customHeight="1" thickTop="1" thickBot="1" x14ac:dyDescent="0.3">
      <c r="A325" s="164"/>
      <c r="C325" s="43"/>
      <c r="D325" s="43" t="str">
        <f>IF(C325&lt;&gt;"",TEXT(C325,"00")&amp;"/12/"&amp;'Configurações Básicas'!$E$5,"")</f>
        <v/>
      </c>
      <c r="E325" s="43"/>
      <c r="F325" s="143"/>
      <c r="G325" s="43"/>
      <c r="H325" s="43"/>
      <c r="I325" s="43"/>
      <c r="J325" s="219"/>
      <c r="K325" s="219"/>
      <c r="L325" s="44"/>
      <c r="M325" s="137"/>
      <c r="N325" s="41" t="e">
        <f>N324+IF(AND(L325="Pago",OR(E325='PC Receitas'!$O$4,E325='PC Receitas'!$O$5,E325='PC Receitas'!$O$6)),K325,IF(AND(L325="Pago",OR(E325='PC Receitas'!$O$7,E325='PC Receitas'!$O$8,E325='PC Receitas'!$O$9,E325='PC Receitas'!$O$10,E325='PC Receitas'!$O$11,E325='PC Receitas'!$O$12,E325='PC Receitas'!$O$13,E325='PC Receitas'!$O$14)),-K325,0))</f>
        <v>#REF!</v>
      </c>
      <c r="S325" s="112" t="e">
        <f t="shared" si="16"/>
        <v>#N/A</v>
      </c>
      <c r="T325" s="109" t="e">
        <f t="shared" si="17"/>
        <v>#N/A</v>
      </c>
      <c r="U325" s="109" t="e">
        <f t="shared" si="18"/>
        <v>#N/A</v>
      </c>
      <c r="V325" s="109" t="e">
        <f t="shared" si="19"/>
        <v>#N/A</v>
      </c>
      <c r="W325" s="113" t="e">
        <f>VLOOKUP(E325,'PC Receitas'!$O$4:$P$14,2,FALSE)</f>
        <v>#N/A</v>
      </c>
    </row>
    <row r="326" spans="1:23" ht="19.5" customHeight="1" thickTop="1" thickBot="1" x14ac:dyDescent="0.3">
      <c r="A326" s="164"/>
      <c r="C326" s="43"/>
      <c r="D326" s="43" t="str">
        <f>IF(C326&lt;&gt;"",TEXT(C326,"00")&amp;"/12/"&amp;'Configurações Básicas'!$E$5,"")</f>
        <v/>
      </c>
      <c r="E326" s="43"/>
      <c r="F326" s="143"/>
      <c r="G326" s="43"/>
      <c r="H326" s="43"/>
      <c r="I326" s="43"/>
      <c r="J326" s="219"/>
      <c r="K326" s="219"/>
      <c r="L326" s="44"/>
      <c r="M326" s="137"/>
      <c r="N326" s="41" t="e">
        <f>N325+IF(AND(L326="Pago",OR(E326='PC Receitas'!$O$4,E326='PC Receitas'!$O$5,E326='PC Receitas'!$O$6)),K326,IF(AND(L326="Pago",OR(E326='PC Receitas'!$O$7,E326='PC Receitas'!$O$8,E326='PC Receitas'!$O$9,E326='PC Receitas'!$O$10,E326='PC Receitas'!$O$11,E326='PC Receitas'!$O$12,E326='PC Receitas'!$O$13,E326='PC Receitas'!$O$14)),-K326,0))</f>
        <v>#REF!</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Receitas'!$O$4:$P$14,2,FALSE)</f>
        <v>#N/A</v>
      </c>
    </row>
    <row r="327" spans="1:23" ht="19.5" customHeight="1" thickTop="1" thickBot="1" x14ac:dyDescent="0.3">
      <c r="A327" s="164"/>
      <c r="C327" s="43"/>
      <c r="D327" s="43" t="str">
        <f>IF(C327&lt;&gt;"",TEXT(C327,"00")&amp;"/12/"&amp;'Configurações Básicas'!$E$5,"")</f>
        <v/>
      </c>
      <c r="E327" s="43"/>
      <c r="F327" s="143"/>
      <c r="G327" s="43"/>
      <c r="H327" s="43"/>
      <c r="I327" s="43"/>
      <c r="J327" s="219"/>
      <c r="K327" s="219"/>
      <c r="L327" s="44"/>
      <c r="M327" s="137"/>
      <c r="N327" s="41" t="e">
        <f>N326+IF(AND(L327="Pago",OR(E327='PC Receitas'!$O$4,E327='PC Receitas'!$O$5,E327='PC Receitas'!$O$6)),K327,IF(AND(L327="Pago",OR(E327='PC Receitas'!$O$7,E327='PC Receitas'!$O$8,E327='PC Receitas'!$O$9,E327='PC Receitas'!$O$10,E327='PC Receitas'!$O$11,E327='PC Receitas'!$O$12,E327='PC Receitas'!$O$13,E327='PC Receitas'!$O$14)),-K327,0))</f>
        <v>#REF!</v>
      </c>
      <c r="S327" s="112" t="e">
        <f t="shared" si="20"/>
        <v>#N/A</v>
      </c>
      <c r="T327" s="109" t="e">
        <f t="shared" si="21"/>
        <v>#N/A</v>
      </c>
      <c r="U327" s="109" t="e">
        <f t="shared" si="22"/>
        <v>#N/A</v>
      </c>
      <c r="V327" s="109" t="e">
        <f t="shared" si="23"/>
        <v>#N/A</v>
      </c>
      <c r="W327" s="113" t="e">
        <f>VLOOKUP(E327,'PC Receitas'!$O$4:$P$14,2,FALSE)</f>
        <v>#N/A</v>
      </c>
    </row>
    <row r="328" spans="1:23" ht="19.5" customHeight="1" thickTop="1" thickBot="1" x14ac:dyDescent="0.3">
      <c r="A328" s="164"/>
      <c r="C328" s="43"/>
      <c r="D328" s="43" t="str">
        <f>IF(C328&lt;&gt;"",TEXT(C328,"00")&amp;"/12/"&amp;'Configurações Básicas'!$E$5,"")</f>
        <v/>
      </c>
      <c r="E328" s="43"/>
      <c r="F328" s="143"/>
      <c r="G328" s="43"/>
      <c r="H328" s="43"/>
      <c r="I328" s="43"/>
      <c r="J328" s="219"/>
      <c r="K328" s="219"/>
      <c r="L328" s="44"/>
      <c r="M328" s="137"/>
      <c r="N328" s="41" t="e">
        <f>N327+IF(AND(L328="Pago",OR(E328='PC Receitas'!$O$4,E328='PC Receitas'!$O$5,E328='PC Receitas'!$O$6)),K328,IF(AND(L328="Pago",OR(E328='PC Receitas'!$O$7,E328='PC Receitas'!$O$8,E328='PC Receitas'!$O$9,E328='PC Receitas'!$O$10,E328='PC Receitas'!$O$11,E328='PC Receitas'!$O$12,E328='PC Receitas'!$O$13,E328='PC Receitas'!$O$14)),-K328,0))</f>
        <v>#REF!</v>
      </c>
      <c r="S328" s="112" t="e">
        <f t="shared" si="20"/>
        <v>#N/A</v>
      </c>
      <c r="T328" s="109" t="e">
        <f t="shared" si="21"/>
        <v>#N/A</v>
      </c>
      <c r="U328" s="109" t="e">
        <f t="shared" si="22"/>
        <v>#N/A</v>
      </c>
      <c r="V328" s="109" t="e">
        <f t="shared" si="23"/>
        <v>#N/A</v>
      </c>
      <c r="W328" s="113" t="e">
        <f>VLOOKUP(E328,'PC Receitas'!$O$4:$P$14,2,FALSE)</f>
        <v>#N/A</v>
      </c>
    </row>
    <row r="329" spans="1:23" ht="19.5" customHeight="1" thickTop="1" thickBot="1" x14ac:dyDescent="0.3">
      <c r="A329" s="164"/>
      <c r="C329" s="43"/>
      <c r="D329" s="43" t="str">
        <f>IF(C329&lt;&gt;"",TEXT(C329,"00")&amp;"/12/"&amp;'Configurações Básicas'!$E$5,"")</f>
        <v/>
      </c>
      <c r="E329" s="43"/>
      <c r="F329" s="143"/>
      <c r="G329" s="43"/>
      <c r="H329" s="43"/>
      <c r="I329" s="43"/>
      <c r="J329" s="219"/>
      <c r="K329" s="219"/>
      <c r="L329" s="44"/>
      <c r="M329" s="137"/>
      <c r="N329" s="41" t="e">
        <f>N328+IF(AND(L329="Pago",OR(E329='PC Receitas'!$O$4,E329='PC Receitas'!$O$5,E329='PC Receitas'!$O$6)),K329,IF(AND(L329="Pago",OR(E329='PC Receitas'!$O$7,E329='PC Receitas'!$O$8,E329='PC Receitas'!$O$9,E329='PC Receitas'!$O$10,E329='PC Receitas'!$O$11,E329='PC Receitas'!$O$12,E329='PC Receitas'!$O$13,E329='PC Receitas'!$O$14)),-K329,0))</f>
        <v>#REF!</v>
      </c>
      <c r="S329" s="112" t="e">
        <f t="shared" si="20"/>
        <v>#N/A</v>
      </c>
      <c r="T329" s="109" t="e">
        <f t="shared" si="21"/>
        <v>#N/A</v>
      </c>
      <c r="U329" s="109" t="e">
        <f t="shared" si="22"/>
        <v>#N/A</v>
      </c>
      <c r="V329" s="109" t="e">
        <f t="shared" si="23"/>
        <v>#N/A</v>
      </c>
      <c r="W329" s="113" t="e">
        <f>VLOOKUP(E329,'PC Receitas'!$O$4:$P$14,2,FALSE)</f>
        <v>#N/A</v>
      </c>
    </row>
    <row r="330" spans="1:23" ht="19.5" customHeight="1" thickTop="1" thickBot="1" x14ac:dyDescent="0.3">
      <c r="A330" s="164"/>
      <c r="C330" s="43"/>
      <c r="D330" s="43" t="str">
        <f>IF(C330&lt;&gt;"",TEXT(C330,"00")&amp;"/12/"&amp;'Configurações Básicas'!$E$5,"")</f>
        <v/>
      </c>
      <c r="E330" s="43"/>
      <c r="F330" s="143"/>
      <c r="G330" s="43"/>
      <c r="H330" s="43"/>
      <c r="I330" s="43"/>
      <c r="J330" s="219"/>
      <c r="K330" s="219"/>
      <c r="L330" s="44"/>
      <c r="M330" s="137"/>
      <c r="N330" s="41" t="e">
        <f>N329+IF(AND(L330="Pago",OR(E330='PC Receitas'!$O$4,E330='PC Receitas'!$O$5,E330='PC Receitas'!$O$6)),K330,IF(AND(L330="Pago",OR(E330='PC Receitas'!$O$7,E330='PC Receitas'!$O$8,E330='PC Receitas'!$O$9,E330='PC Receitas'!$O$10,E330='PC Receitas'!$O$11,E330='PC Receitas'!$O$12,E330='PC Receitas'!$O$13,E330='PC Receitas'!$O$14)),-K330,0))</f>
        <v>#REF!</v>
      </c>
      <c r="S330" s="112" t="e">
        <f t="shared" si="20"/>
        <v>#N/A</v>
      </c>
      <c r="T330" s="109" t="e">
        <f t="shared" si="21"/>
        <v>#N/A</v>
      </c>
      <c r="U330" s="109" t="e">
        <f t="shared" si="22"/>
        <v>#N/A</v>
      </c>
      <c r="V330" s="109" t="e">
        <f t="shared" si="23"/>
        <v>#N/A</v>
      </c>
      <c r="W330" s="113" t="e">
        <f>VLOOKUP(E330,'PC Receitas'!$O$4:$P$14,2,FALSE)</f>
        <v>#N/A</v>
      </c>
    </row>
    <row r="331" spans="1:23" ht="19.5" customHeight="1" thickTop="1" thickBot="1" x14ac:dyDescent="0.3">
      <c r="A331" s="164"/>
      <c r="C331" s="43"/>
      <c r="D331" s="43" t="str">
        <f>IF(C331&lt;&gt;"",TEXT(C331,"00")&amp;"/12/"&amp;'Configurações Básicas'!$E$5,"")</f>
        <v/>
      </c>
      <c r="E331" s="43"/>
      <c r="F331" s="143"/>
      <c r="G331" s="43"/>
      <c r="H331" s="43"/>
      <c r="I331" s="43"/>
      <c r="J331" s="219"/>
      <c r="K331" s="219"/>
      <c r="L331" s="44"/>
      <c r="M331" s="137"/>
      <c r="N331" s="41" t="e">
        <f>N330+IF(AND(L331="Pago",OR(E331='PC Receitas'!$O$4,E331='PC Receitas'!$O$5,E331='PC Receitas'!$O$6)),K331,IF(AND(L331="Pago",OR(E331='PC Receitas'!$O$7,E331='PC Receitas'!$O$8,E331='PC Receitas'!$O$9,E331='PC Receitas'!$O$10,E331='PC Receitas'!$O$11,E331='PC Receitas'!$O$12,E331='PC Receitas'!$O$13,E331='PC Receitas'!$O$14)),-K331,0))</f>
        <v>#REF!</v>
      </c>
      <c r="S331" s="112" t="e">
        <f t="shared" si="20"/>
        <v>#N/A</v>
      </c>
      <c r="T331" s="109" t="e">
        <f t="shared" si="21"/>
        <v>#N/A</v>
      </c>
      <c r="U331" s="109" t="e">
        <f t="shared" si="22"/>
        <v>#N/A</v>
      </c>
      <c r="V331" s="109" t="e">
        <f t="shared" si="23"/>
        <v>#N/A</v>
      </c>
      <c r="W331" s="113" t="e">
        <f>VLOOKUP(E331,'PC Receitas'!$O$4:$P$14,2,FALSE)</f>
        <v>#N/A</v>
      </c>
    </row>
    <row r="332" spans="1:23" ht="19.5" customHeight="1" thickTop="1" thickBot="1" x14ac:dyDescent="0.3">
      <c r="A332" s="164"/>
      <c r="C332" s="43"/>
      <c r="D332" s="43" t="str">
        <f>IF(C332&lt;&gt;"",TEXT(C332,"00")&amp;"/12/"&amp;'Configurações Básicas'!$E$5,"")</f>
        <v/>
      </c>
      <c r="E332" s="43"/>
      <c r="F332" s="143"/>
      <c r="G332" s="43"/>
      <c r="H332" s="43"/>
      <c r="I332" s="43"/>
      <c r="J332" s="219"/>
      <c r="K332" s="219"/>
      <c r="L332" s="44"/>
      <c r="M332" s="137"/>
      <c r="N332" s="41" t="e">
        <f>N331+IF(AND(L332="Pago",OR(E332='PC Receitas'!$O$4,E332='PC Receitas'!$O$5,E332='PC Receitas'!$O$6)),K332,IF(AND(L332="Pago",OR(E332='PC Receitas'!$O$7,E332='PC Receitas'!$O$8,E332='PC Receitas'!$O$9,E332='PC Receitas'!$O$10,E332='PC Receitas'!$O$11,E332='PC Receitas'!$O$12,E332='PC Receitas'!$O$13,E332='PC Receitas'!$O$14)),-K332,0))</f>
        <v>#REF!</v>
      </c>
      <c r="S332" s="112" t="e">
        <f t="shared" si="20"/>
        <v>#N/A</v>
      </c>
      <c r="T332" s="109" t="e">
        <f t="shared" si="21"/>
        <v>#N/A</v>
      </c>
      <c r="U332" s="109" t="e">
        <f t="shared" si="22"/>
        <v>#N/A</v>
      </c>
      <c r="V332" s="109" t="e">
        <f t="shared" si="23"/>
        <v>#N/A</v>
      </c>
      <c r="W332" s="113" t="e">
        <f>VLOOKUP(E332,'PC Receitas'!$O$4:$P$14,2,FALSE)</f>
        <v>#N/A</v>
      </c>
    </row>
    <row r="333" spans="1:23" ht="19.5" customHeight="1" thickTop="1" thickBot="1" x14ac:dyDescent="0.3">
      <c r="A333" s="164"/>
      <c r="C333" s="43"/>
      <c r="D333" s="43" t="str">
        <f>IF(C333&lt;&gt;"",TEXT(C333,"00")&amp;"/12/"&amp;'Configurações Básicas'!$E$5,"")</f>
        <v/>
      </c>
      <c r="E333" s="43"/>
      <c r="F333" s="143"/>
      <c r="G333" s="43"/>
      <c r="H333" s="43"/>
      <c r="I333" s="43"/>
      <c r="J333" s="219"/>
      <c r="K333" s="219"/>
      <c r="L333" s="44"/>
      <c r="M333" s="137"/>
      <c r="N333" s="41" t="e">
        <f>N332+IF(AND(L333="Pago",OR(E333='PC Receitas'!$O$4,E333='PC Receitas'!$O$5,E333='PC Receitas'!$O$6)),K333,IF(AND(L333="Pago",OR(E333='PC Receitas'!$O$7,E333='PC Receitas'!$O$8,E333='PC Receitas'!$O$9,E333='PC Receitas'!$O$10,E333='PC Receitas'!$O$11,E333='PC Receitas'!$O$12,E333='PC Receitas'!$O$13,E333='PC Receitas'!$O$14)),-K333,0))</f>
        <v>#REF!</v>
      </c>
      <c r="S333" s="112" t="e">
        <f t="shared" si="20"/>
        <v>#N/A</v>
      </c>
      <c r="T333" s="109" t="e">
        <f t="shared" si="21"/>
        <v>#N/A</v>
      </c>
      <c r="U333" s="109" t="e">
        <f t="shared" si="22"/>
        <v>#N/A</v>
      </c>
      <c r="V333" s="109" t="e">
        <f t="shared" si="23"/>
        <v>#N/A</v>
      </c>
      <c r="W333" s="113" t="e">
        <f>VLOOKUP(E333,'PC Receitas'!$O$4:$P$14,2,FALSE)</f>
        <v>#N/A</v>
      </c>
    </row>
    <row r="334" spans="1:23" ht="19.5" customHeight="1" thickTop="1" thickBot="1" x14ac:dyDescent="0.3">
      <c r="A334" s="164"/>
      <c r="C334" s="43"/>
      <c r="D334" s="43" t="str">
        <f>IF(C334&lt;&gt;"",TEXT(C334,"00")&amp;"/12/"&amp;'Configurações Básicas'!$E$5,"")</f>
        <v/>
      </c>
      <c r="E334" s="43"/>
      <c r="F334" s="143"/>
      <c r="G334" s="43"/>
      <c r="H334" s="43"/>
      <c r="I334" s="43"/>
      <c r="J334" s="219"/>
      <c r="K334" s="219"/>
      <c r="L334" s="44"/>
      <c r="M334" s="137"/>
      <c r="N334" s="41" t="e">
        <f>N333+IF(AND(L334="Pago",OR(E334='PC Receitas'!$O$4,E334='PC Receitas'!$O$5,E334='PC Receitas'!$O$6)),K334,IF(AND(L334="Pago",OR(E334='PC Receitas'!$O$7,E334='PC Receitas'!$O$8,E334='PC Receitas'!$O$9,E334='PC Receitas'!$O$10,E334='PC Receitas'!$O$11,E334='PC Receitas'!$O$12,E334='PC Receitas'!$O$13,E334='PC Receitas'!$O$14)),-K334,0))</f>
        <v>#REF!</v>
      </c>
      <c r="S334" s="112" t="e">
        <f t="shared" si="20"/>
        <v>#N/A</v>
      </c>
      <c r="T334" s="109" t="e">
        <f t="shared" si="21"/>
        <v>#N/A</v>
      </c>
      <c r="U334" s="109" t="e">
        <f t="shared" si="22"/>
        <v>#N/A</v>
      </c>
      <c r="V334" s="109" t="e">
        <f t="shared" si="23"/>
        <v>#N/A</v>
      </c>
      <c r="W334" s="113" t="e">
        <f>VLOOKUP(E334,'PC Receitas'!$O$4:$P$14,2,FALSE)</f>
        <v>#N/A</v>
      </c>
    </row>
    <row r="335" spans="1:23" ht="19.5" customHeight="1" thickTop="1" thickBot="1" x14ac:dyDescent="0.3">
      <c r="A335" s="164"/>
      <c r="C335" s="43"/>
      <c r="D335" s="43" t="str">
        <f>IF(C335&lt;&gt;"",TEXT(C335,"00")&amp;"/12/"&amp;'Configurações Básicas'!$E$5,"")</f>
        <v/>
      </c>
      <c r="E335" s="43"/>
      <c r="F335" s="143"/>
      <c r="G335" s="43"/>
      <c r="H335" s="43"/>
      <c r="I335" s="43"/>
      <c r="J335" s="219"/>
      <c r="K335" s="219"/>
      <c r="L335" s="44"/>
      <c r="M335" s="137"/>
      <c r="N335" s="41" t="e">
        <f>N334+IF(AND(L335="Pago",OR(E335='PC Receitas'!$O$4,E335='PC Receitas'!$O$5,E335='PC Receitas'!$O$6)),K335,IF(AND(L335="Pago",OR(E335='PC Receitas'!$O$7,E335='PC Receitas'!$O$8,E335='PC Receitas'!$O$9,E335='PC Receitas'!$O$10,E335='PC Receitas'!$O$11,E335='PC Receitas'!$O$12,E335='PC Receitas'!$O$13,E335='PC Receitas'!$O$14)),-K335,0))</f>
        <v>#REF!</v>
      </c>
      <c r="S335" s="112" t="e">
        <f t="shared" si="20"/>
        <v>#N/A</v>
      </c>
      <c r="T335" s="109" t="e">
        <f t="shared" si="21"/>
        <v>#N/A</v>
      </c>
      <c r="U335" s="109" t="e">
        <f t="shared" si="22"/>
        <v>#N/A</v>
      </c>
      <c r="V335" s="109" t="e">
        <f t="shared" si="23"/>
        <v>#N/A</v>
      </c>
      <c r="W335" s="113" t="e">
        <f>VLOOKUP(E335,'PC Receitas'!$O$4:$P$14,2,FALSE)</f>
        <v>#N/A</v>
      </c>
    </row>
    <row r="336" spans="1:23" ht="19.5" customHeight="1" thickTop="1" thickBot="1" x14ac:dyDescent="0.3">
      <c r="A336" s="164"/>
      <c r="C336" s="43"/>
      <c r="D336" s="43" t="str">
        <f>IF(C336&lt;&gt;"",TEXT(C336,"00")&amp;"/12/"&amp;'Configurações Básicas'!$E$5,"")</f>
        <v/>
      </c>
      <c r="E336" s="43"/>
      <c r="F336" s="143"/>
      <c r="G336" s="43"/>
      <c r="H336" s="43"/>
      <c r="I336" s="43"/>
      <c r="J336" s="219"/>
      <c r="K336" s="219"/>
      <c r="L336" s="44"/>
      <c r="M336" s="137"/>
      <c r="N336" s="41" t="e">
        <f>N335+IF(AND(L336="Pago",OR(E336='PC Receitas'!$O$4,E336='PC Receitas'!$O$5,E336='PC Receitas'!$O$6)),K336,IF(AND(L336="Pago",OR(E336='PC Receitas'!$O$7,E336='PC Receitas'!$O$8,E336='PC Receitas'!$O$9,E336='PC Receitas'!$O$10,E336='PC Receitas'!$O$11,E336='PC Receitas'!$O$12,E336='PC Receitas'!$O$13,E336='PC Receitas'!$O$14)),-K336,0))</f>
        <v>#REF!</v>
      </c>
      <c r="S336" s="112" t="e">
        <f t="shared" si="20"/>
        <v>#N/A</v>
      </c>
      <c r="T336" s="109" t="e">
        <f t="shared" si="21"/>
        <v>#N/A</v>
      </c>
      <c r="U336" s="109" t="e">
        <f t="shared" si="22"/>
        <v>#N/A</v>
      </c>
      <c r="V336" s="109" t="e">
        <f t="shared" si="23"/>
        <v>#N/A</v>
      </c>
      <c r="W336" s="113" t="e">
        <f>VLOOKUP(E336,'PC Receitas'!$O$4:$P$14,2,FALSE)</f>
        <v>#N/A</v>
      </c>
    </row>
    <row r="337" spans="1:23" ht="19.5" customHeight="1" thickTop="1" thickBot="1" x14ac:dyDescent="0.3">
      <c r="A337" s="164"/>
      <c r="C337" s="43"/>
      <c r="D337" s="43" t="str">
        <f>IF(C337&lt;&gt;"",TEXT(C337,"00")&amp;"/12/"&amp;'Configurações Básicas'!$E$5,"")</f>
        <v/>
      </c>
      <c r="E337" s="43"/>
      <c r="F337" s="143"/>
      <c r="G337" s="43"/>
      <c r="H337" s="43"/>
      <c r="I337" s="43"/>
      <c r="J337" s="219"/>
      <c r="K337" s="219"/>
      <c r="L337" s="44"/>
      <c r="M337" s="137"/>
      <c r="N337" s="41" t="e">
        <f>N336+IF(AND(L337="Pago",OR(E337='PC Receitas'!$O$4,E337='PC Receitas'!$O$5,E337='PC Receitas'!$O$6)),K337,IF(AND(L337="Pago",OR(E337='PC Receitas'!$O$7,E337='PC Receitas'!$O$8,E337='PC Receitas'!$O$9,E337='PC Receitas'!$O$10,E337='PC Receitas'!$O$11,E337='PC Receitas'!$O$12,E337='PC Receitas'!$O$13,E337='PC Receitas'!$O$14)),-K337,0))</f>
        <v>#REF!</v>
      </c>
      <c r="S337" s="112" t="e">
        <f t="shared" si="20"/>
        <v>#N/A</v>
      </c>
      <c r="T337" s="109" t="e">
        <f t="shared" si="21"/>
        <v>#N/A</v>
      </c>
      <c r="U337" s="109" t="e">
        <f t="shared" si="22"/>
        <v>#N/A</v>
      </c>
      <c r="V337" s="109" t="e">
        <f t="shared" si="23"/>
        <v>#N/A</v>
      </c>
      <c r="W337" s="113" t="e">
        <f>VLOOKUP(E337,'PC Receitas'!$O$4:$P$14,2,FALSE)</f>
        <v>#N/A</v>
      </c>
    </row>
    <row r="338" spans="1:23" ht="19.5" customHeight="1" thickTop="1" thickBot="1" x14ac:dyDescent="0.3">
      <c r="A338" s="164"/>
      <c r="C338" s="43"/>
      <c r="D338" s="43" t="str">
        <f>IF(C338&lt;&gt;"",TEXT(C338,"00")&amp;"/12/"&amp;'Configurações Básicas'!$E$5,"")</f>
        <v/>
      </c>
      <c r="E338" s="43"/>
      <c r="F338" s="143"/>
      <c r="G338" s="43"/>
      <c r="H338" s="43"/>
      <c r="I338" s="43"/>
      <c r="J338" s="219"/>
      <c r="K338" s="219"/>
      <c r="L338" s="44"/>
      <c r="M338" s="137"/>
      <c r="N338" s="41" t="e">
        <f>N337+IF(AND(L338="Pago",OR(E338='PC Receitas'!$O$4,E338='PC Receitas'!$O$5,E338='PC Receitas'!$O$6)),K338,IF(AND(L338="Pago",OR(E338='PC Receitas'!$O$7,E338='PC Receitas'!$O$8,E338='PC Receitas'!$O$9,E338='PC Receitas'!$O$10,E338='PC Receitas'!$O$11,E338='PC Receitas'!$O$12,E338='PC Receitas'!$O$13,E338='PC Receitas'!$O$14)),-K338,0))</f>
        <v>#REF!</v>
      </c>
      <c r="S338" s="112" t="e">
        <f t="shared" si="20"/>
        <v>#N/A</v>
      </c>
      <c r="T338" s="109" t="e">
        <f t="shared" si="21"/>
        <v>#N/A</v>
      </c>
      <c r="U338" s="109" t="e">
        <f t="shared" si="22"/>
        <v>#N/A</v>
      </c>
      <c r="V338" s="109" t="e">
        <f t="shared" si="23"/>
        <v>#N/A</v>
      </c>
      <c r="W338" s="113" t="e">
        <f>VLOOKUP(E338,'PC Receitas'!$O$4:$P$14,2,FALSE)</f>
        <v>#N/A</v>
      </c>
    </row>
    <row r="339" spans="1:23" ht="19.5" customHeight="1" thickTop="1" thickBot="1" x14ac:dyDescent="0.3">
      <c r="A339" s="164"/>
      <c r="C339" s="43"/>
      <c r="D339" s="43" t="str">
        <f>IF(C339&lt;&gt;"",TEXT(C339,"00")&amp;"/12/"&amp;'Configurações Básicas'!$E$5,"")</f>
        <v/>
      </c>
      <c r="E339" s="43"/>
      <c r="F339" s="143"/>
      <c r="G339" s="43"/>
      <c r="H339" s="43"/>
      <c r="I339" s="43"/>
      <c r="J339" s="219"/>
      <c r="K339" s="219"/>
      <c r="L339" s="44"/>
      <c r="M339" s="137"/>
      <c r="N339" s="41" t="e">
        <f>N338+IF(AND(L339="Pago",OR(E339='PC Receitas'!$O$4,E339='PC Receitas'!$O$5,E339='PC Receitas'!$O$6)),K339,IF(AND(L339="Pago",OR(E339='PC Receitas'!$O$7,E339='PC Receitas'!$O$8,E339='PC Receitas'!$O$9,E339='PC Receitas'!$O$10,E339='PC Receitas'!$O$11,E339='PC Receitas'!$O$12,E339='PC Receitas'!$O$13,E339='PC Receitas'!$O$14)),-K339,0))</f>
        <v>#REF!</v>
      </c>
      <c r="S339" s="112" t="e">
        <f t="shared" si="20"/>
        <v>#N/A</v>
      </c>
      <c r="T339" s="109" t="e">
        <f t="shared" si="21"/>
        <v>#N/A</v>
      </c>
      <c r="U339" s="109" t="e">
        <f t="shared" si="22"/>
        <v>#N/A</v>
      </c>
      <c r="V339" s="109" t="e">
        <f t="shared" si="23"/>
        <v>#N/A</v>
      </c>
      <c r="W339" s="113" t="e">
        <f>VLOOKUP(E339,'PC Receitas'!$O$4:$P$14,2,FALSE)</f>
        <v>#N/A</v>
      </c>
    </row>
    <row r="340" spans="1:23" ht="19.5" customHeight="1" thickTop="1" thickBot="1" x14ac:dyDescent="0.3">
      <c r="A340" s="164"/>
      <c r="C340" s="43"/>
      <c r="D340" s="43" t="str">
        <f>IF(C340&lt;&gt;"",TEXT(C340,"00")&amp;"/12/"&amp;'Configurações Básicas'!$E$5,"")</f>
        <v/>
      </c>
      <c r="E340" s="43"/>
      <c r="F340" s="143"/>
      <c r="G340" s="43"/>
      <c r="H340" s="43"/>
      <c r="I340" s="43"/>
      <c r="J340" s="219"/>
      <c r="K340" s="219"/>
      <c r="L340" s="44"/>
      <c r="M340" s="137"/>
      <c r="N340" s="41" t="e">
        <f>N339+IF(AND(L340="Pago",OR(E340='PC Receitas'!$O$4,E340='PC Receitas'!$O$5,E340='PC Receitas'!$O$6)),K340,IF(AND(L340="Pago",OR(E340='PC Receitas'!$O$7,E340='PC Receitas'!$O$8,E340='PC Receitas'!$O$9,E340='PC Receitas'!$O$10,E340='PC Receitas'!$O$11,E340='PC Receitas'!$O$12,E340='PC Receitas'!$O$13,E340='PC Receitas'!$O$14)),-K340,0))</f>
        <v>#REF!</v>
      </c>
      <c r="S340" s="112" t="e">
        <f t="shared" si="20"/>
        <v>#N/A</v>
      </c>
      <c r="T340" s="109" t="e">
        <f t="shared" si="21"/>
        <v>#N/A</v>
      </c>
      <c r="U340" s="109" t="e">
        <f t="shared" si="22"/>
        <v>#N/A</v>
      </c>
      <c r="V340" s="109" t="e">
        <f t="shared" si="23"/>
        <v>#N/A</v>
      </c>
      <c r="W340" s="113" t="e">
        <f>VLOOKUP(E340,'PC Receitas'!$O$4:$P$14,2,FALSE)</f>
        <v>#N/A</v>
      </c>
    </row>
    <row r="341" spans="1:23" ht="19.5" customHeight="1" thickTop="1" thickBot="1" x14ac:dyDescent="0.3">
      <c r="A341" s="164"/>
      <c r="C341" s="43"/>
      <c r="D341" s="43" t="str">
        <f>IF(C341&lt;&gt;"",TEXT(C341,"00")&amp;"/12/"&amp;'Configurações Básicas'!$E$5,"")</f>
        <v/>
      </c>
      <c r="E341" s="43"/>
      <c r="F341" s="143"/>
      <c r="G341" s="43"/>
      <c r="H341" s="43"/>
      <c r="I341" s="43"/>
      <c r="J341" s="219"/>
      <c r="K341" s="219"/>
      <c r="L341" s="44"/>
      <c r="M341" s="137"/>
      <c r="N341" s="41" t="e">
        <f>N340+IF(AND(L341="Pago",OR(E341='PC Receitas'!$O$4,E341='PC Receitas'!$O$5,E341='PC Receitas'!$O$6)),K341,IF(AND(L341="Pago",OR(E341='PC Receitas'!$O$7,E341='PC Receitas'!$O$8,E341='PC Receitas'!$O$9,E341='PC Receitas'!$O$10,E341='PC Receitas'!$O$11,E341='PC Receitas'!$O$12,E341='PC Receitas'!$O$13,E341='PC Receitas'!$O$14)),-K341,0))</f>
        <v>#REF!</v>
      </c>
      <c r="S341" s="112" t="e">
        <f t="shared" si="20"/>
        <v>#N/A</v>
      </c>
      <c r="T341" s="109" t="e">
        <f t="shared" si="21"/>
        <v>#N/A</v>
      </c>
      <c r="U341" s="109" t="e">
        <f t="shared" si="22"/>
        <v>#N/A</v>
      </c>
      <c r="V341" s="109" t="e">
        <f t="shared" si="23"/>
        <v>#N/A</v>
      </c>
      <c r="W341" s="113" t="e">
        <f>VLOOKUP(E341,'PC Receitas'!$O$4:$P$14,2,FALSE)</f>
        <v>#N/A</v>
      </c>
    </row>
    <row r="342" spans="1:23" ht="19.5" customHeight="1" thickTop="1" thickBot="1" x14ac:dyDescent="0.3">
      <c r="A342" s="164"/>
      <c r="C342" s="43"/>
      <c r="D342" s="43" t="str">
        <f>IF(C342&lt;&gt;"",TEXT(C342,"00")&amp;"/12/"&amp;'Configurações Básicas'!$E$5,"")</f>
        <v/>
      </c>
      <c r="E342" s="43"/>
      <c r="F342" s="143"/>
      <c r="G342" s="43"/>
      <c r="H342" s="43"/>
      <c r="I342" s="43"/>
      <c r="J342" s="219"/>
      <c r="K342" s="219"/>
      <c r="L342" s="44"/>
      <c r="M342" s="137"/>
      <c r="N342" s="41" t="e">
        <f>N341+IF(AND(L342="Pago",OR(E342='PC Receitas'!$O$4,E342='PC Receitas'!$O$5,E342='PC Receitas'!$O$6)),K342,IF(AND(L342="Pago",OR(E342='PC Receitas'!$O$7,E342='PC Receitas'!$O$8,E342='PC Receitas'!$O$9,E342='PC Receitas'!$O$10,E342='PC Receitas'!$O$11,E342='PC Receitas'!$O$12,E342='PC Receitas'!$O$13,E342='PC Receitas'!$O$14)),-K342,0))</f>
        <v>#REF!</v>
      </c>
      <c r="S342" s="112" t="e">
        <f t="shared" si="20"/>
        <v>#N/A</v>
      </c>
      <c r="T342" s="109" t="e">
        <f t="shared" si="21"/>
        <v>#N/A</v>
      </c>
      <c r="U342" s="109" t="e">
        <f t="shared" si="22"/>
        <v>#N/A</v>
      </c>
      <c r="V342" s="109" t="e">
        <f t="shared" si="23"/>
        <v>#N/A</v>
      </c>
      <c r="W342" s="113" t="e">
        <f>VLOOKUP(E342,'PC Receitas'!$O$4:$P$14,2,FALSE)</f>
        <v>#N/A</v>
      </c>
    </row>
    <row r="343" spans="1:23" ht="19.5" customHeight="1" thickTop="1" thickBot="1" x14ac:dyDescent="0.3">
      <c r="A343" s="164"/>
      <c r="C343" s="43"/>
      <c r="D343" s="43" t="str">
        <f>IF(C343&lt;&gt;"",TEXT(C343,"00")&amp;"/12/"&amp;'Configurações Básicas'!$E$5,"")</f>
        <v/>
      </c>
      <c r="E343" s="43"/>
      <c r="F343" s="143"/>
      <c r="G343" s="43"/>
      <c r="H343" s="43"/>
      <c r="I343" s="43"/>
      <c r="J343" s="219"/>
      <c r="K343" s="219"/>
      <c r="L343" s="44"/>
      <c r="M343" s="137"/>
      <c r="N343" s="41" t="e">
        <f>N342+IF(AND(L343="Pago",OR(E343='PC Receitas'!$O$4,E343='PC Receitas'!$O$5,E343='PC Receitas'!$O$6)),K343,IF(AND(L343="Pago",OR(E343='PC Receitas'!$O$7,E343='PC Receitas'!$O$8,E343='PC Receitas'!$O$9,E343='PC Receitas'!$O$10,E343='PC Receitas'!$O$11,E343='PC Receitas'!$O$12,E343='PC Receitas'!$O$13,E343='PC Receitas'!$O$14)),-K343,0))</f>
        <v>#REF!</v>
      </c>
      <c r="S343" s="112" t="e">
        <f t="shared" si="20"/>
        <v>#N/A</v>
      </c>
      <c r="T343" s="109" t="e">
        <f t="shared" si="21"/>
        <v>#N/A</v>
      </c>
      <c r="U343" s="109" t="e">
        <f t="shared" si="22"/>
        <v>#N/A</v>
      </c>
      <c r="V343" s="109" t="e">
        <f t="shared" si="23"/>
        <v>#N/A</v>
      </c>
      <c r="W343" s="113" t="e">
        <f>VLOOKUP(E343,'PC Receitas'!$O$4:$P$14,2,FALSE)</f>
        <v>#N/A</v>
      </c>
    </row>
    <row r="344" spans="1:23" ht="19.5" customHeight="1" thickTop="1" thickBot="1" x14ac:dyDescent="0.3">
      <c r="A344" s="164"/>
      <c r="C344" s="43"/>
      <c r="D344" s="43" t="str">
        <f>IF(C344&lt;&gt;"",TEXT(C344,"00")&amp;"/12/"&amp;'Configurações Básicas'!$E$5,"")</f>
        <v/>
      </c>
      <c r="E344" s="43"/>
      <c r="F344" s="143"/>
      <c r="G344" s="43"/>
      <c r="H344" s="43"/>
      <c r="I344" s="43"/>
      <c r="J344" s="219"/>
      <c r="K344" s="219"/>
      <c r="L344" s="44"/>
      <c r="M344" s="137"/>
      <c r="N344" s="41" t="e">
        <f>N343+IF(AND(L344="Pago",OR(E344='PC Receitas'!$O$4,E344='PC Receitas'!$O$5,E344='PC Receitas'!$O$6)),K344,IF(AND(L344="Pago",OR(E344='PC Receitas'!$O$7,E344='PC Receitas'!$O$8,E344='PC Receitas'!$O$9,E344='PC Receitas'!$O$10,E344='PC Receitas'!$O$11,E344='PC Receitas'!$O$12,E344='PC Receitas'!$O$13,E344='PC Receitas'!$O$14)),-K344,0))</f>
        <v>#REF!</v>
      </c>
      <c r="S344" s="112" t="e">
        <f t="shared" si="20"/>
        <v>#N/A</v>
      </c>
      <c r="T344" s="109" t="e">
        <f t="shared" si="21"/>
        <v>#N/A</v>
      </c>
      <c r="U344" s="109" t="e">
        <f t="shared" si="22"/>
        <v>#N/A</v>
      </c>
      <c r="V344" s="109" t="e">
        <f t="shared" si="23"/>
        <v>#N/A</v>
      </c>
      <c r="W344" s="113" t="e">
        <f>VLOOKUP(E344,'PC Receitas'!$O$4:$P$14,2,FALSE)</f>
        <v>#N/A</v>
      </c>
    </row>
    <row r="345" spans="1:23" ht="19.5" customHeight="1" thickTop="1" thickBot="1" x14ac:dyDescent="0.3">
      <c r="A345" s="164"/>
      <c r="C345" s="43"/>
      <c r="D345" s="43" t="str">
        <f>IF(C345&lt;&gt;"",TEXT(C345,"00")&amp;"/12/"&amp;'Configurações Básicas'!$E$5,"")</f>
        <v/>
      </c>
      <c r="E345" s="43"/>
      <c r="F345" s="143"/>
      <c r="G345" s="43"/>
      <c r="H345" s="43"/>
      <c r="I345" s="43"/>
      <c r="J345" s="219"/>
      <c r="K345" s="219"/>
      <c r="L345" s="44"/>
      <c r="M345" s="137"/>
      <c r="N345" s="41" t="e">
        <f>N344+IF(AND(L345="Pago",OR(E345='PC Receitas'!$O$4,E345='PC Receitas'!$O$5,E345='PC Receitas'!$O$6)),K345,IF(AND(L345="Pago",OR(E345='PC Receitas'!$O$7,E345='PC Receitas'!$O$8,E345='PC Receitas'!$O$9,E345='PC Receitas'!$O$10,E345='PC Receitas'!$O$11,E345='PC Receitas'!$O$12,E345='PC Receitas'!$O$13,E345='PC Receitas'!$O$14)),-K345,0))</f>
        <v>#REF!</v>
      </c>
      <c r="S345" s="112" t="e">
        <f t="shared" si="20"/>
        <v>#N/A</v>
      </c>
      <c r="T345" s="109" t="e">
        <f t="shared" si="21"/>
        <v>#N/A</v>
      </c>
      <c r="U345" s="109" t="e">
        <f t="shared" si="22"/>
        <v>#N/A</v>
      </c>
      <c r="V345" s="109" t="e">
        <f t="shared" si="23"/>
        <v>#N/A</v>
      </c>
      <c r="W345" s="113" t="e">
        <f>VLOOKUP(E345,'PC Receitas'!$O$4:$P$14,2,FALSE)</f>
        <v>#N/A</v>
      </c>
    </row>
    <row r="346" spans="1:23" ht="19.5" customHeight="1" thickTop="1" thickBot="1" x14ac:dyDescent="0.3">
      <c r="A346" s="164"/>
      <c r="C346" s="43"/>
      <c r="D346" s="43" t="str">
        <f>IF(C346&lt;&gt;"",TEXT(C346,"00")&amp;"/12/"&amp;'Configurações Básicas'!$E$5,"")</f>
        <v/>
      </c>
      <c r="E346" s="43"/>
      <c r="F346" s="143"/>
      <c r="G346" s="43"/>
      <c r="H346" s="43"/>
      <c r="I346" s="43"/>
      <c r="J346" s="219"/>
      <c r="K346" s="219"/>
      <c r="L346" s="44"/>
      <c r="M346" s="137"/>
      <c r="N346" s="41" t="e">
        <f>N345+IF(AND(L346="Pago",OR(E346='PC Receitas'!$O$4,E346='PC Receitas'!$O$5,E346='PC Receitas'!$O$6)),K346,IF(AND(L346="Pago",OR(E346='PC Receitas'!$O$7,E346='PC Receitas'!$O$8,E346='PC Receitas'!$O$9,E346='PC Receitas'!$O$10,E346='PC Receitas'!$O$11,E346='PC Receitas'!$O$12,E346='PC Receitas'!$O$13,E346='PC Receitas'!$O$14)),-K346,0))</f>
        <v>#REF!</v>
      </c>
      <c r="S346" s="112" t="e">
        <f t="shared" si="20"/>
        <v>#N/A</v>
      </c>
      <c r="T346" s="109" t="e">
        <f t="shared" si="21"/>
        <v>#N/A</v>
      </c>
      <c r="U346" s="109" t="e">
        <f t="shared" si="22"/>
        <v>#N/A</v>
      </c>
      <c r="V346" s="109" t="e">
        <f t="shared" si="23"/>
        <v>#N/A</v>
      </c>
      <c r="W346" s="113" t="e">
        <f>VLOOKUP(E346,'PC Receitas'!$O$4:$P$14,2,FALSE)</f>
        <v>#N/A</v>
      </c>
    </row>
    <row r="347" spans="1:23" ht="19.5" customHeight="1" thickTop="1" thickBot="1" x14ac:dyDescent="0.3">
      <c r="A347" s="164"/>
      <c r="C347" s="43"/>
      <c r="D347" s="43" t="str">
        <f>IF(C347&lt;&gt;"",TEXT(C347,"00")&amp;"/12/"&amp;'Configurações Básicas'!$E$5,"")</f>
        <v/>
      </c>
      <c r="E347" s="43"/>
      <c r="F347" s="143"/>
      <c r="G347" s="43"/>
      <c r="H347" s="43"/>
      <c r="I347" s="43"/>
      <c r="J347" s="219"/>
      <c r="K347" s="219"/>
      <c r="L347" s="44"/>
      <c r="M347" s="137"/>
      <c r="N347" s="41" t="e">
        <f>N346+IF(AND(L347="Pago",OR(E347='PC Receitas'!$O$4,E347='PC Receitas'!$O$5,E347='PC Receitas'!$O$6)),K347,IF(AND(L347="Pago",OR(E347='PC Receitas'!$O$7,E347='PC Receitas'!$O$8,E347='PC Receitas'!$O$9,E347='PC Receitas'!$O$10,E347='PC Receitas'!$O$11,E347='PC Receitas'!$O$12,E347='PC Receitas'!$O$13,E347='PC Receitas'!$O$14)),-K347,0))</f>
        <v>#REF!</v>
      </c>
      <c r="S347" s="112" t="e">
        <f t="shared" si="20"/>
        <v>#N/A</v>
      </c>
      <c r="T347" s="109" t="e">
        <f t="shared" si="21"/>
        <v>#N/A</v>
      </c>
      <c r="U347" s="109" t="e">
        <f t="shared" si="22"/>
        <v>#N/A</v>
      </c>
      <c r="V347" s="109" t="e">
        <f t="shared" si="23"/>
        <v>#N/A</v>
      </c>
      <c r="W347" s="113" t="e">
        <f>VLOOKUP(E347,'PC Receitas'!$O$4:$P$14,2,FALSE)</f>
        <v>#N/A</v>
      </c>
    </row>
    <row r="348" spans="1:23" ht="19.5" customHeight="1" thickTop="1" thickBot="1" x14ac:dyDescent="0.3">
      <c r="A348" s="164"/>
      <c r="C348" s="43"/>
      <c r="D348" s="43" t="str">
        <f>IF(C348&lt;&gt;"",TEXT(C348,"00")&amp;"/12/"&amp;'Configurações Básicas'!$E$5,"")</f>
        <v/>
      </c>
      <c r="E348" s="43"/>
      <c r="F348" s="143"/>
      <c r="G348" s="43"/>
      <c r="H348" s="43"/>
      <c r="I348" s="43"/>
      <c r="J348" s="219"/>
      <c r="K348" s="219"/>
      <c r="L348" s="44"/>
      <c r="M348" s="137"/>
      <c r="N348" s="41" t="e">
        <f>N347+IF(AND(L348="Pago",OR(E348='PC Receitas'!$O$4,E348='PC Receitas'!$O$5,E348='PC Receitas'!$O$6)),K348,IF(AND(L348="Pago",OR(E348='PC Receitas'!$O$7,E348='PC Receitas'!$O$8,E348='PC Receitas'!$O$9,E348='PC Receitas'!$O$10,E348='PC Receitas'!$O$11,E348='PC Receitas'!$O$12,E348='PC Receitas'!$O$13,E348='PC Receitas'!$O$14)),-K348,0))</f>
        <v>#REF!</v>
      </c>
      <c r="S348" s="112" t="e">
        <f t="shared" si="20"/>
        <v>#N/A</v>
      </c>
      <c r="T348" s="109" t="e">
        <f t="shared" si="21"/>
        <v>#N/A</v>
      </c>
      <c r="U348" s="109" t="e">
        <f t="shared" si="22"/>
        <v>#N/A</v>
      </c>
      <c r="V348" s="109" t="e">
        <f t="shared" si="23"/>
        <v>#N/A</v>
      </c>
      <c r="W348" s="113" t="e">
        <f>VLOOKUP(E348,'PC Receitas'!$O$4:$P$14,2,FALSE)</f>
        <v>#N/A</v>
      </c>
    </row>
    <row r="349" spans="1:23" ht="19.5" customHeight="1" thickTop="1" thickBot="1" x14ac:dyDescent="0.3">
      <c r="A349" s="164"/>
      <c r="C349" s="43"/>
      <c r="D349" s="43" t="str">
        <f>IF(C349&lt;&gt;"",TEXT(C349,"00")&amp;"/12/"&amp;'Configurações Básicas'!$E$5,"")</f>
        <v/>
      </c>
      <c r="E349" s="43"/>
      <c r="F349" s="143"/>
      <c r="G349" s="43"/>
      <c r="H349" s="43"/>
      <c r="I349" s="43"/>
      <c r="J349" s="219"/>
      <c r="K349" s="219"/>
      <c r="L349" s="44"/>
      <c r="M349" s="137"/>
      <c r="N349" s="41" t="e">
        <f>N348+IF(AND(L349="Pago",OR(E349='PC Receitas'!$O$4,E349='PC Receitas'!$O$5,E349='PC Receitas'!$O$6)),K349,IF(AND(L349="Pago",OR(E349='PC Receitas'!$O$7,E349='PC Receitas'!$O$8,E349='PC Receitas'!$O$9,E349='PC Receitas'!$O$10,E349='PC Receitas'!$O$11,E349='PC Receitas'!$O$12,E349='PC Receitas'!$O$13,E349='PC Receitas'!$O$14)),-K349,0))</f>
        <v>#REF!</v>
      </c>
      <c r="S349" s="112" t="e">
        <f t="shared" si="20"/>
        <v>#N/A</v>
      </c>
      <c r="T349" s="109" t="e">
        <f t="shared" si="21"/>
        <v>#N/A</v>
      </c>
      <c r="U349" s="109" t="e">
        <f t="shared" si="22"/>
        <v>#N/A</v>
      </c>
      <c r="V349" s="109" t="e">
        <f t="shared" si="23"/>
        <v>#N/A</v>
      </c>
      <c r="W349" s="113" t="e">
        <f>VLOOKUP(E349,'PC Receitas'!$O$4:$P$14,2,FALSE)</f>
        <v>#N/A</v>
      </c>
    </row>
    <row r="350" spans="1:23" ht="19.5" customHeight="1" thickTop="1" thickBot="1" x14ac:dyDescent="0.3">
      <c r="A350" s="164"/>
      <c r="C350" s="43"/>
      <c r="D350" s="43" t="str">
        <f>IF(C350&lt;&gt;"",TEXT(C350,"00")&amp;"/12/"&amp;'Configurações Básicas'!$E$5,"")</f>
        <v/>
      </c>
      <c r="E350" s="43"/>
      <c r="F350" s="143"/>
      <c r="G350" s="43"/>
      <c r="H350" s="43"/>
      <c r="I350" s="43"/>
      <c r="J350" s="219"/>
      <c r="K350" s="219"/>
      <c r="L350" s="44"/>
      <c r="M350" s="137"/>
      <c r="N350" s="41" t="e">
        <f>N349+IF(AND(L350="Pago",OR(E350='PC Receitas'!$O$4,E350='PC Receitas'!$O$5,E350='PC Receitas'!$O$6)),K350,IF(AND(L350="Pago",OR(E350='PC Receitas'!$O$7,E350='PC Receitas'!$O$8,E350='PC Receitas'!$O$9,E350='PC Receitas'!$O$10,E350='PC Receitas'!$O$11,E350='PC Receitas'!$O$12,E350='PC Receitas'!$O$13,E350='PC Receitas'!$O$14)),-K350,0))</f>
        <v>#REF!</v>
      </c>
      <c r="S350" s="112" t="e">
        <f t="shared" si="20"/>
        <v>#N/A</v>
      </c>
      <c r="T350" s="109" t="e">
        <f t="shared" si="21"/>
        <v>#N/A</v>
      </c>
      <c r="U350" s="109" t="e">
        <f t="shared" si="22"/>
        <v>#N/A</v>
      </c>
      <c r="V350" s="109" t="e">
        <f t="shared" si="23"/>
        <v>#N/A</v>
      </c>
      <c r="W350" s="113" t="e">
        <f>VLOOKUP(E350,'PC Receitas'!$O$4:$P$14,2,FALSE)</f>
        <v>#N/A</v>
      </c>
    </row>
    <row r="351" spans="1:23" ht="19.5" customHeight="1" thickTop="1" thickBot="1" x14ac:dyDescent="0.3">
      <c r="A351" s="164"/>
      <c r="C351" s="43"/>
      <c r="D351" s="43" t="str">
        <f>IF(C351&lt;&gt;"",TEXT(C351,"00")&amp;"/12/"&amp;'Configurações Básicas'!$E$5,"")</f>
        <v/>
      </c>
      <c r="E351" s="43"/>
      <c r="F351" s="143"/>
      <c r="G351" s="43"/>
      <c r="H351" s="43"/>
      <c r="I351" s="43"/>
      <c r="J351" s="219"/>
      <c r="K351" s="219"/>
      <c r="L351" s="44"/>
      <c r="M351" s="137"/>
      <c r="N351" s="41" t="e">
        <f>N350+IF(AND(L351="Pago",OR(E351='PC Receitas'!$O$4,E351='PC Receitas'!$O$5,E351='PC Receitas'!$O$6)),K351,IF(AND(L351="Pago",OR(E351='PC Receitas'!$O$7,E351='PC Receitas'!$O$8,E351='PC Receitas'!$O$9,E351='PC Receitas'!$O$10,E351='PC Receitas'!$O$11,E351='PC Receitas'!$O$12,E351='PC Receitas'!$O$13,E351='PC Receitas'!$O$14)),-K351,0))</f>
        <v>#REF!</v>
      </c>
      <c r="S351" s="112" t="e">
        <f t="shared" si="20"/>
        <v>#N/A</v>
      </c>
      <c r="T351" s="109" t="e">
        <f t="shared" si="21"/>
        <v>#N/A</v>
      </c>
      <c r="U351" s="109" t="e">
        <f t="shared" si="22"/>
        <v>#N/A</v>
      </c>
      <c r="V351" s="109" t="e">
        <f t="shared" si="23"/>
        <v>#N/A</v>
      </c>
      <c r="W351" s="113" t="e">
        <f>VLOOKUP(E351,'PC Receitas'!$O$4:$P$14,2,FALSE)</f>
        <v>#N/A</v>
      </c>
    </row>
    <row r="352" spans="1:23" ht="19.5" customHeight="1" thickTop="1" thickBot="1" x14ac:dyDescent="0.3">
      <c r="A352" s="164"/>
      <c r="C352" s="43"/>
      <c r="D352" s="43" t="str">
        <f>IF(C352&lt;&gt;"",TEXT(C352,"00")&amp;"/12/"&amp;'Configurações Básicas'!$E$5,"")</f>
        <v/>
      </c>
      <c r="E352" s="43"/>
      <c r="F352" s="143"/>
      <c r="G352" s="43"/>
      <c r="H352" s="43"/>
      <c r="I352" s="43"/>
      <c r="J352" s="219"/>
      <c r="K352" s="219"/>
      <c r="L352" s="44"/>
      <c r="M352" s="137"/>
      <c r="N352" s="41" t="e">
        <f>N351+IF(AND(L352="Pago",OR(E352='PC Receitas'!$O$4,E352='PC Receitas'!$O$5,E352='PC Receitas'!$O$6)),K352,IF(AND(L352="Pago",OR(E352='PC Receitas'!$O$7,E352='PC Receitas'!$O$8,E352='PC Receitas'!$O$9,E352='PC Receitas'!$O$10,E352='PC Receitas'!$O$11,E352='PC Receitas'!$O$12,E352='PC Receitas'!$O$13,E352='PC Receitas'!$O$14)),-K352,0))</f>
        <v>#REF!</v>
      </c>
      <c r="S352" s="112" t="e">
        <f t="shared" si="20"/>
        <v>#N/A</v>
      </c>
      <c r="T352" s="109" t="e">
        <f t="shared" si="21"/>
        <v>#N/A</v>
      </c>
      <c r="U352" s="109" t="e">
        <f t="shared" si="22"/>
        <v>#N/A</v>
      </c>
      <c r="V352" s="109" t="e">
        <f t="shared" si="23"/>
        <v>#N/A</v>
      </c>
      <c r="W352" s="113" t="e">
        <f>VLOOKUP(E352,'PC Receitas'!$O$4:$P$14,2,FALSE)</f>
        <v>#N/A</v>
      </c>
    </row>
    <row r="353" spans="1:23" ht="19.5" customHeight="1" thickTop="1" thickBot="1" x14ac:dyDescent="0.3">
      <c r="A353" s="164"/>
      <c r="C353" s="43"/>
      <c r="D353" s="43" t="str">
        <f>IF(C353&lt;&gt;"",TEXT(C353,"00")&amp;"/12/"&amp;'Configurações Básicas'!$E$5,"")</f>
        <v/>
      </c>
      <c r="E353" s="43"/>
      <c r="F353" s="143"/>
      <c r="G353" s="43"/>
      <c r="H353" s="43"/>
      <c r="I353" s="43"/>
      <c r="J353" s="219"/>
      <c r="K353" s="219"/>
      <c r="L353" s="44"/>
      <c r="M353" s="137"/>
      <c r="N353" s="41" t="e">
        <f>N352+IF(AND(L353="Pago",OR(E353='PC Receitas'!$O$4,E353='PC Receitas'!$O$5,E353='PC Receitas'!$O$6)),K353,IF(AND(L353="Pago",OR(E353='PC Receitas'!$O$7,E353='PC Receitas'!$O$8,E353='PC Receitas'!$O$9,E353='PC Receitas'!$O$10,E353='PC Receitas'!$O$11,E353='PC Receitas'!$O$12,E353='PC Receitas'!$O$13,E353='PC Receitas'!$O$14)),-K353,0))</f>
        <v>#REF!</v>
      </c>
      <c r="S353" s="112" t="e">
        <f t="shared" si="20"/>
        <v>#N/A</v>
      </c>
      <c r="T353" s="109" t="e">
        <f t="shared" si="21"/>
        <v>#N/A</v>
      </c>
      <c r="U353" s="109" t="e">
        <f t="shared" si="22"/>
        <v>#N/A</v>
      </c>
      <c r="V353" s="109" t="e">
        <f t="shared" si="23"/>
        <v>#N/A</v>
      </c>
      <c r="W353" s="113" t="e">
        <f>VLOOKUP(E353,'PC Receitas'!$O$4:$P$14,2,FALSE)</f>
        <v>#N/A</v>
      </c>
    </row>
    <row r="354" spans="1:23" ht="19.5" customHeight="1" thickTop="1" thickBot="1" x14ac:dyDescent="0.3">
      <c r="A354" s="164"/>
      <c r="C354" s="43"/>
      <c r="D354" s="43" t="str">
        <f>IF(C354&lt;&gt;"",TEXT(C354,"00")&amp;"/12/"&amp;'Configurações Básicas'!$E$5,"")</f>
        <v/>
      </c>
      <c r="E354" s="43"/>
      <c r="F354" s="143"/>
      <c r="G354" s="43"/>
      <c r="H354" s="43"/>
      <c r="I354" s="43"/>
      <c r="J354" s="219"/>
      <c r="K354" s="219"/>
      <c r="L354" s="44"/>
      <c r="M354" s="137"/>
      <c r="N354" s="41" t="e">
        <f>N353+IF(AND(L354="Pago",OR(E354='PC Receitas'!$O$4,E354='PC Receitas'!$O$5,E354='PC Receitas'!$O$6)),K354,IF(AND(L354="Pago",OR(E354='PC Receitas'!$O$7,E354='PC Receitas'!$O$8,E354='PC Receitas'!$O$9,E354='PC Receitas'!$O$10,E354='PC Receitas'!$O$11,E354='PC Receitas'!$O$12,E354='PC Receitas'!$O$13,E354='PC Receitas'!$O$14)),-K354,0))</f>
        <v>#REF!</v>
      </c>
      <c r="S354" s="112" t="e">
        <f t="shared" si="20"/>
        <v>#N/A</v>
      </c>
      <c r="T354" s="109" t="e">
        <f t="shared" si="21"/>
        <v>#N/A</v>
      </c>
      <c r="U354" s="109" t="e">
        <f t="shared" si="22"/>
        <v>#N/A</v>
      </c>
      <c r="V354" s="109" t="e">
        <f t="shared" si="23"/>
        <v>#N/A</v>
      </c>
      <c r="W354" s="113" t="e">
        <f>VLOOKUP(E354,'PC Receitas'!$O$4:$P$14,2,FALSE)</f>
        <v>#N/A</v>
      </c>
    </row>
    <row r="355" spans="1:23" ht="19.5" customHeight="1" thickTop="1" thickBot="1" x14ac:dyDescent="0.3">
      <c r="A355" s="164"/>
      <c r="C355" s="43"/>
      <c r="D355" s="43" t="str">
        <f>IF(C355&lt;&gt;"",TEXT(C355,"00")&amp;"/12/"&amp;'Configurações Básicas'!$E$5,"")</f>
        <v/>
      </c>
      <c r="E355" s="43"/>
      <c r="F355" s="143"/>
      <c r="G355" s="43"/>
      <c r="H355" s="43"/>
      <c r="I355" s="43"/>
      <c r="J355" s="219"/>
      <c r="K355" s="219"/>
      <c r="L355" s="44"/>
      <c r="M355" s="137"/>
      <c r="N355" s="41" t="e">
        <f>N354+IF(AND(L355="Pago",OR(E355='PC Receitas'!$O$4,E355='PC Receitas'!$O$5,E355='PC Receitas'!$O$6)),K355,IF(AND(L355="Pago",OR(E355='PC Receitas'!$O$7,E355='PC Receitas'!$O$8,E355='PC Receitas'!$O$9,E355='PC Receitas'!$O$10,E355='PC Receitas'!$O$11,E355='PC Receitas'!$O$12,E355='PC Receitas'!$O$13,E355='PC Receitas'!$O$14)),-K355,0))</f>
        <v>#REF!</v>
      </c>
      <c r="S355" s="112" t="e">
        <f t="shared" si="20"/>
        <v>#N/A</v>
      </c>
      <c r="T355" s="109" t="e">
        <f t="shared" si="21"/>
        <v>#N/A</v>
      </c>
      <c r="U355" s="109" t="e">
        <f t="shared" si="22"/>
        <v>#N/A</v>
      </c>
      <c r="V355" s="109" t="e">
        <f t="shared" si="23"/>
        <v>#N/A</v>
      </c>
      <c r="W355" s="113" t="e">
        <f>VLOOKUP(E355,'PC Receitas'!$O$4:$P$14,2,FALSE)</f>
        <v>#N/A</v>
      </c>
    </row>
    <row r="356" spans="1:23" ht="19.5" customHeight="1" thickTop="1" thickBot="1" x14ac:dyDescent="0.3">
      <c r="A356" s="164"/>
      <c r="C356" s="43"/>
      <c r="D356" s="43" t="str">
        <f>IF(C356&lt;&gt;"",TEXT(C356,"00")&amp;"/12/"&amp;'Configurações Básicas'!$E$5,"")</f>
        <v/>
      </c>
      <c r="E356" s="43"/>
      <c r="F356" s="143"/>
      <c r="G356" s="43"/>
      <c r="H356" s="43"/>
      <c r="I356" s="43"/>
      <c r="J356" s="219"/>
      <c r="K356" s="219"/>
      <c r="L356" s="44"/>
      <c r="M356" s="137"/>
      <c r="N356" s="41" t="e">
        <f>N355+IF(AND(L356="Pago",OR(E356='PC Receitas'!$O$4,E356='PC Receitas'!$O$5,E356='PC Receitas'!$O$6)),K356,IF(AND(L356="Pago",OR(E356='PC Receitas'!$O$7,E356='PC Receitas'!$O$8,E356='PC Receitas'!$O$9,E356='PC Receitas'!$O$10,E356='PC Receitas'!$O$11,E356='PC Receitas'!$O$12,E356='PC Receitas'!$O$13,E356='PC Receitas'!$O$14)),-K356,0))</f>
        <v>#REF!</v>
      </c>
      <c r="S356" s="112" t="e">
        <f t="shared" si="20"/>
        <v>#N/A</v>
      </c>
      <c r="T356" s="109" t="e">
        <f t="shared" si="21"/>
        <v>#N/A</v>
      </c>
      <c r="U356" s="109" t="e">
        <f t="shared" si="22"/>
        <v>#N/A</v>
      </c>
      <c r="V356" s="109" t="e">
        <f t="shared" si="23"/>
        <v>#N/A</v>
      </c>
      <c r="W356" s="113" t="e">
        <f>VLOOKUP(E356,'PC Receitas'!$O$4:$P$14,2,FALSE)</f>
        <v>#N/A</v>
      </c>
    </row>
    <row r="357" spans="1:23" ht="19.5" customHeight="1" thickTop="1" thickBot="1" x14ac:dyDescent="0.3">
      <c r="A357" s="164"/>
      <c r="C357" s="43"/>
      <c r="D357" s="43" t="str">
        <f>IF(C357&lt;&gt;"",TEXT(C357,"00")&amp;"/12/"&amp;'Configurações Básicas'!$E$5,"")</f>
        <v/>
      </c>
      <c r="E357" s="43"/>
      <c r="F357" s="143"/>
      <c r="G357" s="43"/>
      <c r="H357" s="43"/>
      <c r="I357" s="43"/>
      <c r="J357" s="219"/>
      <c r="K357" s="219"/>
      <c r="L357" s="44"/>
      <c r="M357" s="137"/>
      <c r="N357" s="41" t="e">
        <f>N356+IF(AND(L357="Pago",OR(E357='PC Receitas'!$O$4,E357='PC Receitas'!$O$5,E357='PC Receitas'!$O$6)),K357,IF(AND(L357="Pago",OR(E357='PC Receitas'!$O$7,E357='PC Receitas'!$O$8,E357='PC Receitas'!$O$9,E357='PC Receitas'!$O$10,E357='PC Receitas'!$O$11,E357='PC Receitas'!$O$12,E357='PC Receitas'!$O$13,E357='PC Receitas'!$O$14)),-K357,0))</f>
        <v>#REF!</v>
      </c>
      <c r="S357" s="112" t="e">
        <f t="shared" si="20"/>
        <v>#N/A</v>
      </c>
      <c r="T357" s="109" t="e">
        <f t="shared" si="21"/>
        <v>#N/A</v>
      </c>
      <c r="U357" s="109" t="e">
        <f t="shared" si="22"/>
        <v>#N/A</v>
      </c>
      <c r="V357" s="109" t="e">
        <f t="shared" si="23"/>
        <v>#N/A</v>
      </c>
      <c r="W357" s="113" t="e">
        <f>VLOOKUP(E357,'PC Receitas'!$O$4:$P$14,2,FALSE)</f>
        <v>#N/A</v>
      </c>
    </row>
    <row r="358" spans="1:23" ht="19.5" customHeight="1" thickTop="1" thickBot="1" x14ac:dyDescent="0.3">
      <c r="A358" s="164"/>
      <c r="C358" s="43"/>
      <c r="D358" s="43" t="str">
        <f>IF(C358&lt;&gt;"",TEXT(C358,"00")&amp;"/12/"&amp;'Configurações Básicas'!$E$5,"")</f>
        <v/>
      </c>
      <c r="E358" s="43"/>
      <c r="F358" s="143"/>
      <c r="G358" s="43"/>
      <c r="H358" s="43"/>
      <c r="I358" s="43"/>
      <c r="J358" s="219"/>
      <c r="K358" s="219"/>
      <c r="L358" s="44"/>
      <c r="M358" s="137"/>
      <c r="N358" s="41" t="e">
        <f>N357+IF(AND(L358="Pago",OR(E358='PC Receitas'!$O$4,E358='PC Receitas'!$O$5,E358='PC Receitas'!$O$6)),K358,IF(AND(L358="Pago",OR(E358='PC Receitas'!$O$7,E358='PC Receitas'!$O$8,E358='PC Receitas'!$O$9,E358='PC Receitas'!$O$10,E358='PC Receitas'!$O$11,E358='PC Receitas'!$O$12,E358='PC Receitas'!$O$13,E358='PC Receitas'!$O$14)),-K358,0))</f>
        <v>#REF!</v>
      </c>
      <c r="S358" s="112" t="e">
        <f t="shared" si="20"/>
        <v>#N/A</v>
      </c>
      <c r="T358" s="109" t="e">
        <f t="shared" si="21"/>
        <v>#N/A</v>
      </c>
      <c r="U358" s="109" t="e">
        <f t="shared" si="22"/>
        <v>#N/A</v>
      </c>
      <c r="V358" s="109" t="e">
        <f t="shared" si="23"/>
        <v>#N/A</v>
      </c>
      <c r="W358" s="113" t="e">
        <f>VLOOKUP(E358,'PC Receitas'!$O$4:$P$14,2,FALSE)</f>
        <v>#N/A</v>
      </c>
    </row>
    <row r="359" spans="1:23" ht="19.5" customHeight="1" thickTop="1" thickBot="1" x14ac:dyDescent="0.3">
      <c r="A359" s="164"/>
      <c r="C359" s="43"/>
      <c r="D359" s="43" t="str">
        <f>IF(C359&lt;&gt;"",TEXT(C359,"00")&amp;"/12/"&amp;'Configurações Básicas'!$E$5,"")</f>
        <v/>
      </c>
      <c r="E359" s="43"/>
      <c r="F359" s="143"/>
      <c r="G359" s="43"/>
      <c r="H359" s="43"/>
      <c r="I359" s="43"/>
      <c r="J359" s="219"/>
      <c r="K359" s="219"/>
      <c r="L359" s="44"/>
      <c r="M359" s="137"/>
      <c r="N359" s="41" t="e">
        <f>N358+IF(AND(L359="Pago",OR(E359='PC Receitas'!$O$4,E359='PC Receitas'!$O$5,E359='PC Receitas'!$O$6)),K359,IF(AND(L359="Pago",OR(E359='PC Receitas'!$O$7,E359='PC Receitas'!$O$8,E359='PC Receitas'!$O$9,E359='PC Receitas'!$O$10,E359='PC Receitas'!$O$11,E359='PC Receitas'!$O$12,E359='PC Receitas'!$O$13,E359='PC Receitas'!$O$14)),-K359,0))</f>
        <v>#REF!</v>
      </c>
      <c r="S359" s="112" t="e">
        <f t="shared" si="20"/>
        <v>#N/A</v>
      </c>
      <c r="T359" s="109" t="e">
        <f t="shared" si="21"/>
        <v>#N/A</v>
      </c>
      <c r="U359" s="109" t="e">
        <f t="shared" si="22"/>
        <v>#N/A</v>
      </c>
      <c r="V359" s="109" t="e">
        <f t="shared" si="23"/>
        <v>#N/A</v>
      </c>
      <c r="W359" s="113" t="e">
        <f>VLOOKUP(E359,'PC Receitas'!$O$4:$P$14,2,FALSE)</f>
        <v>#N/A</v>
      </c>
    </row>
    <row r="360" spans="1:23" ht="19.5" customHeight="1" thickTop="1" thickBot="1" x14ac:dyDescent="0.3">
      <c r="A360" s="164"/>
      <c r="C360" s="43"/>
      <c r="D360" s="43" t="str">
        <f>IF(C360&lt;&gt;"",TEXT(C360,"00")&amp;"/12/"&amp;'Configurações Básicas'!$E$5,"")</f>
        <v/>
      </c>
      <c r="E360" s="43"/>
      <c r="F360" s="143"/>
      <c r="G360" s="43"/>
      <c r="H360" s="43"/>
      <c r="I360" s="43"/>
      <c r="J360" s="219"/>
      <c r="K360" s="219"/>
      <c r="L360" s="44"/>
      <c r="M360" s="137"/>
      <c r="N360" s="41" t="e">
        <f>N359+IF(AND(L360="Pago",OR(E360='PC Receitas'!$O$4,E360='PC Receitas'!$O$5,E360='PC Receitas'!$O$6)),K360,IF(AND(L360="Pago",OR(E360='PC Receitas'!$O$7,E360='PC Receitas'!$O$8,E360='PC Receitas'!$O$9,E360='PC Receitas'!$O$10,E360='PC Receitas'!$O$11,E360='PC Receitas'!$O$12,E360='PC Receitas'!$O$13,E360='PC Receitas'!$O$14)),-K360,0))</f>
        <v>#REF!</v>
      </c>
      <c r="S360" s="112" t="e">
        <f t="shared" si="20"/>
        <v>#N/A</v>
      </c>
      <c r="T360" s="109" t="e">
        <f t="shared" si="21"/>
        <v>#N/A</v>
      </c>
      <c r="U360" s="109" t="e">
        <f t="shared" si="22"/>
        <v>#N/A</v>
      </c>
      <c r="V360" s="109" t="e">
        <f t="shared" si="23"/>
        <v>#N/A</v>
      </c>
      <c r="W360" s="113" t="e">
        <f>VLOOKUP(E360,'PC Receitas'!$O$4:$P$14,2,FALSE)</f>
        <v>#N/A</v>
      </c>
    </row>
    <row r="361" spans="1:23" ht="19.5" customHeight="1" thickTop="1" thickBot="1" x14ac:dyDescent="0.3">
      <c r="A361" s="164"/>
      <c r="C361" s="43"/>
      <c r="D361" s="43" t="str">
        <f>IF(C361&lt;&gt;"",TEXT(C361,"00")&amp;"/12/"&amp;'Configurações Básicas'!$E$5,"")</f>
        <v/>
      </c>
      <c r="E361" s="43"/>
      <c r="F361" s="143"/>
      <c r="G361" s="43"/>
      <c r="H361" s="43"/>
      <c r="I361" s="43"/>
      <c r="J361" s="219"/>
      <c r="K361" s="219"/>
      <c r="L361" s="44"/>
      <c r="M361" s="137"/>
      <c r="N361" s="41" t="e">
        <f>N360+IF(AND(L361="Pago",OR(E361='PC Receitas'!$O$4,E361='PC Receitas'!$O$5,E361='PC Receitas'!$O$6)),K361,IF(AND(L361="Pago",OR(E361='PC Receitas'!$O$7,E361='PC Receitas'!$O$8,E361='PC Receitas'!$O$9,E361='PC Receitas'!$O$10,E361='PC Receitas'!$O$11,E361='PC Receitas'!$O$12,E361='PC Receitas'!$O$13,E361='PC Receitas'!$O$14)),-K361,0))</f>
        <v>#REF!</v>
      </c>
      <c r="S361" s="112" t="e">
        <f t="shared" si="20"/>
        <v>#N/A</v>
      </c>
      <c r="T361" s="109" t="e">
        <f t="shared" si="21"/>
        <v>#N/A</v>
      </c>
      <c r="U361" s="109" t="e">
        <f t="shared" si="22"/>
        <v>#N/A</v>
      </c>
      <c r="V361" s="109" t="e">
        <f t="shared" si="23"/>
        <v>#N/A</v>
      </c>
      <c r="W361" s="113" t="e">
        <f>VLOOKUP(E361,'PC Receitas'!$O$4:$P$14,2,FALSE)</f>
        <v>#N/A</v>
      </c>
    </row>
    <row r="362" spans="1:23" ht="19.5" customHeight="1" thickTop="1" thickBot="1" x14ac:dyDescent="0.3">
      <c r="A362" s="164"/>
      <c r="C362" s="43"/>
      <c r="D362" s="43" t="str">
        <f>IF(C362&lt;&gt;"",TEXT(C362,"00")&amp;"/12/"&amp;'Configurações Básicas'!$E$5,"")</f>
        <v/>
      </c>
      <c r="E362" s="43"/>
      <c r="F362" s="143"/>
      <c r="G362" s="43"/>
      <c r="H362" s="43"/>
      <c r="I362" s="43"/>
      <c r="J362" s="219"/>
      <c r="K362" s="219"/>
      <c r="L362" s="44"/>
      <c r="M362" s="137"/>
      <c r="N362" s="41" t="e">
        <f>N361+IF(AND(L362="Pago",OR(E362='PC Receitas'!$O$4,E362='PC Receitas'!$O$5,E362='PC Receitas'!$O$6)),K362,IF(AND(L362="Pago",OR(E362='PC Receitas'!$O$7,E362='PC Receitas'!$O$8,E362='PC Receitas'!$O$9,E362='PC Receitas'!$O$10,E362='PC Receitas'!$O$11,E362='PC Receitas'!$O$12,E362='PC Receitas'!$O$13,E362='PC Receitas'!$O$14)),-K362,0))</f>
        <v>#REF!</v>
      </c>
      <c r="S362" s="112" t="e">
        <f t="shared" si="20"/>
        <v>#N/A</v>
      </c>
      <c r="T362" s="109" t="e">
        <f t="shared" si="21"/>
        <v>#N/A</v>
      </c>
      <c r="U362" s="109" t="e">
        <f t="shared" si="22"/>
        <v>#N/A</v>
      </c>
      <c r="V362" s="109" t="e">
        <f t="shared" si="23"/>
        <v>#N/A</v>
      </c>
      <c r="W362" s="113" t="e">
        <f>VLOOKUP(E362,'PC Receitas'!$O$4:$P$14,2,FALSE)</f>
        <v>#N/A</v>
      </c>
    </row>
    <row r="363" spans="1:23" ht="19.5" customHeight="1" thickTop="1" thickBot="1" x14ac:dyDescent="0.3">
      <c r="A363" s="164"/>
      <c r="C363" s="43"/>
      <c r="D363" s="43" t="str">
        <f>IF(C363&lt;&gt;"",TEXT(C363,"00")&amp;"/12/"&amp;'Configurações Básicas'!$E$5,"")</f>
        <v/>
      </c>
      <c r="E363" s="43"/>
      <c r="F363" s="143"/>
      <c r="G363" s="43"/>
      <c r="H363" s="43"/>
      <c r="I363" s="43"/>
      <c r="J363" s="219"/>
      <c r="K363" s="219"/>
      <c r="L363" s="44"/>
      <c r="M363" s="137"/>
      <c r="N363" s="41" t="e">
        <f>N362+IF(AND(L363="Pago",OR(E363='PC Receitas'!$O$4,E363='PC Receitas'!$O$5,E363='PC Receitas'!$O$6)),K363,IF(AND(L363="Pago",OR(E363='PC Receitas'!$O$7,E363='PC Receitas'!$O$8,E363='PC Receitas'!$O$9,E363='PC Receitas'!$O$10,E363='PC Receitas'!$O$11,E363='PC Receitas'!$O$12,E363='PC Receitas'!$O$13,E363='PC Receitas'!$O$14)),-K363,0))</f>
        <v>#REF!</v>
      </c>
      <c r="S363" s="112" t="e">
        <f t="shared" si="20"/>
        <v>#N/A</v>
      </c>
      <c r="T363" s="109" t="e">
        <f t="shared" si="21"/>
        <v>#N/A</v>
      </c>
      <c r="U363" s="109" t="e">
        <f t="shared" si="22"/>
        <v>#N/A</v>
      </c>
      <c r="V363" s="109" t="e">
        <f t="shared" si="23"/>
        <v>#N/A</v>
      </c>
      <c r="W363" s="113" t="e">
        <f>VLOOKUP(E363,'PC Receitas'!$O$4:$P$14,2,FALSE)</f>
        <v>#N/A</v>
      </c>
    </row>
    <row r="364" spans="1:23" ht="19.5" customHeight="1" thickTop="1" thickBot="1" x14ac:dyDescent="0.3">
      <c r="A364" s="164"/>
      <c r="C364" s="43"/>
      <c r="D364" s="43" t="str">
        <f>IF(C364&lt;&gt;"",TEXT(C364,"00")&amp;"/12/"&amp;'Configurações Básicas'!$E$5,"")</f>
        <v/>
      </c>
      <c r="E364" s="43"/>
      <c r="F364" s="143"/>
      <c r="G364" s="43"/>
      <c r="H364" s="43"/>
      <c r="I364" s="43"/>
      <c r="J364" s="219"/>
      <c r="K364" s="219"/>
      <c r="L364" s="44"/>
      <c r="M364" s="137"/>
      <c r="N364" s="41" t="e">
        <f>N363+IF(AND(L364="Pago",OR(E364='PC Receitas'!$O$4,E364='PC Receitas'!$O$5,E364='PC Receitas'!$O$6)),K364,IF(AND(L364="Pago",OR(E364='PC Receitas'!$O$7,E364='PC Receitas'!$O$8,E364='PC Receitas'!$O$9,E364='PC Receitas'!$O$10,E364='PC Receitas'!$O$11,E364='PC Receitas'!$O$12,E364='PC Receitas'!$O$13,E364='PC Receitas'!$O$14)),-K364,0))</f>
        <v>#REF!</v>
      </c>
      <c r="S364" s="112" t="e">
        <f t="shared" si="20"/>
        <v>#N/A</v>
      </c>
      <c r="T364" s="109" t="e">
        <f t="shared" si="21"/>
        <v>#N/A</v>
      </c>
      <c r="U364" s="109" t="e">
        <f t="shared" si="22"/>
        <v>#N/A</v>
      </c>
      <c r="V364" s="109" t="e">
        <f t="shared" si="23"/>
        <v>#N/A</v>
      </c>
      <c r="W364" s="113" t="e">
        <f>VLOOKUP(E364,'PC Receitas'!$O$4:$P$14,2,FALSE)</f>
        <v>#N/A</v>
      </c>
    </row>
    <row r="365" spans="1:23" ht="19.5" customHeight="1" thickTop="1" thickBot="1" x14ac:dyDescent="0.3">
      <c r="A365" s="164"/>
      <c r="C365" s="43"/>
      <c r="D365" s="43" t="str">
        <f>IF(C365&lt;&gt;"",TEXT(C365,"00")&amp;"/12/"&amp;'Configurações Básicas'!$E$5,"")</f>
        <v/>
      </c>
      <c r="E365" s="43"/>
      <c r="F365" s="143"/>
      <c r="G365" s="43"/>
      <c r="H365" s="43"/>
      <c r="I365" s="43"/>
      <c r="J365" s="219"/>
      <c r="K365" s="219"/>
      <c r="L365" s="44"/>
      <c r="M365" s="137"/>
      <c r="N365" s="41" t="e">
        <f>N364+IF(AND(L365="Pago",OR(E365='PC Receitas'!$O$4,E365='PC Receitas'!$O$5,E365='PC Receitas'!$O$6)),K365,IF(AND(L365="Pago",OR(E365='PC Receitas'!$O$7,E365='PC Receitas'!$O$8,E365='PC Receitas'!$O$9,E365='PC Receitas'!$O$10,E365='PC Receitas'!$O$11,E365='PC Receitas'!$O$12,E365='PC Receitas'!$O$13,E365='PC Receitas'!$O$14)),-K365,0))</f>
        <v>#REF!</v>
      </c>
      <c r="S365" s="112" t="e">
        <f t="shared" si="20"/>
        <v>#N/A</v>
      </c>
      <c r="T365" s="109" t="e">
        <f t="shared" si="21"/>
        <v>#N/A</v>
      </c>
      <c r="U365" s="109" t="e">
        <f t="shared" si="22"/>
        <v>#N/A</v>
      </c>
      <c r="V365" s="109" t="e">
        <f t="shared" si="23"/>
        <v>#N/A</v>
      </c>
      <c r="W365" s="113" t="e">
        <f>VLOOKUP(E365,'PC Receitas'!$O$4:$P$14,2,FALSE)</f>
        <v>#N/A</v>
      </c>
    </row>
    <row r="366" spans="1:23" ht="19.5" customHeight="1" thickTop="1" thickBot="1" x14ac:dyDescent="0.3">
      <c r="A366" s="164"/>
      <c r="C366" s="43"/>
      <c r="D366" s="43" t="str">
        <f>IF(C366&lt;&gt;"",TEXT(C366,"00")&amp;"/12/"&amp;'Configurações Básicas'!$E$5,"")</f>
        <v/>
      </c>
      <c r="E366" s="43"/>
      <c r="F366" s="143"/>
      <c r="G366" s="43"/>
      <c r="H366" s="43"/>
      <c r="I366" s="43"/>
      <c r="J366" s="219"/>
      <c r="K366" s="219"/>
      <c r="L366" s="44"/>
      <c r="M366" s="137"/>
      <c r="N366" s="41" t="e">
        <f>N365+IF(AND(L366="Pago",OR(E366='PC Receitas'!$O$4,E366='PC Receitas'!$O$5,E366='PC Receitas'!$O$6)),K366,IF(AND(L366="Pago",OR(E366='PC Receitas'!$O$7,E366='PC Receitas'!$O$8,E366='PC Receitas'!$O$9,E366='PC Receitas'!$O$10,E366='PC Receitas'!$O$11,E366='PC Receitas'!$O$12,E366='PC Receitas'!$O$13,E366='PC Receitas'!$O$14)),-K366,0))</f>
        <v>#REF!</v>
      </c>
      <c r="S366" s="112" t="e">
        <f t="shared" si="20"/>
        <v>#N/A</v>
      </c>
      <c r="T366" s="109" t="e">
        <f t="shared" si="21"/>
        <v>#N/A</v>
      </c>
      <c r="U366" s="109" t="e">
        <f t="shared" si="22"/>
        <v>#N/A</v>
      </c>
      <c r="V366" s="109" t="e">
        <f t="shared" si="23"/>
        <v>#N/A</v>
      </c>
      <c r="W366" s="113" t="e">
        <f>VLOOKUP(E366,'PC Receitas'!$O$4:$P$14,2,FALSE)</f>
        <v>#N/A</v>
      </c>
    </row>
    <row r="367" spans="1:23" ht="19.5" customHeight="1" thickTop="1" thickBot="1" x14ac:dyDescent="0.3">
      <c r="A367" s="164"/>
      <c r="C367" s="43"/>
      <c r="D367" s="43" t="str">
        <f>IF(C367&lt;&gt;"",TEXT(C367,"00")&amp;"/12/"&amp;'Configurações Básicas'!$E$5,"")</f>
        <v/>
      </c>
      <c r="E367" s="43"/>
      <c r="F367" s="143"/>
      <c r="G367" s="43"/>
      <c r="H367" s="43"/>
      <c r="I367" s="43"/>
      <c r="J367" s="219"/>
      <c r="K367" s="219"/>
      <c r="L367" s="44"/>
      <c r="M367" s="137"/>
      <c r="N367" s="41" t="e">
        <f>N366+IF(AND(L367="Pago",OR(E367='PC Receitas'!$O$4,E367='PC Receitas'!$O$5,E367='PC Receitas'!$O$6)),K367,IF(AND(L367="Pago",OR(E367='PC Receitas'!$O$7,E367='PC Receitas'!$O$8,E367='PC Receitas'!$O$9,E367='PC Receitas'!$O$10,E367='PC Receitas'!$O$11,E367='PC Receitas'!$O$12,E367='PC Receitas'!$O$13,E367='PC Receitas'!$O$14)),-K367,0))</f>
        <v>#REF!</v>
      </c>
      <c r="S367" s="112" t="e">
        <f t="shared" si="20"/>
        <v>#N/A</v>
      </c>
      <c r="T367" s="109" t="e">
        <f t="shared" si="21"/>
        <v>#N/A</v>
      </c>
      <c r="U367" s="109" t="e">
        <f t="shared" si="22"/>
        <v>#N/A</v>
      </c>
      <c r="V367" s="109" t="e">
        <f t="shared" si="23"/>
        <v>#N/A</v>
      </c>
      <c r="W367" s="113" t="e">
        <f>VLOOKUP(E367,'PC Receitas'!$O$4:$P$14,2,FALSE)</f>
        <v>#N/A</v>
      </c>
    </row>
    <row r="368" spans="1:23" ht="19.5" customHeight="1" thickTop="1" thickBot="1" x14ac:dyDescent="0.3">
      <c r="A368" s="164"/>
      <c r="C368" s="43"/>
      <c r="D368" s="43" t="str">
        <f>IF(C368&lt;&gt;"",TEXT(C368,"00")&amp;"/12/"&amp;'Configurações Básicas'!$E$5,"")</f>
        <v/>
      </c>
      <c r="E368" s="43"/>
      <c r="F368" s="143"/>
      <c r="G368" s="43"/>
      <c r="H368" s="43"/>
      <c r="I368" s="43"/>
      <c r="J368" s="219"/>
      <c r="K368" s="219"/>
      <c r="L368" s="44"/>
      <c r="M368" s="137"/>
      <c r="N368" s="41" t="e">
        <f>N367+IF(AND(L368="Pago",OR(E368='PC Receitas'!$O$4,E368='PC Receitas'!$O$5,E368='PC Receitas'!$O$6)),K368,IF(AND(L368="Pago",OR(E368='PC Receitas'!$O$7,E368='PC Receitas'!$O$8,E368='PC Receitas'!$O$9,E368='PC Receitas'!$O$10,E368='PC Receitas'!$O$11,E368='PC Receitas'!$O$12,E368='PC Receitas'!$O$13,E368='PC Receitas'!$O$14)),-K368,0))</f>
        <v>#REF!</v>
      </c>
      <c r="S368" s="112" t="e">
        <f t="shared" si="20"/>
        <v>#N/A</v>
      </c>
      <c r="T368" s="109" t="e">
        <f t="shared" si="21"/>
        <v>#N/A</v>
      </c>
      <c r="U368" s="109" t="e">
        <f t="shared" si="22"/>
        <v>#N/A</v>
      </c>
      <c r="V368" s="109" t="e">
        <f t="shared" si="23"/>
        <v>#N/A</v>
      </c>
      <c r="W368" s="113" t="e">
        <f>VLOOKUP(E368,'PC Receitas'!$O$4:$P$14,2,FALSE)</f>
        <v>#N/A</v>
      </c>
    </row>
    <row r="369" spans="1:23" ht="19.5" customHeight="1" thickTop="1" thickBot="1" x14ac:dyDescent="0.3">
      <c r="A369" s="164"/>
      <c r="C369" s="43"/>
      <c r="D369" s="43" t="str">
        <f>IF(C369&lt;&gt;"",TEXT(C369,"00")&amp;"/12/"&amp;'Configurações Básicas'!$E$5,"")</f>
        <v/>
      </c>
      <c r="E369" s="43"/>
      <c r="F369" s="143"/>
      <c r="G369" s="43"/>
      <c r="H369" s="43"/>
      <c r="I369" s="43"/>
      <c r="J369" s="219"/>
      <c r="K369" s="219"/>
      <c r="L369" s="44"/>
      <c r="M369" s="137"/>
      <c r="N369" s="41" t="e">
        <f>N368+IF(AND(L369="Pago",OR(E369='PC Receitas'!$O$4,E369='PC Receitas'!$O$5,E369='PC Receitas'!$O$6)),K369,IF(AND(L369="Pago",OR(E369='PC Receitas'!$O$7,E369='PC Receitas'!$O$8,E369='PC Receitas'!$O$9,E369='PC Receitas'!$O$10,E369='PC Receitas'!$O$11,E369='PC Receitas'!$O$12,E369='PC Receitas'!$O$13,E369='PC Receitas'!$O$14)),-K369,0))</f>
        <v>#REF!</v>
      </c>
      <c r="S369" s="112" t="e">
        <f t="shared" si="20"/>
        <v>#N/A</v>
      </c>
      <c r="T369" s="109" t="e">
        <f t="shared" si="21"/>
        <v>#N/A</v>
      </c>
      <c r="U369" s="109" t="e">
        <f t="shared" si="22"/>
        <v>#N/A</v>
      </c>
      <c r="V369" s="109" t="e">
        <f t="shared" si="23"/>
        <v>#N/A</v>
      </c>
      <c r="W369" s="113" t="e">
        <f>VLOOKUP(E369,'PC Receitas'!$O$4:$P$14,2,FALSE)</f>
        <v>#N/A</v>
      </c>
    </row>
    <row r="370" spans="1:23" ht="19.5" customHeight="1" thickTop="1" thickBot="1" x14ac:dyDescent="0.3">
      <c r="A370" s="164"/>
      <c r="C370" s="43"/>
      <c r="D370" s="43" t="str">
        <f>IF(C370&lt;&gt;"",TEXT(C370,"00")&amp;"/12/"&amp;'Configurações Básicas'!$E$5,"")</f>
        <v/>
      </c>
      <c r="E370" s="43"/>
      <c r="F370" s="143"/>
      <c r="G370" s="43"/>
      <c r="H370" s="43"/>
      <c r="I370" s="43"/>
      <c r="J370" s="219"/>
      <c r="K370" s="219"/>
      <c r="L370" s="44"/>
      <c r="M370" s="137"/>
      <c r="N370" s="41" t="e">
        <f>N369+IF(AND(L370="Pago",OR(E370='PC Receitas'!$O$4,E370='PC Receitas'!$O$5,E370='PC Receitas'!$O$6)),K370,IF(AND(L370="Pago",OR(E370='PC Receitas'!$O$7,E370='PC Receitas'!$O$8,E370='PC Receitas'!$O$9,E370='PC Receitas'!$O$10,E370='PC Receitas'!$O$11,E370='PC Receitas'!$O$12,E370='PC Receitas'!$O$13,E370='PC Receitas'!$O$14)),-K370,0))</f>
        <v>#REF!</v>
      </c>
      <c r="S370" s="112" t="e">
        <f t="shared" si="20"/>
        <v>#N/A</v>
      </c>
      <c r="T370" s="109" t="e">
        <f t="shared" si="21"/>
        <v>#N/A</v>
      </c>
      <c r="U370" s="109" t="e">
        <f t="shared" si="22"/>
        <v>#N/A</v>
      </c>
      <c r="V370" s="109" t="e">
        <f t="shared" si="23"/>
        <v>#N/A</v>
      </c>
      <c r="W370" s="113" t="e">
        <f>VLOOKUP(E370,'PC Receitas'!$O$4:$P$14,2,FALSE)</f>
        <v>#N/A</v>
      </c>
    </row>
    <row r="371" spans="1:23" ht="19.5" customHeight="1" thickTop="1" thickBot="1" x14ac:dyDescent="0.3">
      <c r="A371" s="164"/>
      <c r="C371" s="43"/>
      <c r="D371" s="43" t="str">
        <f>IF(C371&lt;&gt;"",TEXT(C371,"00")&amp;"/12/"&amp;'Configurações Básicas'!$E$5,"")</f>
        <v/>
      </c>
      <c r="E371" s="43"/>
      <c r="F371" s="143"/>
      <c r="G371" s="43"/>
      <c r="H371" s="43"/>
      <c r="I371" s="43"/>
      <c r="J371" s="219"/>
      <c r="K371" s="219"/>
      <c r="L371" s="44"/>
      <c r="M371" s="137"/>
      <c r="N371" s="41" t="e">
        <f>N370+IF(AND(L371="Pago",OR(E371='PC Receitas'!$O$4,E371='PC Receitas'!$O$5,E371='PC Receitas'!$O$6)),K371,IF(AND(L371="Pago",OR(E371='PC Receitas'!$O$7,E371='PC Receitas'!$O$8,E371='PC Receitas'!$O$9,E371='PC Receitas'!$O$10,E371='PC Receitas'!$O$11,E371='PC Receitas'!$O$12,E371='PC Receitas'!$O$13,E371='PC Receitas'!$O$14)),-K371,0))</f>
        <v>#REF!</v>
      </c>
      <c r="S371" s="112" t="e">
        <f t="shared" si="20"/>
        <v>#N/A</v>
      </c>
      <c r="T371" s="109" t="e">
        <f t="shared" si="21"/>
        <v>#N/A</v>
      </c>
      <c r="U371" s="109" t="e">
        <f t="shared" si="22"/>
        <v>#N/A</v>
      </c>
      <c r="V371" s="109" t="e">
        <f t="shared" si="23"/>
        <v>#N/A</v>
      </c>
      <c r="W371" s="113" t="e">
        <f>VLOOKUP(E371,'PC Receitas'!$O$4:$P$14,2,FALSE)</f>
        <v>#N/A</v>
      </c>
    </row>
    <row r="372" spans="1:23" ht="19.5" customHeight="1" thickTop="1" thickBot="1" x14ac:dyDescent="0.3">
      <c r="A372" s="164"/>
      <c r="C372" s="43"/>
      <c r="D372" s="43" t="str">
        <f>IF(C372&lt;&gt;"",TEXT(C372,"00")&amp;"/12/"&amp;'Configurações Básicas'!$E$5,"")</f>
        <v/>
      </c>
      <c r="E372" s="43"/>
      <c r="F372" s="143"/>
      <c r="G372" s="43"/>
      <c r="H372" s="43"/>
      <c r="I372" s="43"/>
      <c r="J372" s="219"/>
      <c r="K372" s="219"/>
      <c r="L372" s="44"/>
      <c r="M372" s="137"/>
      <c r="N372" s="41" t="e">
        <f>N371+IF(AND(L372="Pago",OR(E372='PC Receitas'!$O$4,E372='PC Receitas'!$O$5,E372='PC Receitas'!$O$6)),K372,IF(AND(L372="Pago",OR(E372='PC Receitas'!$O$7,E372='PC Receitas'!$O$8,E372='PC Receitas'!$O$9,E372='PC Receitas'!$O$10,E372='PC Receitas'!$O$11,E372='PC Receitas'!$O$12,E372='PC Receitas'!$O$13,E372='PC Receitas'!$O$14)),-K372,0))</f>
        <v>#REF!</v>
      </c>
      <c r="S372" s="112" t="e">
        <f t="shared" si="20"/>
        <v>#N/A</v>
      </c>
      <c r="T372" s="109" t="e">
        <f t="shared" si="21"/>
        <v>#N/A</v>
      </c>
      <c r="U372" s="109" t="e">
        <f t="shared" si="22"/>
        <v>#N/A</v>
      </c>
      <c r="V372" s="109" t="e">
        <f t="shared" si="23"/>
        <v>#N/A</v>
      </c>
      <c r="W372" s="113" t="e">
        <f>VLOOKUP(E372,'PC Receitas'!$O$4:$P$14,2,FALSE)</f>
        <v>#N/A</v>
      </c>
    </row>
    <row r="373" spans="1:23" ht="19.5" customHeight="1" thickTop="1" thickBot="1" x14ac:dyDescent="0.3">
      <c r="A373" s="164"/>
      <c r="C373" s="43"/>
      <c r="D373" s="43" t="str">
        <f>IF(C373&lt;&gt;"",TEXT(C373,"00")&amp;"/12/"&amp;'Configurações Básicas'!$E$5,"")</f>
        <v/>
      </c>
      <c r="E373" s="43"/>
      <c r="F373" s="143"/>
      <c r="G373" s="43"/>
      <c r="H373" s="43"/>
      <c r="I373" s="43"/>
      <c r="J373" s="219"/>
      <c r="K373" s="219"/>
      <c r="L373" s="44"/>
      <c r="M373" s="137"/>
      <c r="N373" s="41" t="e">
        <f>N372+IF(AND(L373="Pago",OR(E373='PC Receitas'!$O$4,E373='PC Receitas'!$O$5,E373='PC Receitas'!$O$6)),K373,IF(AND(L373="Pago",OR(E373='PC Receitas'!$O$7,E373='PC Receitas'!$O$8,E373='PC Receitas'!$O$9,E373='PC Receitas'!$O$10,E373='PC Receitas'!$O$11,E373='PC Receitas'!$O$12,E373='PC Receitas'!$O$13,E373='PC Receitas'!$O$14)),-K373,0))</f>
        <v>#REF!</v>
      </c>
      <c r="S373" s="112" t="e">
        <f t="shared" si="20"/>
        <v>#N/A</v>
      </c>
      <c r="T373" s="109" t="e">
        <f t="shared" si="21"/>
        <v>#N/A</v>
      </c>
      <c r="U373" s="109" t="e">
        <f t="shared" si="22"/>
        <v>#N/A</v>
      </c>
      <c r="V373" s="109" t="e">
        <f t="shared" si="23"/>
        <v>#N/A</v>
      </c>
      <c r="W373" s="113" t="e">
        <f>VLOOKUP(E373,'PC Receitas'!$O$4:$P$14,2,FALSE)</f>
        <v>#N/A</v>
      </c>
    </row>
    <row r="374" spans="1:23" ht="19.5" customHeight="1" thickTop="1" thickBot="1" x14ac:dyDescent="0.3">
      <c r="A374" s="164"/>
      <c r="C374" s="43"/>
      <c r="D374" s="43" t="str">
        <f>IF(C374&lt;&gt;"",TEXT(C374,"00")&amp;"/12/"&amp;'Configurações Básicas'!$E$5,"")</f>
        <v/>
      </c>
      <c r="E374" s="43"/>
      <c r="F374" s="143"/>
      <c r="G374" s="43"/>
      <c r="H374" s="43"/>
      <c r="I374" s="43"/>
      <c r="J374" s="219"/>
      <c r="K374" s="219"/>
      <c r="L374" s="44"/>
      <c r="M374" s="137"/>
      <c r="N374" s="41" t="e">
        <f>N373+IF(AND(L374="Pago",OR(E374='PC Receitas'!$O$4,E374='PC Receitas'!$O$5,E374='PC Receitas'!$O$6)),K374,IF(AND(L374="Pago",OR(E374='PC Receitas'!$O$7,E374='PC Receitas'!$O$8,E374='PC Receitas'!$O$9,E374='PC Receitas'!$O$10,E374='PC Receitas'!$O$11,E374='PC Receitas'!$O$12,E374='PC Receitas'!$O$13,E374='PC Receitas'!$O$14)),-K374,0))</f>
        <v>#REF!</v>
      </c>
      <c r="S374" s="112" t="e">
        <f t="shared" si="20"/>
        <v>#N/A</v>
      </c>
      <c r="T374" s="109" t="e">
        <f t="shared" si="21"/>
        <v>#N/A</v>
      </c>
      <c r="U374" s="109" t="e">
        <f t="shared" si="22"/>
        <v>#N/A</v>
      </c>
      <c r="V374" s="109" t="e">
        <f t="shared" si="23"/>
        <v>#N/A</v>
      </c>
      <c r="W374" s="113" t="e">
        <f>VLOOKUP(E374,'PC Receitas'!$O$4:$P$14,2,FALSE)</f>
        <v>#N/A</v>
      </c>
    </row>
    <row r="375" spans="1:23" ht="19.5" customHeight="1" thickTop="1" thickBot="1" x14ac:dyDescent="0.3">
      <c r="A375" s="164"/>
      <c r="C375" s="43"/>
      <c r="D375" s="43" t="str">
        <f>IF(C375&lt;&gt;"",TEXT(C375,"00")&amp;"/12/"&amp;'Configurações Básicas'!$E$5,"")</f>
        <v/>
      </c>
      <c r="E375" s="43"/>
      <c r="F375" s="143"/>
      <c r="G375" s="43"/>
      <c r="H375" s="43"/>
      <c r="I375" s="43"/>
      <c r="J375" s="219"/>
      <c r="K375" s="219"/>
      <c r="L375" s="44"/>
      <c r="M375" s="137"/>
      <c r="N375" s="41" t="e">
        <f>N374+IF(AND(L375="Pago",OR(E375='PC Receitas'!$O$4,E375='PC Receitas'!$O$5,E375='PC Receitas'!$O$6)),K375,IF(AND(L375="Pago",OR(E375='PC Receitas'!$O$7,E375='PC Receitas'!$O$8,E375='PC Receitas'!$O$9,E375='PC Receitas'!$O$10,E375='PC Receitas'!$O$11,E375='PC Receitas'!$O$12,E375='PC Receitas'!$O$13,E375='PC Receitas'!$O$14)),-K375,0))</f>
        <v>#REF!</v>
      </c>
      <c r="S375" s="112" t="e">
        <f t="shared" si="20"/>
        <v>#N/A</v>
      </c>
      <c r="T375" s="109" t="e">
        <f t="shared" si="21"/>
        <v>#N/A</v>
      </c>
      <c r="U375" s="109" t="e">
        <f t="shared" si="22"/>
        <v>#N/A</v>
      </c>
      <c r="V375" s="109" t="e">
        <f t="shared" si="23"/>
        <v>#N/A</v>
      </c>
      <c r="W375" s="113" t="e">
        <f>VLOOKUP(E375,'PC Receitas'!$O$4:$P$14,2,FALSE)</f>
        <v>#N/A</v>
      </c>
    </row>
    <row r="376" spans="1:23" ht="19.5" customHeight="1" thickTop="1" thickBot="1" x14ac:dyDescent="0.3">
      <c r="A376" s="164"/>
      <c r="C376" s="43"/>
      <c r="D376" s="43" t="str">
        <f>IF(C376&lt;&gt;"",TEXT(C376,"00")&amp;"/12/"&amp;'Configurações Básicas'!$E$5,"")</f>
        <v/>
      </c>
      <c r="E376" s="43"/>
      <c r="F376" s="143"/>
      <c r="G376" s="43"/>
      <c r="H376" s="43"/>
      <c r="I376" s="43"/>
      <c r="J376" s="219"/>
      <c r="K376" s="219"/>
      <c r="L376" s="44"/>
      <c r="M376" s="137"/>
      <c r="N376" s="41" t="e">
        <f>N375+IF(AND(L376="Pago",OR(E376='PC Receitas'!$O$4,E376='PC Receitas'!$O$5,E376='PC Receitas'!$O$6)),K376,IF(AND(L376="Pago",OR(E376='PC Receitas'!$O$7,E376='PC Receitas'!$O$8,E376='PC Receitas'!$O$9,E376='PC Receitas'!$O$10,E376='PC Receitas'!$O$11,E376='PC Receitas'!$O$12,E376='PC Receitas'!$O$13,E376='PC Receitas'!$O$14)),-K376,0))</f>
        <v>#REF!</v>
      </c>
      <c r="S376" s="112" t="e">
        <f t="shared" si="20"/>
        <v>#N/A</v>
      </c>
      <c r="T376" s="109" t="e">
        <f t="shared" si="21"/>
        <v>#N/A</v>
      </c>
      <c r="U376" s="109" t="e">
        <f t="shared" si="22"/>
        <v>#N/A</v>
      </c>
      <c r="V376" s="109" t="e">
        <f t="shared" si="23"/>
        <v>#N/A</v>
      </c>
      <c r="W376" s="113" t="e">
        <f>VLOOKUP(E376,'PC Receitas'!$O$4:$P$14,2,FALSE)</f>
        <v>#N/A</v>
      </c>
    </row>
    <row r="377" spans="1:23" ht="19.5" customHeight="1" thickTop="1" thickBot="1" x14ac:dyDescent="0.3">
      <c r="A377" s="164"/>
      <c r="C377" s="43"/>
      <c r="D377" s="43" t="str">
        <f>IF(C377&lt;&gt;"",TEXT(C377,"00")&amp;"/12/"&amp;'Configurações Básicas'!$E$5,"")</f>
        <v/>
      </c>
      <c r="E377" s="43"/>
      <c r="F377" s="143"/>
      <c r="G377" s="43"/>
      <c r="H377" s="43"/>
      <c r="I377" s="43"/>
      <c r="J377" s="219"/>
      <c r="K377" s="219"/>
      <c r="L377" s="44"/>
      <c r="M377" s="137"/>
      <c r="N377" s="41" t="e">
        <f>N376+IF(AND(L377="Pago",OR(E377='PC Receitas'!$O$4,E377='PC Receitas'!$O$5,E377='PC Receitas'!$O$6)),K377,IF(AND(L377="Pago",OR(E377='PC Receitas'!$O$7,E377='PC Receitas'!$O$8,E377='PC Receitas'!$O$9,E377='PC Receitas'!$O$10,E377='PC Receitas'!$O$11,E377='PC Receitas'!$O$12,E377='PC Receitas'!$O$13,E377='PC Receitas'!$O$14)),-K377,0))</f>
        <v>#REF!</v>
      </c>
      <c r="S377" s="112" t="e">
        <f t="shared" si="20"/>
        <v>#N/A</v>
      </c>
      <c r="T377" s="109" t="e">
        <f t="shared" si="21"/>
        <v>#N/A</v>
      </c>
      <c r="U377" s="109" t="e">
        <f t="shared" si="22"/>
        <v>#N/A</v>
      </c>
      <c r="V377" s="109" t="e">
        <f t="shared" si="23"/>
        <v>#N/A</v>
      </c>
      <c r="W377" s="113" t="e">
        <f>VLOOKUP(E377,'PC Receitas'!$O$4:$P$14,2,FALSE)</f>
        <v>#N/A</v>
      </c>
    </row>
    <row r="378" spans="1:23" ht="19.5" customHeight="1" thickTop="1" thickBot="1" x14ac:dyDescent="0.3">
      <c r="A378" s="164"/>
      <c r="C378" s="43"/>
      <c r="D378" s="43" t="str">
        <f>IF(C378&lt;&gt;"",TEXT(C378,"00")&amp;"/12/"&amp;'Configurações Básicas'!$E$5,"")</f>
        <v/>
      </c>
      <c r="E378" s="43"/>
      <c r="F378" s="143"/>
      <c r="G378" s="43"/>
      <c r="H378" s="43"/>
      <c r="I378" s="43"/>
      <c r="J378" s="219"/>
      <c r="K378" s="219"/>
      <c r="L378" s="44"/>
      <c r="M378" s="137"/>
      <c r="N378" s="41" t="e">
        <f>N377+IF(AND(L378="Pago",OR(E378='PC Receitas'!$O$4,E378='PC Receitas'!$O$5,E378='PC Receitas'!$O$6)),K378,IF(AND(L378="Pago",OR(E378='PC Receitas'!$O$7,E378='PC Receitas'!$O$8,E378='PC Receitas'!$O$9,E378='PC Receitas'!$O$10,E378='PC Receitas'!$O$11,E378='PC Receitas'!$O$12,E378='PC Receitas'!$O$13,E378='PC Receitas'!$O$14)),-K378,0))</f>
        <v>#REF!</v>
      </c>
      <c r="S378" s="112" t="e">
        <f t="shared" si="20"/>
        <v>#N/A</v>
      </c>
      <c r="T378" s="109" t="e">
        <f t="shared" si="21"/>
        <v>#N/A</v>
      </c>
      <c r="U378" s="109" t="e">
        <f t="shared" si="22"/>
        <v>#N/A</v>
      </c>
      <c r="V378" s="109" t="e">
        <f t="shared" si="23"/>
        <v>#N/A</v>
      </c>
      <c r="W378" s="113" t="e">
        <f>VLOOKUP(E378,'PC Receitas'!$O$4:$P$14,2,FALSE)</f>
        <v>#N/A</v>
      </c>
    </row>
    <row r="379" spans="1:23" ht="19.5" customHeight="1" thickTop="1" thickBot="1" x14ac:dyDescent="0.3">
      <c r="A379" s="164"/>
      <c r="C379" s="43"/>
      <c r="D379" s="43" t="str">
        <f>IF(C379&lt;&gt;"",TEXT(C379,"00")&amp;"/12/"&amp;'Configurações Básicas'!$E$5,"")</f>
        <v/>
      </c>
      <c r="E379" s="43"/>
      <c r="F379" s="143"/>
      <c r="G379" s="43"/>
      <c r="H379" s="43"/>
      <c r="I379" s="43"/>
      <c r="J379" s="219"/>
      <c r="K379" s="219"/>
      <c r="L379" s="44"/>
      <c r="M379" s="137"/>
      <c r="N379" s="41" t="e">
        <f>N378+IF(AND(L379="Pago",OR(E379='PC Receitas'!$O$4,E379='PC Receitas'!$O$5,E379='PC Receitas'!$O$6)),K379,IF(AND(L379="Pago",OR(E379='PC Receitas'!$O$7,E379='PC Receitas'!$O$8,E379='PC Receitas'!$O$9,E379='PC Receitas'!$O$10,E379='PC Receitas'!$O$11,E379='PC Receitas'!$O$12,E379='PC Receitas'!$O$13,E379='PC Receitas'!$O$14)),-K379,0))</f>
        <v>#REF!</v>
      </c>
      <c r="S379" s="112" t="e">
        <f t="shared" si="20"/>
        <v>#N/A</v>
      </c>
      <c r="T379" s="109" t="e">
        <f t="shared" si="21"/>
        <v>#N/A</v>
      </c>
      <c r="U379" s="109" t="e">
        <f t="shared" si="22"/>
        <v>#N/A</v>
      </c>
      <c r="V379" s="109" t="e">
        <f t="shared" si="23"/>
        <v>#N/A</v>
      </c>
      <c r="W379" s="113" t="e">
        <f>VLOOKUP(E379,'PC Receitas'!$O$4:$P$14,2,FALSE)</f>
        <v>#N/A</v>
      </c>
    </row>
    <row r="380" spans="1:23" ht="19.5" customHeight="1" thickTop="1" thickBot="1" x14ac:dyDescent="0.3">
      <c r="A380" s="164"/>
      <c r="C380" s="43"/>
      <c r="D380" s="43" t="str">
        <f>IF(C380&lt;&gt;"",TEXT(C380,"00")&amp;"/12/"&amp;'Configurações Básicas'!$E$5,"")</f>
        <v/>
      </c>
      <c r="E380" s="43"/>
      <c r="F380" s="143"/>
      <c r="G380" s="43"/>
      <c r="H380" s="43"/>
      <c r="I380" s="43"/>
      <c r="J380" s="219"/>
      <c r="K380" s="219"/>
      <c r="L380" s="44"/>
      <c r="M380" s="137"/>
      <c r="N380" s="41" t="e">
        <f>N379+IF(AND(L380="Pago",OR(E380='PC Receitas'!$O$4,E380='PC Receitas'!$O$5,E380='PC Receitas'!$O$6)),K380,IF(AND(L380="Pago",OR(E380='PC Receitas'!$O$7,E380='PC Receitas'!$O$8,E380='PC Receitas'!$O$9,E380='PC Receitas'!$O$10,E380='PC Receitas'!$O$11,E380='PC Receitas'!$O$12,E380='PC Receitas'!$O$13,E380='PC Receitas'!$O$14)),-K380,0))</f>
        <v>#REF!</v>
      </c>
      <c r="S380" s="112" t="e">
        <f t="shared" si="20"/>
        <v>#N/A</v>
      </c>
      <c r="T380" s="109" t="e">
        <f t="shared" si="21"/>
        <v>#N/A</v>
      </c>
      <c r="U380" s="109" t="e">
        <f t="shared" si="22"/>
        <v>#N/A</v>
      </c>
      <c r="V380" s="109" t="e">
        <f t="shared" si="23"/>
        <v>#N/A</v>
      </c>
      <c r="W380" s="113" t="e">
        <f>VLOOKUP(E380,'PC Receitas'!$O$4:$P$14,2,FALSE)</f>
        <v>#N/A</v>
      </c>
    </row>
    <row r="381" spans="1:23" ht="19.5" customHeight="1" thickTop="1" thickBot="1" x14ac:dyDescent="0.3">
      <c r="A381" s="164"/>
      <c r="C381" s="43"/>
      <c r="D381" s="43" t="str">
        <f>IF(C381&lt;&gt;"",TEXT(C381,"00")&amp;"/12/"&amp;'Configurações Básicas'!$E$5,"")</f>
        <v/>
      </c>
      <c r="E381" s="43"/>
      <c r="F381" s="143"/>
      <c r="G381" s="43"/>
      <c r="H381" s="43"/>
      <c r="I381" s="43"/>
      <c r="J381" s="219"/>
      <c r="K381" s="219"/>
      <c r="L381" s="44"/>
      <c r="M381" s="137"/>
      <c r="N381" s="41" t="e">
        <f>N380+IF(AND(L381="Pago",OR(E381='PC Receitas'!$O$4,E381='PC Receitas'!$O$5,E381='PC Receitas'!$O$6)),K381,IF(AND(L381="Pago",OR(E381='PC Receitas'!$O$7,E381='PC Receitas'!$O$8,E381='PC Receitas'!$O$9,E381='PC Receitas'!$O$10,E381='PC Receitas'!$O$11,E381='PC Receitas'!$O$12,E381='PC Receitas'!$O$13,E381='PC Receitas'!$O$14)),-K381,0))</f>
        <v>#REF!</v>
      </c>
      <c r="S381" s="112" t="e">
        <f t="shared" si="20"/>
        <v>#N/A</v>
      </c>
      <c r="T381" s="109" t="e">
        <f t="shared" si="21"/>
        <v>#N/A</v>
      </c>
      <c r="U381" s="109" t="e">
        <f t="shared" si="22"/>
        <v>#N/A</v>
      </c>
      <c r="V381" s="109" t="e">
        <f t="shared" si="23"/>
        <v>#N/A</v>
      </c>
      <c r="W381" s="113" t="e">
        <f>VLOOKUP(E381,'PC Receitas'!$O$4:$P$14,2,FALSE)</f>
        <v>#N/A</v>
      </c>
    </row>
    <row r="382" spans="1:23" ht="19.5" customHeight="1" thickTop="1" thickBot="1" x14ac:dyDescent="0.3">
      <c r="A382" s="164"/>
      <c r="C382" s="43"/>
      <c r="D382" s="43" t="str">
        <f>IF(C382&lt;&gt;"",TEXT(C382,"00")&amp;"/12/"&amp;'Configurações Básicas'!$E$5,"")</f>
        <v/>
      </c>
      <c r="E382" s="43"/>
      <c r="F382" s="143"/>
      <c r="G382" s="43"/>
      <c r="H382" s="43"/>
      <c r="I382" s="43"/>
      <c r="J382" s="219"/>
      <c r="K382" s="219"/>
      <c r="L382" s="44"/>
      <c r="M382" s="137"/>
      <c r="N382" s="41" t="e">
        <f>N381+IF(AND(L382="Pago",OR(E382='PC Receitas'!$O$4,E382='PC Receitas'!$O$5,E382='PC Receitas'!$O$6)),K382,IF(AND(L382="Pago",OR(E382='PC Receitas'!$O$7,E382='PC Receitas'!$O$8,E382='PC Receitas'!$O$9,E382='PC Receitas'!$O$10,E382='PC Receitas'!$O$11,E382='PC Receitas'!$O$12,E382='PC Receitas'!$O$13,E382='PC Receitas'!$O$14)),-K382,0))</f>
        <v>#REF!</v>
      </c>
      <c r="S382" s="112" t="e">
        <f t="shared" si="20"/>
        <v>#N/A</v>
      </c>
      <c r="T382" s="109" t="e">
        <f t="shared" si="21"/>
        <v>#N/A</v>
      </c>
      <c r="U382" s="109" t="e">
        <f t="shared" si="22"/>
        <v>#N/A</v>
      </c>
      <c r="V382" s="109" t="e">
        <f t="shared" si="23"/>
        <v>#N/A</v>
      </c>
      <c r="W382" s="113" t="e">
        <f>VLOOKUP(E382,'PC Receitas'!$O$4:$P$14,2,FALSE)</f>
        <v>#N/A</v>
      </c>
    </row>
    <row r="383" spans="1:23" ht="19.5" customHeight="1" thickTop="1" thickBot="1" x14ac:dyDescent="0.3">
      <c r="A383" s="164"/>
      <c r="C383" s="43"/>
      <c r="D383" s="43" t="str">
        <f>IF(C383&lt;&gt;"",TEXT(C383,"00")&amp;"/12/"&amp;'Configurações Básicas'!$E$5,"")</f>
        <v/>
      </c>
      <c r="E383" s="43"/>
      <c r="F383" s="143"/>
      <c r="G383" s="43"/>
      <c r="H383" s="43"/>
      <c r="I383" s="43"/>
      <c r="J383" s="219"/>
      <c r="K383" s="219"/>
      <c r="L383" s="44"/>
      <c r="M383" s="137"/>
      <c r="N383" s="41" t="e">
        <f>N382+IF(AND(L383="Pago",OR(E383='PC Receitas'!$O$4,E383='PC Receitas'!$O$5,E383='PC Receitas'!$O$6)),K383,IF(AND(L383="Pago",OR(E383='PC Receitas'!$O$7,E383='PC Receitas'!$O$8,E383='PC Receitas'!$O$9,E383='PC Receitas'!$O$10,E383='PC Receitas'!$O$11,E383='PC Receitas'!$O$12,E383='PC Receitas'!$O$13,E383='PC Receitas'!$O$14)),-K383,0))</f>
        <v>#REF!</v>
      </c>
      <c r="S383" s="112" t="e">
        <f t="shared" si="20"/>
        <v>#N/A</v>
      </c>
      <c r="T383" s="109" t="e">
        <f t="shared" si="21"/>
        <v>#N/A</v>
      </c>
      <c r="U383" s="109" t="e">
        <f t="shared" si="22"/>
        <v>#N/A</v>
      </c>
      <c r="V383" s="109" t="e">
        <f t="shared" si="23"/>
        <v>#N/A</v>
      </c>
      <c r="W383" s="113" t="e">
        <f>VLOOKUP(E383,'PC Receitas'!$O$4:$P$14,2,FALSE)</f>
        <v>#N/A</v>
      </c>
    </row>
    <row r="384" spans="1:23" ht="19.5" customHeight="1" thickTop="1" thickBot="1" x14ac:dyDescent="0.3">
      <c r="A384" s="164"/>
      <c r="C384" s="43"/>
      <c r="D384" s="43" t="str">
        <f>IF(C384&lt;&gt;"",TEXT(C384,"00")&amp;"/12/"&amp;'Configurações Básicas'!$E$5,"")</f>
        <v/>
      </c>
      <c r="E384" s="43"/>
      <c r="F384" s="143"/>
      <c r="G384" s="43"/>
      <c r="H384" s="43"/>
      <c r="I384" s="43"/>
      <c r="J384" s="219"/>
      <c r="K384" s="219"/>
      <c r="L384" s="44"/>
      <c r="M384" s="137"/>
      <c r="N384" s="41" t="e">
        <f>N383+IF(AND(L384="Pago",OR(E384='PC Receitas'!$O$4,E384='PC Receitas'!$O$5,E384='PC Receitas'!$O$6)),K384,IF(AND(L384="Pago",OR(E384='PC Receitas'!$O$7,E384='PC Receitas'!$O$8,E384='PC Receitas'!$O$9,E384='PC Receitas'!$O$10,E384='PC Receitas'!$O$11,E384='PC Receitas'!$O$12,E384='PC Receitas'!$O$13,E384='PC Receitas'!$O$14)),-K384,0))</f>
        <v>#REF!</v>
      </c>
      <c r="S384" s="112" t="e">
        <f t="shared" si="20"/>
        <v>#N/A</v>
      </c>
      <c r="T384" s="109" t="e">
        <f t="shared" si="21"/>
        <v>#N/A</v>
      </c>
      <c r="U384" s="109" t="e">
        <f t="shared" si="22"/>
        <v>#N/A</v>
      </c>
      <c r="V384" s="109" t="e">
        <f t="shared" si="23"/>
        <v>#N/A</v>
      </c>
      <c r="W384" s="113" t="e">
        <f>VLOOKUP(E384,'PC Receitas'!$O$4:$P$14,2,FALSE)</f>
        <v>#N/A</v>
      </c>
    </row>
    <row r="385" spans="1:23" ht="19.5" customHeight="1" thickTop="1" thickBot="1" x14ac:dyDescent="0.3">
      <c r="A385" s="164"/>
      <c r="C385" s="43"/>
      <c r="D385" s="43" t="str">
        <f>IF(C385&lt;&gt;"",TEXT(C385,"00")&amp;"/12/"&amp;'Configurações Básicas'!$E$5,"")</f>
        <v/>
      </c>
      <c r="E385" s="43"/>
      <c r="F385" s="143"/>
      <c r="G385" s="43"/>
      <c r="H385" s="43"/>
      <c r="I385" s="43"/>
      <c r="J385" s="219"/>
      <c r="K385" s="219"/>
      <c r="L385" s="44"/>
      <c r="M385" s="137"/>
      <c r="N385" s="41" t="e">
        <f>N384+IF(AND(L385="Pago",OR(E385='PC Receitas'!$O$4,E385='PC Receitas'!$O$5,E385='PC Receitas'!$O$6)),K385,IF(AND(L385="Pago",OR(E385='PC Receitas'!$O$7,E385='PC Receitas'!$O$8,E385='PC Receitas'!$O$9,E385='PC Receitas'!$O$10,E385='PC Receitas'!$O$11,E385='PC Receitas'!$O$12,E385='PC Receitas'!$O$13,E385='PC Receitas'!$O$14)),-K385,0))</f>
        <v>#REF!</v>
      </c>
      <c r="S385" s="112" t="e">
        <f t="shared" si="20"/>
        <v>#N/A</v>
      </c>
      <c r="T385" s="109" t="e">
        <f t="shared" si="21"/>
        <v>#N/A</v>
      </c>
      <c r="U385" s="109" t="e">
        <f t="shared" si="22"/>
        <v>#N/A</v>
      </c>
      <c r="V385" s="109" t="e">
        <f t="shared" si="23"/>
        <v>#N/A</v>
      </c>
      <c r="W385" s="113" t="e">
        <f>VLOOKUP(E385,'PC Receitas'!$O$4:$P$14,2,FALSE)</f>
        <v>#N/A</v>
      </c>
    </row>
    <row r="386" spans="1:23" ht="19.5" customHeight="1" thickTop="1" thickBot="1" x14ac:dyDescent="0.3">
      <c r="A386" s="164"/>
      <c r="C386" s="43"/>
      <c r="D386" s="43" t="str">
        <f>IF(C386&lt;&gt;"",TEXT(C386,"00")&amp;"/12/"&amp;'Configurações Básicas'!$E$5,"")</f>
        <v/>
      </c>
      <c r="E386" s="43"/>
      <c r="F386" s="143"/>
      <c r="G386" s="43"/>
      <c r="H386" s="43"/>
      <c r="I386" s="43"/>
      <c r="J386" s="219"/>
      <c r="K386" s="219"/>
      <c r="L386" s="44"/>
      <c r="M386" s="137"/>
      <c r="N386" s="41" t="e">
        <f>N385+IF(AND(L386="Pago",OR(E386='PC Receitas'!$O$4,E386='PC Receitas'!$O$5,E386='PC Receitas'!$O$6)),K386,IF(AND(L386="Pago",OR(E386='PC Receitas'!$O$7,E386='PC Receitas'!$O$8,E386='PC Receitas'!$O$9,E386='PC Receitas'!$O$10,E386='PC Receitas'!$O$11,E386='PC Receitas'!$O$12,E386='PC Receitas'!$O$13,E386='PC Receitas'!$O$14)),-K386,0))</f>
        <v>#REF!</v>
      </c>
      <c r="S386" s="112" t="e">
        <f t="shared" si="20"/>
        <v>#N/A</v>
      </c>
      <c r="T386" s="109" t="e">
        <f t="shared" si="21"/>
        <v>#N/A</v>
      </c>
      <c r="U386" s="109" t="e">
        <f t="shared" si="22"/>
        <v>#N/A</v>
      </c>
      <c r="V386" s="109" t="e">
        <f t="shared" si="23"/>
        <v>#N/A</v>
      </c>
      <c r="W386" s="113" t="e">
        <f>VLOOKUP(E386,'PC Receitas'!$O$4:$P$14,2,FALSE)</f>
        <v>#N/A</v>
      </c>
    </row>
    <row r="387" spans="1:23" ht="19.5" customHeight="1" thickTop="1" thickBot="1" x14ac:dyDescent="0.3">
      <c r="A387" s="164"/>
      <c r="C387" s="43"/>
      <c r="D387" s="43" t="str">
        <f>IF(C387&lt;&gt;"",TEXT(C387,"00")&amp;"/12/"&amp;'Configurações Básicas'!$E$5,"")</f>
        <v/>
      </c>
      <c r="E387" s="43"/>
      <c r="F387" s="143"/>
      <c r="G387" s="43"/>
      <c r="H387" s="43"/>
      <c r="I387" s="43"/>
      <c r="J387" s="219"/>
      <c r="K387" s="219"/>
      <c r="L387" s="44"/>
      <c r="M387" s="137"/>
      <c r="N387" s="41" t="e">
        <f>N386+IF(AND(L387="Pago",OR(E387='PC Receitas'!$O$4,E387='PC Receitas'!$O$5,E387='PC Receitas'!$O$6)),K387,IF(AND(L387="Pago",OR(E387='PC Receitas'!$O$7,E387='PC Receitas'!$O$8,E387='PC Receitas'!$O$9,E387='PC Receitas'!$O$10,E387='PC Receitas'!$O$11,E387='PC Receitas'!$O$12,E387='PC Receitas'!$O$13,E387='PC Receitas'!$O$14)),-K387,0))</f>
        <v>#REF!</v>
      </c>
      <c r="S387" s="112" t="e">
        <f t="shared" si="20"/>
        <v>#N/A</v>
      </c>
      <c r="T387" s="109" t="e">
        <f t="shared" si="21"/>
        <v>#N/A</v>
      </c>
      <c r="U387" s="109" t="e">
        <f t="shared" si="22"/>
        <v>#N/A</v>
      </c>
      <c r="V387" s="109" t="e">
        <f t="shared" si="23"/>
        <v>#N/A</v>
      </c>
      <c r="W387" s="113" t="e">
        <f>VLOOKUP(E387,'PC Receitas'!$O$4:$P$14,2,FALSE)</f>
        <v>#N/A</v>
      </c>
    </row>
    <row r="388" spans="1:23" ht="19.5" customHeight="1" thickTop="1" thickBot="1" x14ac:dyDescent="0.3">
      <c r="A388" s="164"/>
      <c r="C388" s="43"/>
      <c r="D388" s="43" t="str">
        <f>IF(C388&lt;&gt;"",TEXT(C388,"00")&amp;"/12/"&amp;'Configurações Básicas'!$E$5,"")</f>
        <v/>
      </c>
      <c r="E388" s="43"/>
      <c r="F388" s="143"/>
      <c r="G388" s="43"/>
      <c r="H388" s="43"/>
      <c r="I388" s="43"/>
      <c r="J388" s="219"/>
      <c r="K388" s="219"/>
      <c r="L388" s="44"/>
      <c r="M388" s="137"/>
      <c r="N388" s="41" t="e">
        <f>N387+IF(AND(L388="Pago",OR(E388='PC Receitas'!$O$4,E388='PC Receitas'!$O$5,E388='PC Receitas'!$O$6)),K388,IF(AND(L388="Pago",OR(E388='PC Receitas'!$O$7,E388='PC Receitas'!$O$8,E388='PC Receitas'!$O$9,E388='PC Receitas'!$O$10,E388='PC Receitas'!$O$11,E388='PC Receitas'!$O$12,E388='PC Receitas'!$O$13,E388='PC Receitas'!$O$14)),-K388,0))</f>
        <v>#REF!</v>
      </c>
      <c r="S388" s="112" t="e">
        <f t="shared" si="20"/>
        <v>#N/A</v>
      </c>
      <c r="T388" s="109" t="e">
        <f t="shared" si="21"/>
        <v>#N/A</v>
      </c>
      <c r="U388" s="109" t="e">
        <f t="shared" si="22"/>
        <v>#N/A</v>
      </c>
      <c r="V388" s="109" t="e">
        <f t="shared" si="23"/>
        <v>#N/A</v>
      </c>
      <c r="W388" s="113" t="e">
        <f>VLOOKUP(E388,'PC Receitas'!$O$4:$P$14,2,FALSE)</f>
        <v>#N/A</v>
      </c>
    </row>
    <row r="389" spans="1:23" ht="19.5" customHeight="1" thickTop="1" thickBot="1" x14ac:dyDescent="0.3">
      <c r="A389" s="164"/>
      <c r="C389" s="43"/>
      <c r="D389" s="43" t="str">
        <f>IF(C389&lt;&gt;"",TEXT(C389,"00")&amp;"/12/"&amp;'Configurações Básicas'!$E$5,"")</f>
        <v/>
      </c>
      <c r="E389" s="43"/>
      <c r="F389" s="143"/>
      <c r="G389" s="43"/>
      <c r="H389" s="43"/>
      <c r="I389" s="43"/>
      <c r="J389" s="219"/>
      <c r="K389" s="219"/>
      <c r="L389" s="44"/>
      <c r="M389" s="137"/>
      <c r="N389" s="41" t="e">
        <f>N388+IF(AND(L389="Pago",OR(E389='PC Receitas'!$O$4,E389='PC Receitas'!$O$5,E389='PC Receitas'!$O$6)),K389,IF(AND(L389="Pago",OR(E389='PC Receitas'!$O$7,E389='PC Receitas'!$O$8,E389='PC Receitas'!$O$9,E389='PC Receitas'!$O$10,E389='PC Receitas'!$O$11,E389='PC Receitas'!$O$12,E389='PC Receitas'!$O$13,E389='PC Receitas'!$O$14)),-K389,0))</f>
        <v>#REF!</v>
      </c>
      <c r="S389" s="112" t="e">
        <f t="shared" si="20"/>
        <v>#N/A</v>
      </c>
      <c r="T389" s="109" t="e">
        <f t="shared" si="21"/>
        <v>#N/A</v>
      </c>
      <c r="U389" s="109" t="e">
        <f t="shared" si="22"/>
        <v>#N/A</v>
      </c>
      <c r="V389" s="109" t="e">
        <f t="shared" si="23"/>
        <v>#N/A</v>
      </c>
      <c r="W389" s="113" t="e">
        <f>VLOOKUP(E389,'PC Receitas'!$O$4:$P$14,2,FALSE)</f>
        <v>#N/A</v>
      </c>
    </row>
    <row r="390" spans="1:23" ht="19.5" customHeight="1" thickTop="1" thickBot="1" x14ac:dyDescent="0.3">
      <c r="A390" s="164"/>
      <c r="C390" s="43"/>
      <c r="D390" s="43" t="str">
        <f>IF(C390&lt;&gt;"",TEXT(C390,"00")&amp;"/12/"&amp;'Configurações Básicas'!$E$5,"")</f>
        <v/>
      </c>
      <c r="E390" s="43"/>
      <c r="F390" s="143"/>
      <c r="G390" s="43"/>
      <c r="H390" s="43"/>
      <c r="I390" s="43"/>
      <c r="J390" s="219"/>
      <c r="K390" s="219"/>
      <c r="L390" s="44"/>
      <c r="M390" s="137"/>
      <c r="N390" s="41" t="e">
        <f>N389+IF(AND(L390="Pago",OR(E390='PC Receitas'!$O$4,E390='PC Receitas'!$O$5,E390='PC Receitas'!$O$6)),K390,IF(AND(L390="Pago",OR(E390='PC Receitas'!$O$7,E390='PC Receitas'!$O$8,E390='PC Receitas'!$O$9,E390='PC Receitas'!$O$10,E390='PC Receitas'!$O$11,E390='PC Receitas'!$O$12,E390='PC Receitas'!$O$13,E390='PC Receitas'!$O$14)),-K390,0))</f>
        <v>#REF!</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Receitas'!$O$4:$P$14,2,FALSE)</f>
        <v>#N/A</v>
      </c>
    </row>
    <row r="391" spans="1:23" ht="19.5" customHeight="1" thickTop="1" thickBot="1" x14ac:dyDescent="0.3">
      <c r="A391" s="164"/>
      <c r="C391" s="43"/>
      <c r="D391" s="43" t="str">
        <f>IF(C391&lt;&gt;"",TEXT(C391,"00")&amp;"/12/"&amp;'Configurações Básicas'!$E$5,"")</f>
        <v/>
      </c>
      <c r="E391" s="43"/>
      <c r="F391" s="143"/>
      <c r="G391" s="43"/>
      <c r="H391" s="43"/>
      <c r="I391" s="43"/>
      <c r="J391" s="219"/>
      <c r="K391" s="219"/>
      <c r="L391" s="44"/>
      <c r="M391" s="137"/>
      <c r="N391" s="41" t="e">
        <f>N390+IF(AND(L391="Pago",OR(E391='PC Receitas'!$O$4,E391='PC Receitas'!$O$5,E391='PC Receitas'!$O$6)),K391,IF(AND(L391="Pago",OR(E391='PC Receitas'!$O$7,E391='PC Receitas'!$O$8,E391='PC Receitas'!$O$9,E391='PC Receitas'!$O$10,E391='PC Receitas'!$O$11,E391='PC Receitas'!$O$12,E391='PC Receitas'!$O$13,E391='PC Receitas'!$O$14)),-K391,0))</f>
        <v>#REF!</v>
      </c>
      <c r="S391" s="112" t="e">
        <f t="shared" si="24"/>
        <v>#N/A</v>
      </c>
      <c r="T391" s="109" t="e">
        <f t="shared" si="25"/>
        <v>#N/A</v>
      </c>
      <c r="U391" s="109" t="e">
        <f t="shared" si="26"/>
        <v>#N/A</v>
      </c>
      <c r="V391" s="109" t="e">
        <f t="shared" si="27"/>
        <v>#N/A</v>
      </c>
      <c r="W391" s="113" t="e">
        <f>VLOOKUP(E391,'PC Receitas'!$O$4:$P$14,2,FALSE)</f>
        <v>#N/A</v>
      </c>
    </row>
    <row r="392" spans="1:23" ht="19.5" customHeight="1" thickTop="1" thickBot="1" x14ac:dyDescent="0.3">
      <c r="A392" s="164"/>
      <c r="C392" s="43"/>
      <c r="D392" s="43" t="str">
        <f>IF(C392&lt;&gt;"",TEXT(C392,"00")&amp;"/12/"&amp;'Configurações Básicas'!$E$5,"")</f>
        <v/>
      </c>
      <c r="E392" s="43"/>
      <c r="F392" s="143"/>
      <c r="G392" s="43"/>
      <c r="H392" s="43"/>
      <c r="I392" s="43"/>
      <c r="J392" s="219"/>
      <c r="K392" s="219"/>
      <c r="L392" s="44"/>
      <c r="M392" s="137"/>
      <c r="N392" s="41" t="e">
        <f>N391+IF(AND(L392="Pago",OR(E392='PC Receitas'!$O$4,E392='PC Receitas'!$O$5,E392='PC Receitas'!$O$6)),K392,IF(AND(L392="Pago",OR(E392='PC Receitas'!$O$7,E392='PC Receitas'!$O$8,E392='PC Receitas'!$O$9,E392='PC Receitas'!$O$10,E392='PC Receitas'!$O$11,E392='PC Receitas'!$O$12,E392='PC Receitas'!$O$13,E392='PC Receitas'!$O$14)),-K392,0))</f>
        <v>#REF!</v>
      </c>
      <c r="S392" s="112" t="e">
        <f t="shared" si="24"/>
        <v>#N/A</v>
      </c>
      <c r="T392" s="109" t="e">
        <f t="shared" si="25"/>
        <v>#N/A</v>
      </c>
      <c r="U392" s="109" t="e">
        <f t="shared" si="26"/>
        <v>#N/A</v>
      </c>
      <c r="V392" s="109" t="e">
        <f t="shared" si="27"/>
        <v>#N/A</v>
      </c>
      <c r="W392" s="113" t="e">
        <f>VLOOKUP(E392,'PC Receitas'!$O$4:$P$14,2,FALSE)</f>
        <v>#N/A</v>
      </c>
    </row>
    <row r="393" spans="1:23" ht="19.5" customHeight="1" thickTop="1" thickBot="1" x14ac:dyDescent="0.3">
      <c r="A393" s="164"/>
      <c r="C393" s="43"/>
      <c r="D393" s="43" t="str">
        <f>IF(C393&lt;&gt;"",TEXT(C393,"00")&amp;"/12/"&amp;'Configurações Básicas'!$E$5,"")</f>
        <v/>
      </c>
      <c r="E393" s="43"/>
      <c r="F393" s="143"/>
      <c r="G393" s="43"/>
      <c r="H393" s="43"/>
      <c r="I393" s="43"/>
      <c r="J393" s="219"/>
      <c r="K393" s="219"/>
      <c r="L393" s="44"/>
      <c r="M393" s="137"/>
      <c r="N393" s="41" t="e">
        <f>N392+IF(AND(L393="Pago",OR(E393='PC Receitas'!$O$4,E393='PC Receitas'!$O$5,E393='PC Receitas'!$O$6)),K393,IF(AND(L393="Pago",OR(E393='PC Receitas'!$O$7,E393='PC Receitas'!$O$8,E393='PC Receitas'!$O$9,E393='PC Receitas'!$O$10,E393='PC Receitas'!$O$11,E393='PC Receitas'!$O$12,E393='PC Receitas'!$O$13,E393='PC Receitas'!$O$14)),-K393,0))</f>
        <v>#REF!</v>
      </c>
      <c r="S393" s="112" t="e">
        <f t="shared" si="24"/>
        <v>#N/A</v>
      </c>
      <c r="T393" s="109" t="e">
        <f t="shared" si="25"/>
        <v>#N/A</v>
      </c>
      <c r="U393" s="109" t="e">
        <f t="shared" si="26"/>
        <v>#N/A</v>
      </c>
      <c r="V393" s="109" t="e">
        <f t="shared" si="27"/>
        <v>#N/A</v>
      </c>
      <c r="W393" s="113" t="e">
        <f>VLOOKUP(E393,'PC Receitas'!$O$4:$P$14,2,FALSE)</f>
        <v>#N/A</v>
      </c>
    </row>
    <row r="394" spans="1:23" ht="19.5" customHeight="1" thickTop="1" thickBot="1" x14ac:dyDescent="0.3">
      <c r="A394" s="164"/>
      <c r="C394" s="43"/>
      <c r="D394" s="43" t="str">
        <f>IF(C394&lt;&gt;"",TEXT(C394,"00")&amp;"/12/"&amp;'Configurações Básicas'!$E$5,"")</f>
        <v/>
      </c>
      <c r="E394" s="43"/>
      <c r="F394" s="143"/>
      <c r="G394" s="43"/>
      <c r="H394" s="43"/>
      <c r="I394" s="43"/>
      <c r="J394" s="219"/>
      <c r="K394" s="219"/>
      <c r="L394" s="44"/>
      <c r="M394" s="137"/>
      <c r="N394" s="41" t="e">
        <f>N393+IF(AND(L394="Pago",OR(E394='PC Receitas'!$O$4,E394='PC Receitas'!$O$5,E394='PC Receitas'!$O$6)),K394,IF(AND(L394="Pago",OR(E394='PC Receitas'!$O$7,E394='PC Receitas'!$O$8,E394='PC Receitas'!$O$9,E394='PC Receitas'!$O$10,E394='PC Receitas'!$O$11,E394='PC Receitas'!$O$12,E394='PC Receitas'!$O$13,E394='PC Receitas'!$O$14)),-K394,0))</f>
        <v>#REF!</v>
      </c>
      <c r="S394" s="112" t="e">
        <f t="shared" si="24"/>
        <v>#N/A</v>
      </c>
      <c r="T394" s="109" t="e">
        <f t="shared" si="25"/>
        <v>#N/A</v>
      </c>
      <c r="U394" s="109" t="e">
        <f t="shared" si="26"/>
        <v>#N/A</v>
      </c>
      <c r="V394" s="109" t="e">
        <f t="shared" si="27"/>
        <v>#N/A</v>
      </c>
      <c r="W394" s="113" t="e">
        <f>VLOOKUP(E394,'PC Receitas'!$O$4:$P$14,2,FALSE)</f>
        <v>#N/A</v>
      </c>
    </row>
    <row r="395" spans="1:23" ht="19.5" customHeight="1" thickTop="1" thickBot="1" x14ac:dyDescent="0.3">
      <c r="A395" s="164"/>
      <c r="C395" s="43"/>
      <c r="D395" s="43" t="str">
        <f>IF(C395&lt;&gt;"",TEXT(C395,"00")&amp;"/12/"&amp;'Configurações Básicas'!$E$5,"")</f>
        <v/>
      </c>
      <c r="E395" s="43"/>
      <c r="F395" s="143"/>
      <c r="G395" s="43"/>
      <c r="H395" s="43"/>
      <c r="I395" s="43"/>
      <c r="J395" s="219"/>
      <c r="K395" s="219"/>
      <c r="L395" s="44"/>
      <c r="M395" s="137"/>
      <c r="N395" s="41" t="e">
        <f>N394+IF(AND(L395="Pago",OR(E395='PC Receitas'!$O$4,E395='PC Receitas'!$O$5,E395='PC Receitas'!$O$6)),K395,IF(AND(L395="Pago",OR(E395='PC Receitas'!$O$7,E395='PC Receitas'!$O$8,E395='PC Receitas'!$O$9,E395='PC Receitas'!$O$10,E395='PC Receitas'!$O$11,E395='PC Receitas'!$O$12,E395='PC Receitas'!$O$13,E395='PC Receitas'!$O$14)),-K395,0))</f>
        <v>#REF!</v>
      </c>
      <c r="S395" s="112" t="e">
        <f t="shared" si="24"/>
        <v>#N/A</v>
      </c>
      <c r="T395" s="109" t="e">
        <f t="shared" si="25"/>
        <v>#N/A</v>
      </c>
      <c r="U395" s="109" t="e">
        <f t="shared" si="26"/>
        <v>#N/A</v>
      </c>
      <c r="V395" s="109" t="e">
        <f t="shared" si="27"/>
        <v>#N/A</v>
      </c>
      <c r="W395" s="113" t="e">
        <f>VLOOKUP(E395,'PC Receitas'!$O$4:$P$14,2,FALSE)</f>
        <v>#N/A</v>
      </c>
    </row>
    <row r="396" spans="1:23" ht="19.5" customHeight="1" thickTop="1" thickBot="1" x14ac:dyDescent="0.3">
      <c r="A396" s="164"/>
      <c r="C396" s="43"/>
      <c r="D396" s="43" t="str">
        <f>IF(C396&lt;&gt;"",TEXT(C396,"00")&amp;"/12/"&amp;'Configurações Básicas'!$E$5,"")</f>
        <v/>
      </c>
      <c r="E396" s="43"/>
      <c r="F396" s="143"/>
      <c r="G396" s="43"/>
      <c r="H396" s="43"/>
      <c r="I396" s="43"/>
      <c r="J396" s="219"/>
      <c r="K396" s="219"/>
      <c r="L396" s="44"/>
      <c r="M396" s="137"/>
      <c r="N396" s="41" t="e">
        <f>N395+IF(AND(L396="Pago",OR(E396='PC Receitas'!$O$4,E396='PC Receitas'!$O$5,E396='PC Receitas'!$O$6)),K396,IF(AND(L396="Pago",OR(E396='PC Receitas'!$O$7,E396='PC Receitas'!$O$8,E396='PC Receitas'!$O$9,E396='PC Receitas'!$O$10,E396='PC Receitas'!$O$11,E396='PC Receitas'!$O$12,E396='PC Receitas'!$O$13,E396='PC Receitas'!$O$14)),-K396,0))</f>
        <v>#REF!</v>
      </c>
      <c r="S396" s="112" t="e">
        <f t="shared" si="24"/>
        <v>#N/A</v>
      </c>
      <c r="T396" s="109" t="e">
        <f t="shared" si="25"/>
        <v>#N/A</v>
      </c>
      <c r="U396" s="109" t="e">
        <f t="shared" si="26"/>
        <v>#N/A</v>
      </c>
      <c r="V396" s="109" t="e">
        <f t="shared" si="27"/>
        <v>#N/A</v>
      </c>
      <c r="W396" s="113" t="e">
        <f>VLOOKUP(E396,'PC Receitas'!$O$4:$P$14,2,FALSE)</f>
        <v>#N/A</v>
      </c>
    </row>
    <row r="397" spans="1:23" ht="19.5" customHeight="1" thickTop="1" thickBot="1" x14ac:dyDescent="0.3">
      <c r="A397" s="164"/>
      <c r="C397" s="43"/>
      <c r="D397" s="43" t="str">
        <f>IF(C397&lt;&gt;"",TEXT(C397,"00")&amp;"/12/"&amp;'Configurações Básicas'!$E$5,"")</f>
        <v/>
      </c>
      <c r="E397" s="43"/>
      <c r="F397" s="143"/>
      <c r="G397" s="43"/>
      <c r="H397" s="43"/>
      <c r="I397" s="43"/>
      <c r="J397" s="219"/>
      <c r="K397" s="219"/>
      <c r="L397" s="44"/>
      <c r="M397" s="137"/>
      <c r="N397" s="41" t="e">
        <f>N396+IF(AND(L397="Pago",OR(E397='PC Receitas'!$O$4,E397='PC Receitas'!$O$5,E397='PC Receitas'!$O$6)),K397,IF(AND(L397="Pago",OR(E397='PC Receitas'!$O$7,E397='PC Receitas'!$O$8,E397='PC Receitas'!$O$9,E397='PC Receitas'!$O$10,E397='PC Receitas'!$O$11,E397='PC Receitas'!$O$12,E397='PC Receitas'!$O$13,E397='PC Receitas'!$O$14)),-K397,0))</f>
        <v>#REF!</v>
      </c>
      <c r="S397" s="112" t="e">
        <f t="shared" si="24"/>
        <v>#N/A</v>
      </c>
      <c r="T397" s="109" t="e">
        <f t="shared" si="25"/>
        <v>#N/A</v>
      </c>
      <c r="U397" s="109" t="e">
        <f t="shared" si="26"/>
        <v>#N/A</v>
      </c>
      <c r="V397" s="109" t="e">
        <f t="shared" si="27"/>
        <v>#N/A</v>
      </c>
      <c r="W397" s="113" t="e">
        <f>VLOOKUP(E397,'PC Receitas'!$O$4:$P$14,2,FALSE)</f>
        <v>#N/A</v>
      </c>
    </row>
    <row r="398" spans="1:23" ht="19.5" customHeight="1" thickTop="1" thickBot="1" x14ac:dyDescent="0.3">
      <c r="A398" s="164"/>
      <c r="C398" s="43"/>
      <c r="D398" s="43" t="str">
        <f>IF(C398&lt;&gt;"",TEXT(C398,"00")&amp;"/12/"&amp;'Configurações Básicas'!$E$5,"")</f>
        <v/>
      </c>
      <c r="E398" s="43"/>
      <c r="F398" s="143"/>
      <c r="G398" s="43"/>
      <c r="H398" s="43"/>
      <c r="I398" s="43"/>
      <c r="J398" s="219"/>
      <c r="K398" s="219"/>
      <c r="L398" s="44"/>
      <c r="M398" s="137"/>
      <c r="N398" s="41" t="e">
        <f>N397+IF(AND(L398="Pago",OR(E398='PC Receitas'!$O$4,E398='PC Receitas'!$O$5,E398='PC Receitas'!$O$6)),K398,IF(AND(L398="Pago",OR(E398='PC Receitas'!$O$7,E398='PC Receitas'!$O$8,E398='PC Receitas'!$O$9,E398='PC Receitas'!$O$10,E398='PC Receitas'!$O$11,E398='PC Receitas'!$O$12,E398='PC Receitas'!$O$13,E398='PC Receitas'!$O$14)),-K398,0))</f>
        <v>#REF!</v>
      </c>
      <c r="S398" s="112" t="e">
        <f t="shared" si="24"/>
        <v>#N/A</v>
      </c>
      <c r="T398" s="109" t="e">
        <f t="shared" si="25"/>
        <v>#N/A</v>
      </c>
      <c r="U398" s="109" t="e">
        <f t="shared" si="26"/>
        <v>#N/A</v>
      </c>
      <c r="V398" s="109" t="e">
        <f t="shared" si="27"/>
        <v>#N/A</v>
      </c>
      <c r="W398" s="113" t="e">
        <f>VLOOKUP(E398,'PC Receitas'!$O$4:$P$14,2,FALSE)</f>
        <v>#N/A</v>
      </c>
    </row>
    <row r="399" spans="1:23" ht="19.5" customHeight="1" thickTop="1" thickBot="1" x14ac:dyDescent="0.3">
      <c r="A399" s="164"/>
      <c r="C399" s="43"/>
      <c r="D399" s="43" t="str">
        <f>IF(C399&lt;&gt;"",TEXT(C399,"00")&amp;"/12/"&amp;'Configurações Básicas'!$E$5,"")</f>
        <v/>
      </c>
      <c r="E399" s="43"/>
      <c r="F399" s="143"/>
      <c r="G399" s="43"/>
      <c r="H399" s="43"/>
      <c r="I399" s="43"/>
      <c r="J399" s="219"/>
      <c r="K399" s="219"/>
      <c r="L399" s="44"/>
      <c r="M399" s="137"/>
      <c r="N399" s="41" t="e">
        <f>N398+IF(AND(L399="Pago",OR(E399='PC Receitas'!$O$4,E399='PC Receitas'!$O$5,E399='PC Receitas'!$O$6)),K399,IF(AND(L399="Pago",OR(E399='PC Receitas'!$O$7,E399='PC Receitas'!$O$8,E399='PC Receitas'!$O$9,E399='PC Receitas'!$O$10,E399='PC Receitas'!$O$11,E399='PC Receitas'!$O$12,E399='PC Receitas'!$O$13,E399='PC Receitas'!$O$14)),-K399,0))</f>
        <v>#REF!</v>
      </c>
      <c r="S399" s="112" t="e">
        <f t="shared" si="24"/>
        <v>#N/A</v>
      </c>
      <c r="T399" s="109" t="e">
        <f t="shared" si="25"/>
        <v>#N/A</v>
      </c>
      <c r="U399" s="109" t="e">
        <f t="shared" si="26"/>
        <v>#N/A</v>
      </c>
      <c r="V399" s="109" t="e">
        <f t="shared" si="27"/>
        <v>#N/A</v>
      </c>
      <c r="W399" s="113" t="e">
        <f>VLOOKUP(E399,'PC Receitas'!$O$4:$P$14,2,FALSE)</f>
        <v>#N/A</v>
      </c>
    </row>
    <row r="400" spans="1:23" ht="19.5" customHeight="1" thickTop="1" thickBot="1" x14ac:dyDescent="0.3">
      <c r="A400" s="164"/>
      <c r="C400" s="43"/>
      <c r="D400" s="43" t="str">
        <f>IF(C400&lt;&gt;"",TEXT(C400,"00")&amp;"/12/"&amp;'Configurações Básicas'!$E$5,"")</f>
        <v/>
      </c>
      <c r="E400" s="43"/>
      <c r="F400" s="143"/>
      <c r="G400" s="43"/>
      <c r="H400" s="43"/>
      <c r="I400" s="43"/>
      <c r="J400" s="219"/>
      <c r="K400" s="219"/>
      <c r="L400" s="44"/>
      <c r="M400" s="137"/>
      <c r="N400" s="41" t="e">
        <f>N399+IF(AND(L400="Pago",OR(E400='PC Receitas'!$O$4,E400='PC Receitas'!$O$5,E400='PC Receitas'!$O$6)),K400,IF(AND(L400="Pago",OR(E400='PC Receitas'!$O$7,E400='PC Receitas'!$O$8,E400='PC Receitas'!$O$9,E400='PC Receitas'!$O$10,E400='PC Receitas'!$O$11,E400='PC Receitas'!$O$12,E400='PC Receitas'!$O$13,E400='PC Receitas'!$O$14)),-K400,0))</f>
        <v>#REF!</v>
      </c>
      <c r="S400" s="112" t="e">
        <f t="shared" si="24"/>
        <v>#N/A</v>
      </c>
      <c r="T400" s="109" t="e">
        <f t="shared" si="25"/>
        <v>#N/A</v>
      </c>
      <c r="U400" s="109" t="e">
        <f t="shared" si="26"/>
        <v>#N/A</v>
      </c>
      <c r="V400" s="109" t="e">
        <f t="shared" si="27"/>
        <v>#N/A</v>
      </c>
      <c r="W400" s="113" t="e">
        <f>VLOOKUP(E400,'PC Receitas'!$O$4:$P$14,2,FALSE)</f>
        <v>#N/A</v>
      </c>
    </row>
    <row r="401" spans="1:23" ht="19.5" customHeight="1" thickTop="1" thickBot="1" x14ac:dyDescent="0.3">
      <c r="A401" s="164"/>
      <c r="C401" s="43"/>
      <c r="D401" s="43" t="str">
        <f>IF(C401&lt;&gt;"",TEXT(C401,"00")&amp;"/12/"&amp;'Configurações Básicas'!$E$5,"")</f>
        <v/>
      </c>
      <c r="E401" s="43"/>
      <c r="F401" s="143"/>
      <c r="G401" s="43"/>
      <c r="H401" s="43"/>
      <c r="I401" s="43"/>
      <c r="J401" s="219"/>
      <c r="K401" s="219"/>
      <c r="L401" s="44"/>
      <c r="M401" s="137"/>
      <c r="N401" s="41" t="e">
        <f>N400+IF(AND(L401="Pago",OR(E401='PC Receitas'!$O$4,E401='PC Receitas'!$O$5,E401='PC Receitas'!$O$6)),K401,IF(AND(L401="Pago",OR(E401='PC Receitas'!$O$7,E401='PC Receitas'!$O$8,E401='PC Receitas'!$O$9,E401='PC Receitas'!$O$10,E401='PC Receitas'!$O$11,E401='PC Receitas'!$O$12,E401='PC Receitas'!$O$13,E401='PC Receitas'!$O$14)),-K401,0))</f>
        <v>#REF!</v>
      </c>
      <c r="S401" s="112" t="e">
        <f t="shared" si="24"/>
        <v>#N/A</v>
      </c>
      <c r="T401" s="109" t="e">
        <f t="shared" si="25"/>
        <v>#N/A</v>
      </c>
      <c r="U401" s="109" t="e">
        <f t="shared" si="26"/>
        <v>#N/A</v>
      </c>
      <c r="V401" s="109" t="e">
        <f t="shared" si="27"/>
        <v>#N/A</v>
      </c>
      <c r="W401" s="113" t="e">
        <f>VLOOKUP(E401,'PC Receitas'!$O$4:$P$14,2,FALSE)</f>
        <v>#N/A</v>
      </c>
    </row>
    <row r="402" spans="1:23" ht="19.5" customHeight="1" thickTop="1" thickBot="1" x14ac:dyDescent="0.3">
      <c r="A402" s="164"/>
      <c r="C402" s="43"/>
      <c r="D402" s="43" t="str">
        <f>IF(C402&lt;&gt;"",TEXT(C402,"00")&amp;"/12/"&amp;'Configurações Básicas'!$E$5,"")</f>
        <v/>
      </c>
      <c r="E402" s="43"/>
      <c r="F402" s="143"/>
      <c r="G402" s="43"/>
      <c r="H402" s="43"/>
      <c r="I402" s="43"/>
      <c r="J402" s="219"/>
      <c r="K402" s="219"/>
      <c r="L402" s="44"/>
      <c r="M402" s="137"/>
      <c r="N402" s="41" t="e">
        <f>N401+IF(AND(L402="Pago",OR(E402='PC Receitas'!$O$4,E402='PC Receitas'!$O$5,E402='PC Receitas'!$O$6)),K402,IF(AND(L402="Pago",OR(E402='PC Receitas'!$O$7,E402='PC Receitas'!$O$8,E402='PC Receitas'!$O$9,E402='PC Receitas'!$O$10,E402='PC Receitas'!$O$11,E402='PC Receitas'!$O$12,E402='PC Receitas'!$O$13,E402='PC Receitas'!$O$14)),-K402,0))</f>
        <v>#REF!</v>
      </c>
      <c r="S402" s="112" t="e">
        <f t="shared" si="24"/>
        <v>#N/A</v>
      </c>
      <c r="T402" s="109" t="e">
        <f t="shared" si="25"/>
        <v>#N/A</v>
      </c>
      <c r="U402" s="109" t="e">
        <f t="shared" si="26"/>
        <v>#N/A</v>
      </c>
      <c r="V402" s="109" t="e">
        <f t="shared" si="27"/>
        <v>#N/A</v>
      </c>
      <c r="W402" s="113" t="e">
        <f>VLOOKUP(E402,'PC Receitas'!$O$4:$P$14,2,FALSE)</f>
        <v>#N/A</v>
      </c>
    </row>
    <row r="403" spans="1:23" ht="19.5" customHeight="1" thickTop="1" thickBot="1" x14ac:dyDescent="0.3">
      <c r="A403" s="164"/>
      <c r="C403" s="43"/>
      <c r="D403" s="43" t="str">
        <f>IF(C403&lt;&gt;"",TEXT(C403,"00")&amp;"/12/"&amp;'Configurações Básicas'!$E$5,"")</f>
        <v/>
      </c>
      <c r="E403" s="43"/>
      <c r="F403" s="143"/>
      <c r="G403" s="43"/>
      <c r="H403" s="43"/>
      <c r="I403" s="43"/>
      <c r="J403" s="219"/>
      <c r="K403" s="219"/>
      <c r="L403" s="44"/>
      <c r="M403" s="137"/>
      <c r="N403" s="41" t="e">
        <f>N402+IF(AND(L403="Pago",OR(E403='PC Receitas'!$O$4,E403='PC Receitas'!$O$5,E403='PC Receitas'!$O$6)),K403,IF(AND(L403="Pago",OR(E403='PC Receitas'!$O$7,E403='PC Receitas'!$O$8,E403='PC Receitas'!$O$9,E403='PC Receitas'!$O$10,E403='PC Receitas'!$O$11,E403='PC Receitas'!$O$12,E403='PC Receitas'!$O$13,E403='PC Receitas'!$O$14)),-K403,0))</f>
        <v>#REF!</v>
      </c>
      <c r="S403" s="112" t="e">
        <f t="shared" si="24"/>
        <v>#N/A</v>
      </c>
      <c r="T403" s="109" t="e">
        <f t="shared" si="25"/>
        <v>#N/A</v>
      </c>
      <c r="U403" s="109" t="e">
        <f t="shared" si="26"/>
        <v>#N/A</v>
      </c>
      <c r="V403" s="109" t="e">
        <f t="shared" si="27"/>
        <v>#N/A</v>
      </c>
      <c r="W403" s="113" t="e">
        <f>VLOOKUP(E403,'PC Receitas'!$O$4:$P$14,2,FALSE)</f>
        <v>#N/A</v>
      </c>
    </row>
    <row r="404" spans="1:23" ht="19.5" customHeight="1" thickTop="1" thickBot="1" x14ac:dyDescent="0.3">
      <c r="A404" s="164"/>
      <c r="C404" s="43"/>
      <c r="D404" s="43" t="str">
        <f>IF(C404&lt;&gt;"",TEXT(C404,"00")&amp;"/12/"&amp;'Configurações Básicas'!$E$5,"")</f>
        <v/>
      </c>
      <c r="E404" s="43"/>
      <c r="F404" s="143"/>
      <c r="G404" s="43"/>
      <c r="H404" s="43"/>
      <c r="I404" s="43"/>
      <c r="J404" s="219"/>
      <c r="K404" s="219"/>
      <c r="L404" s="44"/>
      <c r="M404" s="137"/>
      <c r="N404" s="41" t="e">
        <f>N403+IF(AND(L404="Pago",OR(E404='PC Receitas'!$O$4,E404='PC Receitas'!$O$5,E404='PC Receitas'!$O$6)),K404,IF(AND(L404="Pago",OR(E404='PC Receitas'!$O$7,E404='PC Receitas'!$O$8,E404='PC Receitas'!$O$9,E404='PC Receitas'!$O$10,E404='PC Receitas'!$O$11,E404='PC Receitas'!$O$12,E404='PC Receitas'!$O$13,E404='PC Receitas'!$O$14)),-K404,0))</f>
        <v>#REF!</v>
      </c>
      <c r="S404" s="112" t="e">
        <f t="shared" si="24"/>
        <v>#N/A</v>
      </c>
      <c r="T404" s="109" t="e">
        <f t="shared" si="25"/>
        <v>#N/A</v>
      </c>
      <c r="U404" s="109" t="e">
        <f t="shared" si="26"/>
        <v>#N/A</v>
      </c>
      <c r="V404" s="109" t="e">
        <f t="shared" si="27"/>
        <v>#N/A</v>
      </c>
      <c r="W404" s="113" t="e">
        <f>VLOOKUP(E404,'PC Receitas'!$O$4:$P$14,2,FALSE)</f>
        <v>#N/A</v>
      </c>
    </row>
    <row r="405" spans="1:23" ht="19.5" customHeight="1" thickTop="1" thickBot="1" x14ac:dyDescent="0.3">
      <c r="A405" s="164"/>
      <c r="C405" s="43"/>
      <c r="D405" s="43" t="str">
        <f>IF(C405&lt;&gt;"",TEXT(C405,"00")&amp;"/12/"&amp;'Configurações Básicas'!$E$5,"")</f>
        <v/>
      </c>
      <c r="E405" s="43"/>
      <c r="F405" s="143"/>
      <c r="G405" s="43"/>
      <c r="H405" s="43"/>
      <c r="I405" s="43"/>
      <c r="J405" s="219"/>
      <c r="K405" s="219"/>
      <c r="L405" s="44"/>
      <c r="M405" s="137"/>
      <c r="N405" s="41" t="e">
        <f>N404+IF(AND(L405="Pago",OR(E405='PC Receitas'!$O$4,E405='PC Receitas'!$O$5,E405='PC Receitas'!$O$6)),K405,IF(AND(L405="Pago",OR(E405='PC Receitas'!$O$7,E405='PC Receitas'!$O$8,E405='PC Receitas'!$O$9,E405='PC Receitas'!$O$10,E405='PC Receitas'!$O$11,E405='PC Receitas'!$O$12,E405='PC Receitas'!$O$13,E405='PC Receitas'!$O$14)),-K405,0))</f>
        <v>#REF!</v>
      </c>
      <c r="S405" s="112" t="e">
        <f t="shared" si="24"/>
        <v>#N/A</v>
      </c>
      <c r="T405" s="109" t="e">
        <f t="shared" si="25"/>
        <v>#N/A</v>
      </c>
      <c r="U405" s="109" t="e">
        <f t="shared" si="26"/>
        <v>#N/A</v>
      </c>
      <c r="V405" s="109" t="e">
        <f t="shared" si="27"/>
        <v>#N/A</v>
      </c>
      <c r="W405" s="113" t="e">
        <f>VLOOKUP(E405,'PC Receitas'!$O$4:$P$14,2,FALSE)</f>
        <v>#N/A</v>
      </c>
    </row>
    <row r="406" spans="1:23" ht="19.5" customHeight="1" thickTop="1" thickBot="1" x14ac:dyDescent="0.3">
      <c r="A406" s="164"/>
      <c r="C406" s="43"/>
      <c r="D406" s="43" t="str">
        <f>IF(C406&lt;&gt;"",TEXT(C406,"00")&amp;"/12/"&amp;'Configurações Básicas'!$E$5,"")</f>
        <v/>
      </c>
      <c r="E406" s="43"/>
      <c r="F406" s="143"/>
      <c r="G406" s="43"/>
      <c r="H406" s="43"/>
      <c r="I406" s="43"/>
      <c r="J406" s="219"/>
      <c r="K406" s="219"/>
      <c r="L406" s="44"/>
      <c r="M406" s="137"/>
      <c r="N406" s="41" t="e">
        <f>N405+IF(AND(L406="Pago",OR(E406='PC Receitas'!$O$4,E406='PC Receitas'!$O$5,E406='PC Receitas'!$O$6)),K406,IF(AND(L406="Pago",OR(E406='PC Receitas'!$O$7,E406='PC Receitas'!$O$8,E406='PC Receitas'!$O$9,E406='PC Receitas'!$O$10,E406='PC Receitas'!$O$11,E406='PC Receitas'!$O$12,E406='PC Receitas'!$O$13,E406='PC Receitas'!$O$14)),-K406,0))</f>
        <v>#REF!</v>
      </c>
      <c r="S406" s="112" t="e">
        <f t="shared" si="24"/>
        <v>#N/A</v>
      </c>
      <c r="T406" s="109" t="e">
        <f t="shared" si="25"/>
        <v>#N/A</v>
      </c>
      <c r="U406" s="109" t="e">
        <f t="shared" si="26"/>
        <v>#N/A</v>
      </c>
      <c r="V406" s="109" t="e">
        <f t="shared" si="27"/>
        <v>#N/A</v>
      </c>
      <c r="W406" s="113" t="e">
        <f>VLOOKUP(E406,'PC Receitas'!$O$4:$P$14,2,FALSE)</f>
        <v>#N/A</v>
      </c>
    </row>
    <row r="407" spans="1:23" ht="19.5" customHeight="1" thickTop="1" thickBot="1" x14ac:dyDescent="0.3">
      <c r="A407" s="164"/>
      <c r="C407" s="43"/>
      <c r="D407" s="43" t="str">
        <f>IF(C407&lt;&gt;"",TEXT(C407,"00")&amp;"/12/"&amp;'Configurações Básicas'!$E$5,"")</f>
        <v/>
      </c>
      <c r="E407" s="43"/>
      <c r="F407" s="143"/>
      <c r="G407" s="43"/>
      <c r="H407" s="43"/>
      <c r="I407" s="43"/>
      <c r="J407" s="219"/>
      <c r="K407" s="219"/>
      <c r="L407" s="44"/>
      <c r="M407" s="137"/>
      <c r="N407" s="41" t="e">
        <f>N406+IF(AND(L407="Pago",OR(E407='PC Receitas'!$O$4,E407='PC Receitas'!$O$5,E407='PC Receitas'!$O$6)),K407,IF(AND(L407="Pago",OR(E407='PC Receitas'!$O$7,E407='PC Receitas'!$O$8,E407='PC Receitas'!$O$9,E407='PC Receitas'!$O$10,E407='PC Receitas'!$O$11,E407='PC Receitas'!$O$12,E407='PC Receitas'!$O$13,E407='PC Receitas'!$O$14)),-K407,0))</f>
        <v>#REF!</v>
      </c>
      <c r="S407" s="112" t="e">
        <f t="shared" si="24"/>
        <v>#N/A</v>
      </c>
      <c r="T407" s="109" t="e">
        <f t="shared" si="25"/>
        <v>#N/A</v>
      </c>
      <c r="U407" s="109" t="e">
        <f t="shared" si="26"/>
        <v>#N/A</v>
      </c>
      <c r="V407" s="109" t="e">
        <f t="shared" si="27"/>
        <v>#N/A</v>
      </c>
      <c r="W407" s="113" t="e">
        <f>VLOOKUP(E407,'PC Receitas'!$O$4:$P$14,2,FALSE)</f>
        <v>#N/A</v>
      </c>
    </row>
    <row r="408" spans="1:23" ht="19.5" customHeight="1" thickTop="1" thickBot="1" x14ac:dyDescent="0.3">
      <c r="A408" s="164"/>
      <c r="C408" s="43"/>
      <c r="D408" s="43" t="str">
        <f>IF(C408&lt;&gt;"",TEXT(C408,"00")&amp;"/12/"&amp;'Configurações Básicas'!$E$5,"")</f>
        <v/>
      </c>
      <c r="E408" s="43"/>
      <c r="F408" s="143"/>
      <c r="G408" s="43"/>
      <c r="H408" s="43"/>
      <c r="I408" s="43"/>
      <c r="J408" s="219"/>
      <c r="K408" s="219"/>
      <c r="L408" s="44"/>
      <c r="M408" s="137"/>
      <c r="N408" s="41" t="e">
        <f>N407+IF(AND(L408="Pago",OR(E408='PC Receitas'!$O$4,E408='PC Receitas'!$O$5,E408='PC Receitas'!$O$6)),K408,IF(AND(L408="Pago",OR(E408='PC Receitas'!$O$7,E408='PC Receitas'!$O$8,E408='PC Receitas'!$O$9,E408='PC Receitas'!$O$10,E408='PC Receitas'!$O$11,E408='PC Receitas'!$O$12,E408='PC Receitas'!$O$13,E408='PC Receitas'!$O$14)),-K408,0))</f>
        <v>#REF!</v>
      </c>
      <c r="S408" s="112" t="e">
        <f t="shared" si="24"/>
        <v>#N/A</v>
      </c>
      <c r="T408" s="109" t="e">
        <f t="shared" si="25"/>
        <v>#N/A</v>
      </c>
      <c r="U408" s="109" t="e">
        <f t="shared" si="26"/>
        <v>#N/A</v>
      </c>
      <c r="V408" s="109" t="e">
        <f t="shared" si="27"/>
        <v>#N/A</v>
      </c>
      <c r="W408" s="113" t="e">
        <f>VLOOKUP(E408,'PC Receitas'!$O$4:$P$14,2,FALSE)</f>
        <v>#N/A</v>
      </c>
    </row>
    <row r="409" spans="1:23" ht="19.5" customHeight="1" thickTop="1" thickBot="1" x14ac:dyDescent="0.3">
      <c r="A409" s="164"/>
      <c r="C409" s="43"/>
      <c r="D409" s="43" t="str">
        <f>IF(C409&lt;&gt;"",TEXT(C409,"00")&amp;"/12/"&amp;'Configurações Básicas'!$E$5,"")</f>
        <v/>
      </c>
      <c r="E409" s="43"/>
      <c r="F409" s="143"/>
      <c r="G409" s="43"/>
      <c r="H409" s="43"/>
      <c r="I409" s="43"/>
      <c r="J409" s="219"/>
      <c r="K409" s="219"/>
      <c r="L409" s="44"/>
      <c r="M409" s="137"/>
      <c r="N409" s="41" t="e">
        <f>N408+IF(AND(L409="Pago",OR(E409='PC Receitas'!$O$4,E409='PC Receitas'!$O$5,E409='PC Receitas'!$O$6)),K409,IF(AND(L409="Pago",OR(E409='PC Receitas'!$O$7,E409='PC Receitas'!$O$8,E409='PC Receitas'!$O$9,E409='PC Receitas'!$O$10,E409='PC Receitas'!$O$11,E409='PC Receitas'!$O$12,E409='PC Receitas'!$O$13,E409='PC Receitas'!$O$14)),-K409,0))</f>
        <v>#REF!</v>
      </c>
      <c r="S409" s="112" t="e">
        <f t="shared" si="24"/>
        <v>#N/A</v>
      </c>
      <c r="T409" s="109" t="e">
        <f t="shared" si="25"/>
        <v>#N/A</v>
      </c>
      <c r="U409" s="109" t="e">
        <f t="shared" si="26"/>
        <v>#N/A</v>
      </c>
      <c r="V409" s="109" t="e">
        <f t="shared" si="27"/>
        <v>#N/A</v>
      </c>
      <c r="W409" s="113" t="e">
        <f>VLOOKUP(E409,'PC Receitas'!$O$4:$P$14,2,FALSE)</f>
        <v>#N/A</v>
      </c>
    </row>
    <row r="410" spans="1:23" ht="19.5" customHeight="1" thickTop="1" thickBot="1" x14ac:dyDescent="0.3">
      <c r="A410" s="164"/>
      <c r="C410" s="43"/>
      <c r="D410" s="43" t="str">
        <f>IF(C410&lt;&gt;"",TEXT(C410,"00")&amp;"/12/"&amp;'Configurações Básicas'!$E$5,"")</f>
        <v/>
      </c>
      <c r="E410" s="43"/>
      <c r="F410" s="143"/>
      <c r="G410" s="43"/>
      <c r="H410" s="43"/>
      <c r="I410" s="43"/>
      <c r="J410" s="219"/>
      <c r="K410" s="219"/>
      <c r="L410" s="44"/>
      <c r="M410" s="137"/>
      <c r="N410" s="41" t="e">
        <f>N409+IF(AND(L410="Pago",OR(E410='PC Receitas'!$O$4,E410='PC Receitas'!$O$5,E410='PC Receitas'!$O$6)),K410,IF(AND(L410="Pago",OR(E410='PC Receitas'!$O$7,E410='PC Receitas'!$O$8,E410='PC Receitas'!$O$9,E410='PC Receitas'!$O$10,E410='PC Receitas'!$O$11,E410='PC Receitas'!$O$12,E410='PC Receitas'!$O$13,E410='PC Receitas'!$O$14)),-K410,0))</f>
        <v>#REF!</v>
      </c>
      <c r="S410" s="112" t="e">
        <f t="shared" si="24"/>
        <v>#N/A</v>
      </c>
      <c r="T410" s="109" t="e">
        <f t="shared" si="25"/>
        <v>#N/A</v>
      </c>
      <c r="U410" s="109" t="e">
        <f t="shared" si="26"/>
        <v>#N/A</v>
      </c>
      <c r="V410" s="109" t="e">
        <f t="shared" si="27"/>
        <v>#N/A</v>
      </c>
      <c r="W410" s="113" t="e">
        <f>VLOOKUP(E410,'PC Receitas'!$O$4:$P$14,2,FALSE)</f>
        <v>#N/A</v>
      </c>
    </row>
    <row r="411" spans="1:23" ht="19.5" customHeight="1" thickTop="1" thickBot="1" x14ac:dyDescent="0.3">
      <c r="A411" s="164"/>
      <c r="C411" s="43"/>
      <c r="D411" s="43" t="str">
        <f>IF(C411&lt;&gt;"",TEXT(C411,"00")&amp;"/12/"&amp;'Configurações Básicas'!$E$5,"")</f>
        <v/>
      </c>
      <c r="E411" s="43"/>
      <c r="F411" s="143"/>
      <c r="G411" s="43"/>
      <c r="H411" s="43"/>
      <c r="I411" s="43"/>
      <c r="J411" s="219"/>
      <c r="K411" s="219"/>
      <c r="L411" s="44"/>
      <c r="M411" s="137"/>
      <c r="N411" s="41" t="e">
        <f>N410+IF(AND(L411="Pago",OR(E411='PC Receitas'!$O$4,E411='PC Receitas'!$O$5,E411='PC Receitas'!$O$6)),K411,IF(AND(L411="Pago",OR(E411='PC Receitas'!$O$7,E411='PC Receitas'!$O$8,E411='PC Receitas'!$O$9,E411='PC Receitas'!$O$10,E411='PC Receitas'!$O$11,E411='PC Receitas'!$O$12,E411='PC Receitas'!$O$13,E411='PC Receitas'!$O$14)),-K411,0))</f>
        <v>#REF!</v>
      </c>
      <c r="S411" s="112" t="e">
        <f t="shared" si="24"/>
        <v>#N/A</v>
      </c>
      <c r="T411" s="109" t="e">
        <f t="shared" si="25"/>
        <v>#N/A</v>
      </c>
      <c r="U411" s="109" t="e">
        <f t="shared" si="26"/>
        <v>#N/A</v>
      </c>
      <c r="V411" s="109" t="e">
        <f t="shared" si="27"/>
        <v>#N/A</v>
      </c>
      <c r="W411" s="113" t="e">
        <f>VLOOKUP(E411,'PC Receitas'!$O$4:$P$14,2,FALSE)</f>
        <v>#N/A</v>
      </c>
    </row>
    <row r="412" spans="1:23" ht="19.5" customHeight="1" thickTop="1" thickBot="1" x14ac:dyDescent="0.3">
      <c r="A412" s="164"/>
      <c r="C412" s="43"/>
      <c r="D412" s="43" t="str">
        <f>IF(C412&lt;&gt;"",TEXT(C412,"00")&amp;"/12/"&amp;'Configurações Básicas'!$E$5,"")</f>
        <v/>
      </c>
      <c r="E412" s="43"/>
      <c r="F412" s="143"/>
      <c r="G412" s="43"/>
      <c r="H412" s="43"/>
      <c r="I412" s="43"/>
      <c r="J412" s="219"/>
      <c r="K412" s="219"/>
      <c r="L412" s="44"/>
      <c r="M412" s="137"/>
      <c r="N412" s="41" t="e">
        <f>N411+IF(AND(L412="Pago",OR(E412='PC Receitas'!$O$4,E412='PC Receitas'!$O$5,E412='PC Receitas'!$O$6)),K412,IF(AND(L412="Pago",OR(E412='PC Receitas'!$O$7,E412='PC Receitas'!$O$8,E412='PC Receitas'!$O$9,E412='PC Receitas'!$O$10,E412='PC Receitas'!$O$11,E412='PC Receitas'!$O$12,E412='PC Receitas'!$O$13,E412='PC Receitas'!$O$14)),-K412,0))</f>
        <v>#REF!</v>
      </c>
      <c r="S412" s="112" t="e">
        <f t="shared" si="24"/>
        <v>#N/A</v>
      </c>
      <c r="T412" s="109" t="e">
        <f t="shared" si="25"/>
        <v>#N/A</v>
      </c>
      <c r="U412" s="109" t="e">
        <f t="shared" si="26"/>
        <v>#N/A</v>
      </c>
      <c r="V412" s="109" t="e">
        <f t="shared" si="27"/>
        <v>#N/A</v>
      </c>
      <c r="W412" s="113" t="e">
        <f>VLOOKUP(E412,'PC Receitas'!$O$4:$P$14,2,FALSE)</f>
        <v>#N/A</v>
      </c>
    </row>
    <row r="413" spans="1:23" ht="19.5" customHeight="1" thickTop="1" thickBot="1" x14ac:dyDescent="0.3">
      <c r="A413" s="164"/>
      <c r="C413" s="43"/>
      <c r="D413" s="43" t="str">
        <f>IF(C413&lt;&gt;"",TEXT(C413,"00")&amp;"/12/"&amp;'Configurações Básicas'!$E$5,"")</f>
        <v/>
      </c>
      <c r="E413" s="43"/>
      <c r="F413" s="143"/>
      <c r="G413" s="43"/>
      <c r="H413" s="43"/>
      <c r="I413" s="43"/>
      <c r="J413" s="219"/>
      <c r="K413" s="219"/>
      <c r="L413" s="44"/>
      <c r="M413" s="137"/>
      <c r="N413" s="41" t="e">
        <f>N412+IF(AND(L413="Pago",OR(E413='PC Receitas'!$O$4,E413='PC Receitas'!$O$5,E413='PC Receitas'!$O$6)),K413,IF(AND(L413="Pago",OR(E413='PC Receitas'!$O$7,E413='PC Receitas'!$O$8,E413='PC Receitas'!$O$9,E413='PC Receitas'!$O$10,E413='PC Receitas'!$O$11,E413='PC Receitas'!$O$12,E413='PC Receitas'!$O$13,E413='PC Receitas'!$O$14)),-K413,0))</f>
        <v>#REF!</v>
      </c>
      <c r="S413" s="112" t="e">
        <f t="shared" si="24"/>
        <v>#N/A</v>
      </c>
      <c r="T413" s="109" t="e">
        <f t="shared" si="25"/>
        <v>#N/A</v>
      </c>
      <c r="U413" s="109" t="e">
        <f t="shared" si="26"/>
        <v>#N/A</v>
      </c>
      <c r="V413" s="109" t="e">
        <f t="shared" si="27"/>
        <v>#N/A</v>
      </c>
      <c r="W413" s="113" t="e">
        <f>VLOOKUP(E413,'PC Receitas'!$O$4:$P$14,2,FALSE)</f>
        <v>#N/A</v>
      </c>
    </row>
    <row r="414" spans="1:23" ht="19.5" customHeight="1" thickTop="1" thickBot="1" x14ac:dyDescent="0.3">
      <c r="A414" s="164"/>
      <c r="C414" s="43"/>
      <c r="D414" s="43" t="str">
        <f>IF(C414&lt;&gt;"",TEXT(C414,"00")&amp;"/12/"&amp;'Configurações Básicas'!$E$5,"")</f>
        <v/>
      </c>
      <c r="E414" s="43"/>
      <c r="F414" s="143"/>
      <c r="G414" s="43"/>
      <c r="H414" s="43"/>
      <c r="I414" s="43"/>
      <c r="J414" s="219"/>
      <c r="K414" s="219"/>
      <c r="L414" s="44"/>
      <c r="M414" s="137"/>
      <c r="N414" s="41" t="e">
        <f>N413+IF(AND(L414="Pago",OR(E414='PC Receitas'!$O$4,E414='PC Receitas'!$O$5,E414='PC Receitas'!$O$6)),K414,IF(AND(L414="Pago",OR(E414='PC Receitas'!$O$7,E414='PC Receitas'!$O$8,E414='PC Receitas'!$O$9,E414='PC Receitas'!$O$10,E414='PC Receitas'!$O$11,E414='PC Receitas'!$O$12,E414='PC Receitas'!$O$13,E414='PC Receitas'!$O$14)),-K414,0))</f>
        <v>#REF!</v>
      </c>
      <c r="S414" s="112" t="e">
        <f t="shared" si="24"/>
        <v>#N/A</v>
      </c>
      <c r="T414" s="109" t="e">
        <f t="shared" si="25"/>
        <v>#N/A</v>
      </c>
      <c r="U414" s="109" t="e">
        <f t="shared" si="26"/>
        <v>#N/A</v>
      </c>
      <c r="V414" s="109" t="e">
        <f t="shared" si="27"/>
        <v>#N/A</v>
      </c>
      <c r="W414" s="113" t="e">
        <f>VLOOKUP(E414,'PC Receitas'!$O$4:$P$14,2,FALSE)</f>
        <v>#N/A</v>
      </c>
    </row>
    <row r="415" spans="1:23" ht="19.5" customHeight="1" thickTop="1" thickBot="1" x14ac:dyDescent="0.3">
      <c r="A415" s="164"/>
      <c r="C415" s="43"/>
      <c r="D415" s="43" t="str">
        <f>IF(C415&lt;&gt;"",TEXT(C415,"00")&amp;"/12/"&amp;'Configurações Básicas'!$E$5,"")</f>
        <v/>
      </c>
      <c r="E415" s="43"/>
      <c r="F415" s="143"/>
      <c r="G415" s="43"/>
      <c r="H415" s="43"/>
      <c r="I415" s="43"/>
      <c r="J415" s="219"/>
      <c r="K415" s="219"/>
      <c r="L415" s="44"/>
      <c r="M415" s="137"/>
      <c r="N415" s="41" t="e">
        <f>N414+IF(AND(L415="Pago",OR(E415='PC Receitas'!$O$4,E415='PC Receitas'!$O$5,E415='PC Receitas'!$O$6)),K415,IF(AND(L415="Pago",OR(E415='PC Receitas'!$O$7,E415='PC Receitas'!$O$8,E415='PC Receitas'!$O$9,E415='PC Receitas'!$O$10,E415='PC Receitas'!$O$11,E415='PC Receitas'!$O$12,E415='PC Receitas'!$O$13,E415='PC Receitas'!$O$14)),-K415,0))</f>
        <v>#REF!</v>
      </c>
      <c r="S415" s="112" t="e">
        <f t="shared" si="24"/>
        <v>#N/A</v>
      </c>
      <c r="T415" s="109" t="e">
        <f t="shared" si="25"/>
        <v>#N/A</v>
      </c>
      <c r="U415" s="109" t="e">
        <f t="shared" si="26"/>
        <v>#N/A</v>
      </c>
      <c r="V415" s="109" t="e">
        <f t="shared" si="27"/>
        <v>#N/A</v>
      </c>
      <c r="W415" s="113" t="e">
        <f>VLOOKUP(E415,'PC Receitas'!$O$4:$P$14,2,FALSE)</f>
        <v>#N/A</v>
      </c>
    </row>
    <row r="416" spans="1:23" ht="19.5" customHeight="1" thickTop="1" thickBot="1" x14ac:dyDescent="0.3">
      <c r="A416" s="164"/>
      <c r="C416" s="43"/>
      <c r="D416" s="43" t="str">
        <f>IF(C416&lt;&gt;"",TEXT(C416,"00")&amp;"/12/"&amp;'Configurações Básicas'!$E$5,"")</f>
        <v/>
      </c>
      <c r="E416" s="43"/>
      <c r="F416" s="143"/>
      <c r="G416" s="43"/>
      <c r="H416" s="43"/>
      <c r="I416" s="43"/>
      <c r="J416" s="219"/>
      <c r="K416" s="219"/>
      <c r="L416" s="44"/>
      <c r="M416" s="137"/>
      <c r="N416" s="41" t="e">
        <f>N415+IF(AND(L416="Pago",OR(E416='PC Receitas'!$O$4,E416='PC Receitas'!$O$5,E416='PC Receitas'!$O$6)),K416,IF(AND(L416="Pago",OR(E416='PC Receitas'!$O$7,E416='PC Receitas'!$O$8,E416='PC Receitas'!$O$9,E416='PC Receitas'!$O$10,E416='PC Receitas'!$O$11,E416='PC Receitas'!$O$12,E416='PC Receitas'!$O$13,E416='PC Receitas'!$O$14)),-K416,0))</f>
        <v>#REF!</v>
      </c>
      <c r="S416" s="112" t="e">
        <f t="shared" si="24"/>
        <v>#N/A</v>
      </c>
      <c r="T416" s="109" t="e">
        <f t="shared" si="25"/>
        <v>#N/A</v>
      </c>
      <c r="U416" s="109" t="e">
        <f t="shared" si="26"/>
        <v>#N/A</v>
      </c>
      <c r="V416" s="109" t="e">
        <f t="shared" si="27"/>
        <v>#N/A</v>
      </c>
      <c r="W416" s="113" t="e">
        <f>VLOOKUP(E416,'PC Receitas'!$O$4:$P$14,2,FALSE)</f>
        <v>#N/A</v>
      </c>
    </row>
    <row r="417" spans="1:23" ht="19.5" customHeight="1" thickTop="1" thickBot="1" x14ac:dyDescent="0.3">
      <c r="A417" s="164"/>
      <c r="C417" s="43"/>
      <c r="D417" s="43" t="str">
        <f>IF(C417&lt;&gt;"",TEXT(C417,"00")&amp;"/12/"&amp;'Configurações Básicas'!$E$5,"")</f>
        <v/>
      </c>
      <c r="E417" s="43"/>
      <c r="F417" s="143"/>
      <c r="G417" s="43"/>
      <c r="H417" s="43"/>
      <c r="I417" s="43"/>
      <c r="J417" s="219"/>
      <c r="K417" s="219"/>
      <c r="L417" s="44"/>
      <c r="M417" s="137"/>
      <c r="N417" s="41" t="e">
        <f>N416+IF(AND(L417="Pago",OR(E417='PC Receitas'!$O$4,E417='PC Receitas'!$O$5,E417='PC Receitas'!$O$6)),K417,IF(AND(L417="Pago",OR(E417='PC Receitas'!$O$7,E417='PC Receitas'!$O$8,E417='PC Receitas'!$O$9,E417='PC Receitas'!$O$10,E417='PC Receitas'!$O$11,E417='PC Receitas'!$O$12,E417='PC Receitas'!$O$13,E417='PC Receitas'!$O$14)),-K417,0))</f>
        <v>#REF!</v>
      </c>
      <c r="S417" s="112" t="e">
        <f t="shared" si="24"/>
        <v>#N/A</v>
      </c>
      <c r="T417" s="109" t="e">
        <f t="shared" si="25"/>
        <v>#N/A</v>
      </c>
      <c r="U417" s="109" t="e">
        <f t="shared" si="26"/>
        <v>#N/A</v>
      </c>
      <c r="V417" s="109" t="e">
        <f t="shared" si="27"/>
        <v>#N/A</v>
      </c>
      <c r="W417" s="113" t="e">
        <f>VLOOKUP(E417,'PC Receitas'!$O$4:$P$14,2,FALSE)</f>
        <v>#N/A</v>
      </c>
    </row>
    <row r="418" spans="1:23" ht="19.5" customHeight="1" thickTop="1" thickBot="1" x14ac:dyDescent="0.3">
      <c r="A418" s="164"/>
      <c r="C418" s="43"/>
      <c r="D418" s="43" t="str">
        <f>IF(C418&lt;&gt;"",TEXT(C418,"00")&amp;"/12/"&amp;'Configurações Básicas'!$E$5,"")</f>
        <v/>
      </c>
      <c r="E418" s="43"/>
      <c r="F418" s="143"/>
      <c r="G418" s="43"/>
      <c r="H418" s="43"/>
      <c r="I418" s="43"/>
      <c r="J418" s="219"/>
      <c r="K418" s="219"/>
      <c r="L418" s="44"/>
      <c r="M418" s="137"/>
      <c r="N418" s="41" t="e">
        <f>N417+IF(AND(L418="Pago",OR(E418='PC Receitas'!$O$4,E418='PC Receitas'!$O$5,E418='PC Receitas'!$O$6)),K418,IF(AND(L418="Pago",OR(E418='PC Receitas'!$O$7,E418='PC Receitas'!$O$8,E418='PC Receitas'!$O$9,E418='PC Receitas'!$O$10,E418='PC Receitas'!$O$11,E418='PC Receitas'!$O$12,E418='PC Receitas'!$O$13,E418='PC Receitas'!$O$14)),-K418,0))</f>
        <v>#REF!</v>
      </c>
      <c r="S418" s="112" t="e">
        <f t="shared" si="24"/>
        <v>#N/A</v>
      </c>
      <c r="T418" s="109" t="e">
        <f t="shared" si="25"/>
        <v>#N/A</v>
      </c>
      <c r="U418" s="109" t="e">
        <f t="shared" si="26"/>
        <v>#N/A</v>
      </c>
      <c r="V418" s="109" t="e">
        <f t="shared" si="27"/>
        <v>#N/A</v>
      </c>
      <c r="W418" s="113" t="e">
        <f>VLOOKUP(E418,'PC Receitas'!$O$4:$P$14,2,FALSE)</f>
        <v>#N/A</v>
      </c>
    </row>
    <row r="419" spans="1:23" ht="19.5" customHeight="1" thickTop="1" thickBot="1" x14ac:dyDescent="0.3">
      <c r="A419" s="164"/>
      <c r="C419" s="43"/>
      <c r="D419" s="43" t="str">
        <f>IF(C419&lt;&gt;"",TEXT(C419,"00")&amp;"/12/"&amp;'Configurações Básicas'!$E$5,"")</f>
        <v/>
      </c>
      <c r="E419" s="43"/>
      <c r="F419" s="143"/>
      <c r="G419" s="43"/>
      <c r="H419" s="43"/>
      <c r="I419" s="43"/>
      <c r="J419" s="219"/>
      <c r="K419" s="219"/>
      <c r="L419" s="44"/>
      <c r="M419" s="137"/>
      <c r="N419" s="41" t="e">
        <f>N418+IF(AND(L419="Pago",OR(E419='PC Receitas'!$O$4,E419='PC Receitas'!$O$5,E419='PC Receitas'!$O$6)),K419,IF(AND(L419="Pago",OR(E419='PC Receitas'!$O$7,E419='PC Receitas'!$O$8,E419='PC Receitas'!$O$9,E419='PC Receitas'!$O$10,E419='PC Receitas'!$O$11,E419='PC Receitas'!$O$12,E419='PC Receitas'!$O$13,E419='PC Receitas'!$O$14)),-K419,0))</f>
        <v>#REF!</v>
      </c>
      <c r="S419" s="112" t="e">
        <f t="shared" si="24"/>
        <v>#N/A</v>
      </c>
      <c r="T419" s="109" t="e">
        <f t="shared" si="25"/>
        <v>#N/A</v>
      </c>
      <c r="U419" s="109" t="e">
        <f t="shared" si="26"/>
        <v>#N/A</v>
      </c>
      <c r="V419" s="109" t="e">
        <f t="shared" si="27"/>
        <v>#N/A</v>
      </c>
      <c r="W419" s="113" t="e">
        <f>VLOOKUP(E419,'PC Receitas'!$O$4:$P$14,2,FALSE)</f>
        <v>#N/A</v>
      </c>
    </row>
    <row r="420" spans="1:23" ht="19.5" customHeight="1" thickTop="1" thickBot="1" x14ac:dyDescent="0.3">
      <c r="A420" s="164"/>
      <c r="C420" s="43"/>
      <c r="D420" s="43" t="str">
        <f>IF(C420&lt;&gt;"",TEXT(C420,"00")&amp;"/12/"&amp;'Configurações Básicas'!$E$5,"")</f>
        <v/>
      </c>
      <c r="E420" s="43"/>
      <c r="F420" s="143"/>
      <c r="G420" s="43"/>
      <c r="H420" s="43"/>
      <c r="I420" s="43"/>
      <c r="J420" s="219"/>
      <c r="K420" s="219"/>
      <c r="L420" s="44"/>
      <c r="M420" s="137"/>
      <c r="N420" s="41" t="e">
        <f>N419+IF(AND(L420="Pago",OR(E420='PC Receitas'!$O$4,E420='PC Receitas'!$O$5,E420='PC Receitas'!$O$6)),K420,IF(AND(L420="Pago",OR(E420='PC Receitas'!$O$7,E420='PC Receitas'!$O$8,E420='PC Receitas'!$O$9,E420='PC Receitas'!$O$10,E420='PC Receitas'!$O$11,E420='PC Receitas'!$O$12,E420='PC Receitas'!$O$13,E420='PC Receitas'!$O$14)),-K420,0))</f>
        <v>#REF!</v>
      </c>
      <c r="S420" s="112" t="e">
        <f t="shared" si="24"/>
        <v>#N/A</v>
      </c>
      <c r="T420" s="109" t="e">
        <f t="shared" si="25"/>
        <v>#N/A</v>
      </c>
      <c r="U420" s="109" t="e">
        <f t="shared" si="26"/>
        <v>#N/A</v>
      </c>
      <c r="V420" s="109" t="e">
        <f t="shared" si="27"/>
        <v>#N/A</v>
      </c>
      <c r="W420" s="113" t="e">
        <f>VLOOKUP(E420,'PC Receitas'!$O$4:$P$14,2,FALSE)</f>
        <v>#N/A</v>
      </c>
    </row>
    <row r="421" spans="1:23" ht="19.5" customHeight="1" thickTop="1" thickBot="1" x14ac:dyDescent="0.3">
      <c r="A421" s="164"/>
      <c r="C421" s="43"/>
      <c r="D421" s="43" t="str">
        <f>IF(C421&lt;&gt;"",TEXT(C421,"00")&amp;"/12/"&amp;'Configurações Básicas'!$E$5,"")</f>
        <v/>
      </c>
      <c r="E421" s="43"/>
      <c r="F421" s="143"/>
      <c r="G421" s="43"/>
      <c r="H421" s="43"/>
      <c r="I421" s="43"/>
      <c r="J421" s="219"/>
      <c r="K421" s="219"/>
      <c r="L421" s="44"/>
      <c r="M421" s="137"/>
      <c r="N421" s="41" t="e">
        <f>N420+IF(AND(L421="Pago",OR(E421='PC Receitas'!$O$4,E421='PC Receitas'!$O$5,E421='PC Receitas'!$O$6)),K421,IF(AND(L421="Pago",OR(E421='PC Receitas'!$O$7,E421='PC Receitas'!$O$8,E421='PC Receitas'!$O$9,E421='PC Receitas'!$O$10,E421='PC Receitas'!$O$11,E421='PC Receitas'!$O$12,E421='PC Receitas'!$O$13,E421='PC Receitas'!$O$14)),-K421,0))</f>
        <v>#REF!</v>
      </c>
      <c r="S421" s="112" t="e">
        <f t="shared" si="24"/>
        <v>#N/A</v>
      </c>
      <c r="T421" s="109" t="e">
        <f t="shared" si="25"/>
        <v>#N/A</v>
      </c>
      <c r="U421" s="109" t="e">
        <f t="shared" si="26"/>
        <v>#N/A</v>
      </c>
      <c r="V421" s="109" t="e">
        <f t="shared" si="27"/>
        <v>#N/A</v>
      </c>
      <c r="W421" s="113" t="e">
        <f>VLOOKUP(E421,'PC Receitas'!$O$4:$P$14,2,FALSE)</f>
        <v>#N/A</v>
      </c>
    </row>
    <row r="422" spans="1:23" ht="19.5" customHeight="1" thickTop="1" thickBot="1" x14ac:dyDescent="0.3">
      <c r="A422" s="164"/>
      <c r="C422" s="43"/>
      <c r="D422" s="43" t="str">
        <f>IF(C422&lt;&gt;"",TEXT(C422,"00")&amp;"/12/"&amp;'Configurações Básicas'!$E$5,"")</f>
        <v/>
      </c>
      <c r="E422" s="43"/>
      <c r="F422" s="143"/>
      <c r="G422" s="43"/>
      <c r="H422" s="43"/>
      <c r="I422" s="43"/>
      <c r="J422" s="219"/>
      <c r="K422" s="219"/>
      <c r="L422" s="44"/>
      <c r="M422" s="137"/>
      <c r="N422" s="41" t="e">
        <f>N421+IF(AND(L422="Pago",OR(E422='PC Receitas'!$O$4,E422='PC Receitas'!$O$5,E422='PC Receitas'!$O$6)),K422,IF(AND(L422="Pago",OR(E422='PC Receitas'!$O$7,E422='PC Receitas'!$O$8,E422='PC Receitas'!$O$9,E422='PC Receitas'!$O$10,E422='PC Receitas'!$O$11,E422='PC Receitas'!$O$12,E422='PC Receitas'!$O$13,E422='PC Receitas'!$O$14)),-K422,0))</f>
        <v>#REF!</v>
      </c>
      <c r="S422" s="112" t="e">
        <f t="shared" si="24"/>
        <v>#N/A</v>
      </c>
      <c r="T422" s="109" t="e">
        <f t="shared" si="25"/>
        <v>#N/A</v>
      </c>
      <c r="U422" s="109" t="e">
        <f t="shared" si="26"/>
        <v>#N/A</v>
      </c>
      <c r="V422" s="109" t="e">
        <f t="shared" si="27"/>
        <v>#N/A</v>
      </c>
      <c r="W422" s="113" t="e">
        <f>VLOOKUP(E422,'PC Receitas'!$O$4:$P$14,2,FALSE)</f>
        <v>#N/A</v>
      </c>
    </row>
    <row r="423" spans="1:23" ht="19.5" customHeight="1" thickTop="1" thickBot="1" x14ac:dyDescent="0.3">
      <c r="A423" s="164"/>
      <c r="C423" s="43"/>
      <c r="D423" s="43" t="str">
        <f>IF(C423&lt;&gt;"",TEXT(C423,"00")&amp;"/12/"&amp;'Configurações Básicas'!$E$5,"")</f>
        <v/>
      </c>
      <c r="E423" s="43"/>
      <c r="F423" s="143"/>
      <c r="G423" s="43"/>
      <c r="H423" s="43"/>
      <c r="I423" s="43"/>
      <c r="J423" s="219"/>
      <c r="K423" s="219"/>
      <c r="L423" s="44"/>
      <c r="M423" s="137"/>
      <c r="N423" s="41" t="e">
        <f>N422+IF(AND(L423="Pago",OR(E423='PC Receitas'!$O$4,E423='PC Receitas'!$O$5,E423='PC Receitas'!$O$6)),K423,IF(AND(L423="Pago",OR(E423='PC Receitas'!$O$7,E423='PC Receitas'!$O$8,E423='PC Receitas'!$O$9,E423='PC Receitas'!$O$10,E423='PC Receitas'!$O$11,E423='PC Receitas'!$O$12,E423='PC Receitas'!$O$13,E423='PC Receitas'!$O$14)),-K423,0))</f>
        <v>#REF!</v>
      </c>
      <c r="S423" s="112" t="e">
        <f t="shared" si="24"/>
        <v>#N/A</v>
      </c>
      <c r="T423" s="109" t="e">
        <f t="shared" si="25"/>
        <v>#N/A</v>
      </c>
      <c r="U423" s="109" t="e">
        <f t="shared" si="26"/>
        <v>#N/A</v>
      </c>
      <c r="V423" s="109" t="e">
        <f t="shared" si="27"/>
        <v>#N/A</v>
      </c>
      <c r="W423" s="113" t="e">
        <f>VLOOKUP(E423,'PC Receitas'!$O$4:$P$14,2,FALSE)</f>
        <v>#N/A</v>
      </c>
    </row>
    <row r="424" spans="1:23" ht="19.5" customHeight="1" thickTop="1" thickBot="1" x14ac:dyDescent="0.3">
      <c r="A424" s="164"/>
      <c r="C424" s="43"/>
      <c r="D424" s="43" t="str">
        <f>IF(C424&lt;&gt;"",TEXT(C424,"00")&amp;"/12/"&amp;'Configurações Básicas'!$E$5,"")</f>
        <v/>
      </c>
      <c r="E424" s="43"/>
      <c r="F424" s="143"/>
      <c r="G424" s="43"/>
      <c r="H424" s="43"/>
      <c r="I424" s="43"/>
      <c r="J424" s="219"/>
      <c r="K424" s="219"/>
      <c r="L424" s="44"/>
      <c r="M424" s="137"/>
      <c r="N424" s="41" t="e">
        <f>N423+IF(AND(L424="Pago",OR(E424='PC Receitas'!$O$4,E424='PC Receitas'!$O$5,E424='PC Receitas'!$O$6)),K424,IF(AND(L424="Pago",OR(E424='PC Receitas'!$O$7,E424='PC Receitas'!$O$8,E424='PC Receitas'!$O$9,E424='PC Receitas'!$O$10,E424='PC Receitas'!$O$11,E424='PC Receitas'!$O$12,E424='PC Receitas'!$O$13,E424='PC Receitas'!$O$14)),-K424,0))</f>
        <v>#REF!</v>
      </c>
      <c r="S424" s="112" t="e">
        <f t="shared" si="24"/>
        <v>#N/A</v>
      </c>
      <c r="T424" s="109" t="e">
        <f t="shared" si="25"/>
        <v>#N/A</v>
      </c>
      <c r="U424" s="109" t="e">
        <f t="shared" si="26"/>
        <v>#N/A</v>
      </c>
      <c r="V424" s="109" t="e">
        <f t="shared" si="27"/>
        <v>#N/A</v>
      </c>
      <c r="W424" s="113" t="e">
        <f>VLOOKUP(E424,'PC Receitas'!$O$4:$P$14,2,FALSE)</f>
        <v>#N/A</v>
      </c>
    </row>
    <row r="425" spans="1:23" ht="19.5" customHeight="1" thickTop="1" thickBot="1" x14ac:dyDescent="0.3">
      <c r="A425" s="164"/>
      <c r="C425" s="43"/>
      <c r="D425" s="43" t="str">
        <f>IF(C425&lt;&gt;"",TEXT(C425,"00")&amp;"/12/"&amp;'Configurações Básicas'!$E$5,"")</f>
        <v/>
      </c>
      <c r="E425" s="43"/>
      <c r="F425" s="143"/>
      <c r="G425" s="43"/>
      <c r="H425" s="43"/>
      <c r="I425" s="43"/>
      <c r="J425" s="219"/>
      <c r="K425" s="219"/>
      <c r="L425" s="44"/>
      <c r="M425" s="137"/>
      <c r="N425" s="41" t="e">
        <f>N424+IF(AND(L425="Pago",OR(E425='PC Receitas'!$O$4,E425='PC Receitas'!$O$5,E425='PC Receitas'!$O$6)),K425,IF(AND(L425="Pago",OR(E425='PC Receitas'!$O$7,E425='PC Receitas'!$O$8,E425='PC Receitas'!$O$9,E425='PC Receitas'!$O$10,E425='PC Receitas'!$O$11,E425='PC Receitas'!$O$12,E425='PC Receitas'!$O$13,E425='PC Receitas'!$O$14)),-K425,0))</f>
        <v>#REF!</v>
      </c>
      <c r="S425" s="112" t="e">
        <f t="shared" si="24"/>
        <v>#N/A</v>
      </c>
      <c r="T425" s="109" t="e">
        <f t="shared" si="25"/>
        <v>#N/A</v>
      </c>
      <c r="U425" s="109" t="e">
        <f t="shared" si="26"/>
        <v>#N/A</v>
      </c>
      <c r="V425" s="109" t="e">
        <f t="shared" si="27"/>
        <v>#N/A</v>
      </c>
      <c r="W425" s="113" t="e">
        <f>VLOOKUP(E425,'PC Receitas'!$O$4:$P$14,2,FALSE)</f>
        <v>#N/A</v>
      </c>
    </row>
    <row r="426" spans="1:23" ht="19.5" customHeight="1" thickTop="1" thickBot="1" x14ac:dyDescent="0.3">
      <c r="A426" s="164"/>
      <c r="C426" s="43"/>
      <c r="D426" s="43" t="str">
        <f>IF(C426&lt;&gt;"",TEXT(C426,"00")&amp;"/12/"&amp;'Configurações Básicas'!$E$5,"")</f>
        <v/>
      </c>
      <c r="E426" s="43"/>
      <c r="F426" s="143"/>
      <c r="G426" s="43"/>
      <c r="H426" s="43"/>
      <c r="I426" s="43"/>
      <c r="J426" s="219"/>
      <c r="K426" s="219"/>
      <c r="L426" s="44"/>
      <c r="M426" s="137"/>
      <c r="N426" s="41" t="e">
        <f>N425+IF(AND(L426="Pago",OR(E426='PC Receitas'!$O$4,E426='PC Receitas'!$O$5,E426='PC Receitas'!$O$6)),K426,IF(AND(L426="Pago",OR(E426='PC Receitas'!$O$7,E426='PC Receitas'!$O$8,E426='PC Receitas'!$O$9,E426='PC Receitas'!$O$10,E426='PC Receitas'!$O$11,E426='PC Receitas'!$O$12,E426='PC Receitas'!$O$13,E426='PC Receitas'!$O$14)),-K426,0))</f>
        <v>#REF!</v>
      </c>
      <c r="S426" s="112" t="e">
        <f t="shared" si="24"/>
        <v>#N/A</v>
      </c>
      <c r="T426" s="109" t="e">
        <f t="shared" si="25"/>
        <v>#N/A</v>
      </c>
      <c r="U426" s="109" t="e">
        <f t="shared" si="26"/>
        <v>#N/A</v>
      </c>
      <c r="V426" s="109" t="e">
        <f t="shared" si="27"/>
        <v>#N/A</v>
      </c>
      <c r="W426" s="113" t="e">
        <f>VLOOKUP(E426,'PC Receitas'!$O$4:$P$14,2,FALSE)</f>
        <v>#N/A</v>
      </c>
    </row>
    <row r="427" spans="1:23" ht="19.5" customHeight="1" thickTop="1" thickBot="1" x14ac:dyDescent="0.3">
      <c r="A427" s="164"/>
      <c r="C427" s="43"/>
      <c r="D427" s="43" t="str">
        <f>IF(C427&lt;&gt;"",TEXT(C427,"00")&amp;"/12/"&amp;'Configurações Básicas'!$E$5,"")</f>
        <v/>
      </c>
      <c r="E427" s="43"/>
      <c r="F427" s="143"/>
      <c r="G427" s="43"/>
      <c r="H427" s="43"/>
      <c r="I427" s="43"/>
      <c r="J427" s="219"/>
      <c r="K427" s="219"/>
      <c r="L427" s="44"/>
      <c r="M427" s="137"/>
      <c r="N427" s="41" t="e">
        <f>N426+IF(AND(L427="Pago",OR(E427='PC Receitas'!$O$4,E427='PC Receitas'!$O$5,E427='PC Receitas'!$O$6)),K427,IF(AND(L427="Pago",OR(E427='PC Receitas'!$O$7,E427='PC Receitas'!$O$8,E427='PC Receitas'!$O$9,E427='PC Receitas'!$O$10,E427='PC Receitas'!$O$11,E427='PC Receitas'!$O$12,E427='PC Receitas'!$O$13,E427='PC Receitas'!$O$14)),-K427,0))</f>
        <v>#REF!</v>
      </c>
      <c r="S427" s="112" t="e">
        <f t="shared" si="24"/>
        <v>#N/A</v>
      </c>
      <c r="T427" s="109" t="e">
        <f t="shared" si="25"/>
        <v>#N/A</v>
      </c>
      <c r="U427" s="109" t="e">
        <f t="shared" si="26"/>
        <v>#N/A</v>
      </c>
      <c r="V427" s="109" t="e">
        <f t="shared" si="27"/>
        <v>#N/A</v>
      </c>
      <c r="W427" s="113" t="e">
        <f>VLOOKUP(E427,'PC Receitas'!$O$4:$P$14,2,FALSE)</f>
        <v>#N/A</v>
      </c>
    </row>
    <row r="428" spans="1:23" ht="19.5" customHeight="1" thickTop="1" thickBot="1" x14ac:dyDescent="0.3">
      <c r="A428" s="164"/>
      <c r="C428" s="43"/>
      <c r="D428" s="43" t="str">
        <f>IF(C428&lt;&gt;"",TEXT(C428,"00")&amp;"/12/"&amp;'Configurações Básicas'!$E$5,"")</f>
        <v/>
      </c>
      <c r="E428" s="43"/>
      <c r="F428" s="143"/>
      <c r="G428" s="43"/>
      <c r="H428" s="43"/>
      <c r="I428" s="43"/>
      <c r="J428" s="219"/>
      <c r="K428" s="219"/>
      <c r="L428" s="44"/>
      <c r="M428" s="137"/>
      <c r="N428" s="41" t="e">
        <f>N427+IF(AND(L428="Pago",OR(E428='PC Receitas'!$O$4,E428='PC Receitas'!$O$5,E428='PC Receitas'!$O$6)),K428,IF(AND(L428="Pago",OR(E428='PC Receitas'!$O$7,E428='PC Receitas'!$O$8,E428='PC Receitas'!$O$9,E428='PC Receitas'!$O$10,E428='PC Receitas'!$O$11,E428='PC Receitas'!$O$12,E428='PC Receitas'!$O$13,E428='PC Receitas'!$O$14)),-K428,0))</f>
        <v>#REF!</v>
      </c>
      <c r="S428" s="112" t="e">
        <f t="shared" si="24"/>
        <v>#N/A</v>
      </c>
      <c r="T428" s="109" t="e">
        <f t="shared" si="25"/>
        <v>#N/A</v>
      </c>
      <c r="U428" s="109" t="e">
        <f t="shared" si="26"/>
        <v>#N/A</v>
      </c>
      <c r="V428" s="109" t="e">
        <f t="shared" si="27"/>
        <v>#N/A</v>
      </c>
      <c r="W428" s="113" t="e">
        <f>VLOOKUP(E428,'PC Receitas'!$O$4:$P$14,2,FALSE)</f>
        <v>#N/A</v>
      </c>
    </row>
    <row r="429" spans="1:23" ht="19.5" customHeight="1" thickTop="1" thickBot="1" x14ac:dyDescent="0.3">
      <c r="A429" s="164"/>
      <c r="C429" s="43"/>
      <c r="D429" s="43" t="str">
        <f>IF(C429&lt;&gt;"",TEXT(C429,"00")&amp;"/12/"&amp;'Configurações Básicas'!$E$5,"")</f>
        <v/>
      </c>
      <c r="E429" s="43"/>
      <c r="F429" s="143"/>
      <c r="G429" s="43"/>
      <c r="H429" s="43"/>
      <c r="I429" s="43"/>
      <c r="J429" s="219"/>
      <c r="K429" s="219"/>
      <c r="L429" s="44"/>
      <c r="M429" s="137"/>
      <c r="N429" s="41" t="e">
        <f>N428+IF(AND(L429="Pago",OR(E429='PC Receitas'!$O$4,E429='PC Receitas'!$O$5,E429='PC Receitas'!$O$6)),K429,IF(AND(L429="Pago",OR(E429='PC Receitas'!$O$7,E429='PC Receitas'!$O$8,E429='PC Receitas'!$O$9,E429='PC Receitas'!$O$10,E429='PC Receitas'!$O$11,E429='PC Receitas'!$O$12,E429='PC Receitas'!$O$13,E429='PC Receitas'!$O$14)),-K429,0))</f>
        <v>#REF!</v>
      </c>
      <c r="S429" s="112" t="e">
        <f t="shared" si="24"/>
        <v>#N/A</v>
      </c>
      <c r="T429" s="109" t="e">
        <f t="shared" si="25"/>
        <v>#N/A</v>
      </c>
      <c r="U429" s="109" t="e">
        <f t="shared" si="26"/>
        <v>#N/A</v>
      </c>
      <c r="V429" s="109" t="e">
        <f t="shared" si="27"/>
        <v>#N/A</v>
      </c>
      <c r="W429" s="113" t="e">
        <f>VLOOKUP(E429,'PC Receitas'!$O$4:$P$14,2,FALSE)</f>
        <v>#N/A</v>
      </c>
    </row>
    <row r="430" spans="1:23" ht="19.5" customHeight="1" thickTop="1" thickBot="1" x14ac:dyDescent="0.3">
      <c r="A430" s="164"/>
      <c r="C430" s="43"/>
      <c r="D430" s="43" t="str">
        <f>IF(C430&lt;&gt;"",TEXT(C430,"00")&amp;"/12/"&amp;'Configurações Básicas'!$E$5,"")</f>
        <v/>
      </c>
      <c r="E430" s="43"/>
      <c r="F430" s="143"/>
      <c r="G430" s="43"/>
      <c r="H430" s="43"/>
      <c r="I430" s="43"/>
      <c r="J430" s="219"/>
      <c r="K430" s="219"/>
      <c r="L430" s="44"/>
      <c r="M430" s="137"/>
      <c r="N430" s="41" t="e">
        <f>N429+IF(AND(L430="Pago",OR(E430='PC Receitas'!$O$4,E430='PC Receitas'!$O$5,E430='PC Receitas'!$O$6)),K430,IF(AND(L430="Pago",OR(E430='PC Receitas'!$O$7,E430='PC Receitas'!$O$8,E430='PC Receitas'!$O$9,E430='PC Receitas'!$O$10,E430='PC Receitas'!$O$11,E430='PC Receitas'!$O$12,E430='PC Receitas'!$O$13,E430='PC Receitas'!$O$14)),-K430,0))</f>
        <v>#REF!</v>
      </c>
      <c r="S430" s="112" t="e">
        <f t="shared" si="24"/>
        <v>#N/A</v>
      </c>
      <c r="T430" s="109" t="e">
        <f t="shared" si="25"/>
        <v>#N/A</v>
      </c>
      <c r="U430" s="109" t="e">
        <f t="shared" si="26"/>
        <v>#N/A</v>
      </c>
      <c r="V430" s="109" t="e">
        <f t="shared" si="27"/>
        <v>#N/A</v>
      </c>
      <c r="W430" s="113" t="e">
        <f>VLOOKUP(E430,'PC Receitas'!$O$4:$P$14,2,FALSE)</f>
        <v>#N/A</v>
      </c>
    </row>
    <row r="431" spans="1:23" ht="19.5" customHeight="1" thickTop="1" thickBot="1" x14ac:dyDescent="0.3">
      <c r="A431" s="164"/>
      <c r="C431" s="43"/>
      <c r="D431" s="43" t="str">
        <f>IF(C431&lt;&gt;"",TEXT(C431,"00")&amp;"/12/"&amp;'Configurações Básicas'!$E$5,"")</f>
        <v/>
      </c>
      <c r="E431" s="43"/>
      <c r="F431" s="143"/>
      <c r="G431" s="43"/>
      <c r="H431" s="43"/>
      <c r="I431" s="43"/>
      <c r="J431" s="219"/>
      <c r="K431" s="219"/>
      <c r="L431" s="44"/>
      <c r="M431" s="137"/>
      <c r="N431" s="41" t="e">
        <f>N430+IF(AND(L431="Pago",OR(E431='PC Receitas'!$O$4,E431='PC Receitas'!$O$5,E431='PC Receitas'!$O$6)),K431,IF(AND(L431="Pago",OR(E431='PC Receitas'!$O$7,E431='PC Receitas'!$O$8,E431='PC Receitas'!$O$9,E431='PC Receitas'!$O$10,E431='PC Receitas'!$O$11,E431='PC Receitas'!$O$12,E431='PC Receitas'!$O$13,E431='PC Receitas'!$O$14)),-K431,0))</f>
        <v>#REF!</v>
      </c>
      <c r="S431" s="112" t="e">
        <f t="shared" si="24"/>
        <v>#N/A</v>
      </c>
      <c r="T431" s="109" t="e">
        <f t="shared" si="25"/>
        <v>#N/A</v>
      </c>
      <c r="U431" s="109" t="e">
        <f t="shared" si="26"/>
        <v>#N/A</v>
      </c>
      <c r="V431" s="109" t="e">
        <f t="shared" si="27"/>
        <v>#N/A</v>
      </c>
      <c r="W431" s="113" t="e">
        <f>VLOOKUP(E431,'PC Receitas'!$O$4:$P$14,2,FALSE)</f>
        <v>#N/A</v>
      </c>
    </row>
    <row r="432" spans="1:23" ht="19.5" customHeight="1" thickTop="1" thickBot="1" x14ac:dyDescent="0.3">
      <c r="A432" s="164"/>
      <c r="C432" s="43"/>
      <c r="D432" s="43" t="str">
        <f>IF(C432&lt;&gt;"",TEXT(C432,"00")&amp;"/12/"&amp;'Configurações Básicas'!$E$5,"")</f>
        <v/>
      </c>
      <c r="E432" s="43"/>
      <c r="F432" s="143"/>
      <c r="G432" s="43"/>
      <c r="H432" s="43"/>
      <c r="I432" s="43"/>
      <c r="J432" s="219"/>
      <c r="K432" s="219"/>
      <c r="L432" s="44"/>
      <c r="M432" s="137"/>
      <c r="N432" s="41" t="e">
        <f>N431+IF(AND(L432="Pago",OR(E432='PC Receitas'!$O$4,E432='PC Receitas'!$O$5,E432='PC Receitas'!$O$6)),K432,IF(AND(L432="Pago",OR(E432='PC Receitas'!$O$7,E432='PC Receitas'!$O$8,E432='PC Receitas'!$O$9,E432='PC Receitas'!$O$10,E432='PC Receitas'!$O$11,E432='PC Receitas'!$O$12,E432='PC Receitas'!$O$13,E432='PC Receitas'!$O$14)),-K432,0))</f>
        <v>#REF!</v>
      </c>
      <c r="S432" s="112" t="e">
        <f t="shared" si="24"/>
        <v>#N/A</v>
      </c>
      <c r="T432" s="109" t="e">
        <f t="shared" si="25"/>
        <v>#N/A</v>
      </c>
      <c r="U432" s="109" t="e">
        <f t="shared" si="26"/>
        <v>#N/A</v>
      </c>
      <c r="V432" s="109" t="e">
        <f t="shared" si="27"/>
        <v>#N/A</v>
      </c>
      <c r="W432" s="113" t="e">
        <f>VLOOKUP(E432,'PC Receitas'!$O$4:$P$14,2,FALSE)</f>
        <v>#N/A</v>
      </c>
    </row>
    <row r="433" spans="1:23" ht="19.5" customHeight="1" thickTop="1" thickBot="1" x14ac:dyDescent="0.3">
      <c r="A433" s="164"/>
      <c r="C433" s="43"/>
      <c r="D433" s="43" t="str">
        <f>IF(C433&lt;&gt;"",TEXT(C433,"00")&amp;"/12/"&amp;'Configurações Básicas'!$E$5,"")</f>
        <v/>
      </c>
      <c r="E433" s="43"/>
      <c r="F433" s="143"/>
      <c r="G433" s="43"/>
      <c r="H433" s="43"/>
      <c r="I433" s="43"/>
      <c r="J433" s="219"/>
      <c r="K433" s="219"/>
      <c r="L433" s="44"/>
      <c r="M433" s="137"/>
      <c r="N433" s="41" t="e">
        <f>N432+IF(AND(L433="Pago",OR(E433='PC Receitas'!$O$4,E433='PC Receitas'!$O$5,E433='PC Receitas'!$O$6)),K433,IF(AND(L433="Pago",OR(E433='PC Receitas'!$O$7,E433='PC Receitas'!$O$8,E433='PC Receitas'!$O$9,E433='PC Receitas'!$O$10,E433='PC Receitas'!$O$11,E433='PC Receitas'!$O$12,E433='PC Receitas'!$O$13,E433='PC Receitas'!$O$14)),-K433,0))</f>
        <v>#REF!</v>
      </c>
      <c r="S433" s="112" t="e">
        <f t="shared" si="24"/>
        <v>#N/A</v>
      </c>
      <c r="T433" s="109" t="e">
        <f t="shared" si="25"/>
        <v>#N/A</v>
      </c>
      <c r="U433" s="109" t="e">
        <f t="shared" si="26"/>
        <v>#N/A</v>
      </c>
      <c r="V433" s="109" t="e">
        <f t="shared" si="27"/>
        <v>#N/A</v>
      </c>
      <c r="W433" s="113" t="e">
        <f>VLOOKUP(E433,'PC Receitas'!$O$4:$P$14,2,FALSE)</f>
        <v>#N/A</v>
      </c>
    </row>
    <row r="434" spans="1:23" ht="19.5" customHeight="1" thickTop="1" thickBot="1" x14ac:dyDescent="0.3">
      <c r="A434" s="164"/>
      <c r="C434" s="43"/>
      <c r="D434" s="43" t="str">
        <f>IF(C434&lt;&gt;"",TEXT(C434,"00")&amp;"/12/"&amp;'Configurações Básicas'!$E$5,"")</f>
        <v/>
      </c>
      <c r="E434" s="43"/>
      <c r="F434" s="143"/>
      <c r="G434" s="43"/>
      <c r="H434" s="43"/>
      <c r="I434" s="43"/>
      <c r="J434" s="219"/>
      <c r="K434" s="219"/>
      <c r="L434" s="44"/>
      <c r="M434" s="137"/>
      <c r="N434" s="41" t="e">
        <f>N433+IF(AND(L434="Pago",OR(E434='PC Receitas'!$O$4,E434='PC Receitas'!$O$5,E434='PC Receitas'!$O$6)),K434,IF(AND(L434="Pago",OR(E434='PC Receitas'!$O$7,E434='PC Receitas'!$O$8,E434='PC Receitas'!$O$9,E434='PC Receitas'!$O$10,E434='PC Receitas'!$O$11,E434='PC Receitas'!$O$12,E434='PC Receitas'!$O$13,E434='PC Receitas'!$O$14)),-K434,0))</f>
        <v>#REF!</v>
      </c>
      <c r="S434" s="112" t="e">
        <f t="shared" si="24"/>
        <v>#N/A</v>
      </c>
      <c r="T434" s="109" t="e">
        <f t="shared" si="25"/>
        <v>#N/A</v>
      </c>
      <c r="U434" s="109" t="e">
        <f t="shared" si="26"/>
        <v>#N/A</v>
      </c>
      <c r="V434" s="109" t="e">
        <f t="shared" si="27"/>
        <v>#N/A</v>
      </c>
      <c r="W434" s="113" t="e">
        <f>VLOOKUP(E434,'PC Receitas'!$O$4:$P$14,2,FALSE)</f>
        <v>#N/A</v>
      </c>
    </row>
    <row r="435" spans="1:23" ht="19.5" customHeight="1" thickTop="1" thickBot="1" x14ac:dyDescent="0.3">
      <c r="A435" s="164"/>
      <c r="C435" s="43"/>
      <c r="D435" s="43" t="str">
        <f>IF(C435&lt;&gt;"",TEXT(C435,"00")&amp;"/12/"&amp;'Configurações Básicas'!$E$5,"")</f>
        <v/>
      </c>
      <c r="E435" s="43"/>
      <c r="F435" s="143"/>
      <c r="G435" s="43"/>
      <c r="H435" s="43"/>
      <c r="I435" s="43"/>
      <c r="J435" s="219"/>
      <c r="K435" s="219"/>
      <c r="L435" s="44"/>
      <c r="M435" s="137"/>
      <c r="N435" s="41" t="e">
        <f>N434+IF(AND(L435="Pago",OR(E435='PC Receitas'!$O$4,E435='PC Receitas'!$O$5,E435='PC Receitas'!$O$6)),K435,IF(AND(L435="Pago",OR(E435='PC Receitas'!$O$7,E435='PC Receitas'!$O$8,E435='PC Receitas'!$O$9,E435='PC Receitas'!$O$10,E435='PC Receitas'!$O$11,E435='PC Receitas'!$O$12,E435='PC Receitas'!$O$13,E435='PC Receitas'!$O$14)),-K435,0))</f>
        <v>#REF!</v>
      </c>
      <c r="S435" s="112" t="e">
        <f t="shared" si="24"/>
        <v>#N/A</v>
      </c>
      <c r="T435" s="109" t="e">
        <f t="shared" si="25"/>
        <v>#N/A</v>
      </c>
      <c r="U435" s="109" t="e">
        <f t="shared" si="26"/>
        <v>#N/A</v>
      </c>
      <c r="V435" s="109" t="e">
        <f t="shared" si="27"/>
        <v>#N/A</v>
      </c>
      <c r="W435" s="113" t="e">
        <f>VLOOKUP(E435,'PC Receitas'!$O$4:$P$14,2,FALSE)</f>
        <v>#N/A</v>
      </c>
    </row>
    <row r="436" spans="1:23" ht="19.5" customHeight="1" thickTop="1" thickBot="1" x14ac:dyDescent="0.3">
      <c r="A436" s="164"/>
      <c r="C436" s="43"/>
      <c r="D436" s="43" t="str">
        <f>IF(C436&lt;&gt;"",TEXT(C436,"00")&amp;"/12/"&amp;'Configurações Básicas'!$E$5,"")</f>
        <v/>
      </c>
      <c r="E436" s="43"/>
      <c r="F436" s="143"/>
      <c r="G436" s="43"/>
      <c r="H436" s="43"/>
      <c r="I436" s="43"/>
      <c r="J436" s="219"/>
      <c r="K436" s="219"/>
      <c r="L436" s="44"/>
      <c r="M436" s="137"/>
      <c r="N436" s="41" t="e">
        <f>N435+IF(AND(L436="Pago",OR(E436='PC Receitas'!$O$4,E436='PC Receitas'!$O$5,E436='PC Receitas'!$O$6)),K436,IF(AND(L436="Pago",OR(E436='PC Receitas'!$O$7,E436='PC Receitas'!$O$8,E436='PC Receitas'!$O$9,E436='PC Receitas'!$O$10,E436='PC Receitas'!$O$11,E436='PC Receitas'!$O$12,E436='PC Receitas'!$O$13,E436='PC Receitas'!$O$14)),-K436,0))</f>
        <v>#REF!</v>
      </c>
      <c r="S436" s="112" t="e">
        <f t="shared" si="24"/>
        <v>#N/A</v>
      </c>
      <c r="T436" s="109" t="e">
        <f t="shared" si="25"/>
        <v>#N/A</v>
      </c>
      <c r="U436" s="109" t="e">
        <f t="shared" si="26"/>
        <v>#N/A</v>
      </c>
      <c r="V436" s="109" t="e">
        <f t="shared" si="27"/>
        <v>#N/A</v>
      </c>
      <c r="W436" s="113" t="e">
        <f>VLOOKUP(E436,'PC Receitas'!$O$4:$P$14,2,FALSE)</f>
        <v>#N/A</v>
      </c>
    </row>
    <row r="437" spans="1:23" ht="19.5" customHeight="1" thickTop="1" thickBot="1" x14ac:dyDescent="0.3">
      <c r="A437" s="164"/>
      <c r="C437" s="43"/>
      <c r="D437" s="43" t="str">
        <f>IF(C437&lt;&gt;"",TEXT(C437,"00")&amp;"/12/"&amp;'Configurações Básicas'!$E$5,"")</f>
        <v/>
      </c>
      <c r="E437" s="43"/>
      <c r="F437" s="143"/>
      <c r="G437" s="43"/>
      <c r="H437" s="43"/>
      <c r="I437" s="43"/>
      <c r="J437" s="219"/>
      <c r="K437" s="219"/>
      <c r="L437" s="44"/>
      <c r="M437" s="137"/>
      <c r="N437" s="41" t="e">
        <f>N436+IF(AND(L437="Pago",OR(E437='PC Receitas'!$O$4,E437='PC Receitas'!$O$5,E437='PC Receitas'!$O$6)),K437,IF(AND(L437="Pago",OR(E437='PC Receitas'!$O$7,E437='PC Receitas'!$O$8,E437='PC Receitas'!$O$9,E437='PC Receitas'!$O$10,E437='PC Receitas'!$O$11,E437='PC Receitas'!$O$12,E437='PC Receitas'!$O$13,E437='PC Receitas'!$O$14)),-K437,0))</f>
        <v>#REF!</v>
      </c>
      <c r="S437" s="112" t="e">
        <f t="shared" si="24"/>
        <v>#N/A</v>
      </c>
      <c r="T437" s="109" t="e">
        <f t="shared" si="25"/>
        <v>#N/A</v>
      </c>
      <c r="U437" s="109" t="e">
        <f t="shared" si="26"/>
        <v>#N/A</v>
      </c>
      <c r="V437" s="109" t="e">
        <f t="shared" si="27"/>
        <v>#N/A</v>
      </c>
      <c r="W437" s="113" t="e">
        <f>VLOOKUP(E437,'PC Receitas'!$O$4:$P$14,2,FALSE)</f>
        <v>#N/A</v>
      </c>
    </row>
    <row r="438" spans="1:23" ht="19.5" customHeight="1" thickTop="1" thickBot="1" x14ac:dyDescent="0.3">
      <c r="A438" s="164"/>
      <c r="C438" s="43"/>
      <c r="D438" s="43" t="str">
        <f>IF(C438&lt;&gt;"",TEXT(C438,"00")&amp;"/12/"&amp;'Configurações Básicas'!$E$5,"")</f>
        <v/>
      </c>
      <c r="E438" s="43"/>
      <c r="F438" s="143"/>
      <c r="G438" s="43"/>
      <c r="H438" s="43"/>
      <c r="I438" s="43"/>
      <c r="J438" s="219"/>
      <c r="K438" s="219"/>
      <c r="L438" s="44"/>
      <c r="M438" s="137"/>
      <c r="N438" s="41" t="e">
        <f>N437+IF(AND(L438="Pago",OR(E438='PC Receitas'!$O$4,E438='PC Receitas'!$O$5,E438='PC Receitas'!$O$6)),K438,IF(AND(L438="Pago",OR(E438='PC Receitas'!$O$7,E438='PC Receitas'!$O$8,E438='PC Receitas'!$O$9,E438='PC Receitas'!$O$10,E438='PC Receitas'!$O$11,E438='PC Receitas'!$O$12,E438='PC Receitas'!$O$13,E438='PC Receitas'!$O$14)),-K438,0))</f>
        <v>#REF!</v>
      </c>
      <c r="S438" s="112" t="e">
        <f t="shared" si="24"/>
        <v>#N/A</v>
      </c>
      <c r="T438" s="109" t="e">
        <f t="shared" si="25"/>
        <v>#N/A</v>
      </c>
      <c r="U438" s="109" t="e">
        <f t="shared" si="26"/>
        <v>#N/A</v>
      </c>
      <c r="V438" s="109" t="e">
        <f t="shared" si="27"/>
        <v>#N/A</v>
      </c>
      <c r="W438" s="113" t="e">
        <f>VLOOKUP(E438,'PC Receitas'!$O$4:$P$14,2,FALSE)</f>
        <v>#N/A</v>
      </c>
    </row>
    <row r="439" spans="1:23" ht="19.5" customHeight="1" thickTop="1" thickBot="1" x14ac:dyDescent="0.3">
      <c r="A439" s="164"/>
      <c r="C439" s="43"/>
      <c r="D439" s="43" t="str">
        <f>IF(C439&lt;&gt;"",TEXT(C439,"00")&amp;"/12/"&amp;'Configurações Básicas'!$E$5,"")</f>
        <v/>
      </c>
      <c r="E439" s="43"/>
      <c r="F439" s="143"/>
      <c r="G439" s="43"/>
      <c r="H439" s="43"/>
      <c r="I439" s="43"/>
      <c r="J439" s="219"/>
      <c r="K439" s="219"/>
      <c r="L439" s="44"/>
      <c r="M439" s="137"/>
      <c r="N439" s="41" t="e">
        <f>N438+IF(AND(L439="Pago",OR(E439='PC Receitas'!$O$4,E439='PC Receitas'!$O$5,E439='PC Receitas'!$O$6)),K439,IF(AND(L439="Pago",OR(E439='PC Receitas'!$O$7,E439='PC Receitas'!$O$8,E439='PC Receitas'!$O$9,E439='PC Receitas'!$O$10,E439='PC Receitas'!$O$11,E439='PC Receitas'!$O$12,E439='PC Receitas'!$O$13,E439='PC Receitas'!$O$14)),-K439,0))</f>
        <v>#REF!</v>
      </c>
      <c r="S439" s="112" t="e">
        <f t="shared" si="24"/>
        <v>#N/A</v>
      </c>
      <c r="T439" s="109" t="e">
        <f t="shared" si="25"/>
        <v>#N/A</v>
      </c>
      <c r="U439" s="109" t="e">
        <f t="shared" si="26"/>
        <v>#N/A</v>
      </c>
      <c r="V439" s="109" t="e">
        <f t="shared" si="27"/>
        <v>#N/A</v>
      </c>
      <c r="W439" s="113" t="e">
        <f>VLOOKUP(E439,'PC Receitas'!$O$4:$P$14,2,FALSE)</f>
        <v>#N/A</v>
      </c>
    </row>
    <row r="440" spans="1:23" ht="19.5" customHeight="1" thickTop="1" thickBot="1" x14ac:dyDescent="0.3">
      <c r="A440" s="164"/>
      <c r="C440" s="43"/>
      <c r="D440" s="43" t="str">
        <f>IF(C440&lt;&gt;"",TEXT(C440,"00")&amp;"/12/"&amp;'Configurações Básicas'!$E$5,"")</f>
        <v/>
      </c>
      <c r="E440" s="43"/>
      <c r="F440" s="143"/>
      <c r="G440" s="43"/>
      <c r="H440" s="43"/>
      <c r="I440" s="43"/>
      <c r="J440" s="219"/>
      <c r="K440" s="219"/>
      <c r="L440" s="44"/>
      <c r="M440" s="137"/>
      <c r="N440" s="41" t="e">
        <f>N439+IF(AND(L440="Pago",OR(E440='PC Receitas'!$O$4,E440='PC Receitas'!$O$5,E440='PC Receitas'!$O$6)),K440,IF(AND(L440="Pago",OR(E440='PC Receitas'!$O$7,E440='PC Receitas'!$O$8,E440='PC Receitas'!$O$9,E440='PC Receitas'!$O$10,E440='PC Receitas'!$O$11,E440='PC Receitas'!$O$12,E440='PC Receitas'!$O$13,E440='PC Receitas'!$O$14)),-K440,0))</f>
        <v>#REF!</v>
      </c>
      <c r="S440" s="112" t="e">
        <f t="shared" si="24"/>
        <v>#N/A</v>
      </c>
      <c r="T440" s="109" t="e">
        <f t="shared" si="25"/>
        <v>#N/A</v>
      </c>
      <c r="U440" s="109" t="e">
        <f t="shared" si="26"/>
        <v>#N/A</v>
      </c>
      <c r="V440" s="109" t="e">
        <f t="shared" si="27"/>
        <v>#N/A</v>
      </c>
      <c r="W440" s="113" t="e">
        <f>VLOOKUP(E440,'PC Receitas'!$O$4:$P$14,2,FALSE)</f>
        <v>#N/A</v>
      </c>
    </row>
    <row r="441" spans="1:23" ht="19.5" customHeight="1" thickTop="1" thickBot="1" x14ac:dyDescent="0.3">
      <c r="A441" s="164"/>
      <c r="C441" s="43"/>
      <c r="D441" s="43" t="str">
        <f>IF(C441&lt;&gt;"",TEXT(C441,"00")&amp;"/12/"&amp;'Configurações Básicas'!$E$5,"")</f>
        <v/>
      </c>
      <c r="E441" s="43"/>
      <c r="F441" s="143"/>
      <c r="G441" s="43"/>
      <c r="H441" s="43"/>
      <c r="I441" s="43"/>
      <c r="J441" s="219"/>
      <c r="K441" s="219"/>
      <c r="L441" s="44"/>
      <c r="M441" s="137"/>
      <c r="N441" s="41" t="e">
        <f>N440+IF(AND(L441="Pago",OR(E441='PC Receitas'!$O$4,E441='PC Receitas'!$O$5,E441='PC Receitas'!$O$6)),K441,IF(AND(L441="Pago",OR(E441='PC Receitas'!$O$7,E441='PC Receitas'!$O$8,E441='PC Receitas'!$O$9,E441='PC Receitas'!$O$10,E441='PC Receitas'!$O$11,E441='PC Receitas'!$O$12,E441='PC Receitas'!$O$13,E441='PC Receitas'!$O$14)),-K441,0))</f>
        <v>#REF!</v>
      </c>
      <c r="S441" s="112" t="e">
        <f t="shared" si="24"/>
        <v>#N/A</v>
      </c>
      <c r="T441" s="109" t="e">
        <f t="shared" si="25"/>
        <v>#N/A</v>
      </c>
      <c r="U441" s="109" t="e">
        <f t="shared" si="26"/>
        <v>#N/A</v>
      </c>
      <c r="V441" s="109" t="e">
        <f t="shared" si="27"/>
        <v>#N/A</v>
      </c>
      <c r="W441" s="113" t="e">
        <f>VLOOKUP(E441,'PC Receitas'!$O$4:$P$14,2,FALSE)</f>
        <v>#N/A</v>
      </c>
    </row>
    <row r="442" spans="1:23" ht="19.5" customHeight="1" thickTop="1" thickBot="1" x14ac:dyDescent="0.3">
      <c r="A442" s="164"/>
      <c r="C442" s="43"/>
      <c r="D442" s="43" t="str">
        <f>IF(C442&lt;&gt;"",TEXT(C442,"00")&amp;"/12/"&amp;'Configurações Básicas'!$E$5,"")</f>
        <v/>
      </c>
      <c r="E442" s="43"/>
      <c r="F442" s="143"/>
      <c r="G442" s="43"/>
      <c r="H442" s="43"/>
      <c r="I442" s="43"/>
      <c r="J442" s="219"/>
      <c r="K442" s="219"/>
      <c r="L442" s="44"/>
      <c r="M442" s="137"/>
      <c r="N442" s="41" t="e">
        <f>N441+IF(AND(L442="Pago",OR(E442='PC Receitas'!$O$4,E442='PC Receitas'!$O$5,E442='PC Receitas'!$O$6)),K442,IF(AND(L442="Pago",OR(E442='PC Receitas'!$O$7,E442='PC Receitas'!$O$8,E442='PC Receitas'!$O$9,E442='PC Receitas'!$O$10,E442='PC Receitas'!$O$11,E442='PC Receitas'!$O$12,E442='PC Receitas'!$O$13,E442='PC Receitas'!$O$14)),-K442,0))</f>
        <v>#REF!</v>
      </c>
      <c r="S442" s="112" t="e">
        <f t="shared" si="24"/>
        <v>#N/A</v>
      </c>
      <c r="T442" s="109" t="e">
        <f t="shared" si="25"/>
        <v>#N/A</v>
      </c>
      <c r="U442" s="109" t="e">
        <f t="shared" si="26"/>
        <v>#N/A</v>
      </c>
      <c r="V442" s="109" t="e">
        <f t="shared" si="27"/>
        <v>#N/A</v>
      </c>
      <c r="W442" s="113" t="e">
        <f>VLOOKUP(E442,'PC Receitas'!$O$4:$P$14,2,FALSE)</f>
        <v>#N/A</v>
      </c>
    </row>
    <row r="443" spans="1:23" ht="19.5" customHeight="1" thickTop="1" thickBot="1" x14ac:dyDescent="0.3">
      <c r="A443" s="164"/>
      <c r="C443" s="43"/>
      <c r="D443" s="43" t="str">
        <f>IF(C443&lt;&gt;"",TEXT(C443,"00")&amp;"/12/"&amp;'Configurações Básicas'!$E$5,"")</f>
        <v/>
      </c>
      <c r="E443" s="43"/>
      <c r="F443" s="143"/>
      <c r="G443" s="43"/>
      <c r="H443" s="43"/>
      <c r="I443" s="43"/>
      <c r="J443" s="219"/>
      <c r="K443" s="219"/>
      <c r="L443" s="44"/>
      <c r="M443" s="137"/>
      <c r="N443" s="41" t="e">
        <f>N442+IF(AND(L443="Pago",OR(E443='PC Receitas'!$O$4,E443='PC Receitas'!$O$5,E443='PC Receitas'!$O$6)),K443,IF(AND(L443="Pago",OR(E443='PC Receitas'!$O$7,E443='PC Receitas'!$O$8,E443='PC Receitas'!$O$9,E443='PC Receitas'!$O$10,E443='PC Receitas'!$O$11,E443='PC Receitas'!$O$12,E443='PC Receitas'!$O$13,E443='PC Receitas'!$O$14)),-K443,0))</f>
        <v>#REF!</v>
      </c>
      <c r="S443" s="112" t="e">
        <f t="shared" si="24"/>
        <v>#N/A</v>
      </c>
      <c r="T443" s="109" t="e">
        <f t="shared" si="25"/>
        <v>#N/A</v>
      </c>
      <c r="U443" s="109" t="e">
        <f t="shared" si="26"/>
        <v>#N/A</v>
      </c>
      <c r="V443" s="109" t="e">
        <f t="shared" si="27"/>
        <v>#N/A</v>
      </c>
      <c r="W443" s="113" t="e">
        <f>VLOOKUP(E443,'PC Receitas'!$O$4:$P$14,2,FALSE)</f>
        <v>#N/A</v>
      </c>
    </row>
    <row r="444" spans="1:23" ht="19.5" customHeight="1" thickTop="1" thickBot="1" x14ac:dyDescent="0.3">
      <c r="A444" s="164"/>
      <c r="C444" s="43"/>
      <c r="D444" s="43" t="str">
        <f>IF(C444&lt;&gt;"",TEXT(C444,"00")&amp;"/12/"&amp;'Configurações Básicas'!$E$5,"")</f>
        <v/>
      </c>
      <c r="E444" s="43"/>
      <c r="F444" s="143"/>
      <c r="G444" s="43"/>
      <c r="H444" s="43"/>
      <c r="I444" s="43"/>
      <c r="J444" s="219"/>
      <c r="K444" s="219"/>
      <c r="L444" s="44"/>
      <c r="M444" s="137"/>
      <c r="N444" s="41" t="e">
        <f>N443+IF(AND(L444="Pago",OR(E444='PC Receitas'!$O$4,E444='PC Receitas'!$O$5,E444='PC Receitas'!$O$6)),K444,IF(AND(L444="Pago",OR(E444='PC Receitas'!$O$7,E444='PC Receitas'!$O$8,E444='PC Receitas'!$O$9,E444='PC Receitas'!$O$10,E444='PC Receitas'!$O$11,E444='PC Receitas'!$O$12,E444='PC Receitas'!$O$13,E444='PC Receitas'!$O$14)),-K444,0))</f>
        <v>#REF!</v>
      </c>
      <c r="S444" s="112" t="e">
        <f t="shared" si="24"/>
        <v>#N/A</v>
      </c>
      <c r="T444" s="109" t="e">
        <f t="shared" si="25"/>
        <v>#N/A</v>
      </c>
      <c r="U444" s="109" t="e">
        <f t="shared" si="26"/>
        <v>#N/A</v>
      </c>
      <c r="V444" s="109" t="e">
        <f t="shared" si="27"/>
        <v>#N/A</v>
      </c>
      <c r="W444" s="113" t="e">
        <f>VLOOKUP(E444,'PC Receitas'!$O$4:$P$14,2,FALSE)</f>
        <v>#N/A</v>
      </c>
    </row>
    <row r="445" spans="1:23" ht="19.5" customHeight="1" thickTop="1" thickBot="1" x14ac:dyDescent="0.3">
      <c r="A445" s="164"/>
      <c r="C445" s="43"/>
      <c r="D445" s="43" t="str">
        <f>IF(C445&lt;&gt;"",TEXT(C445,"00")&amp;"/12/"&amp;'Configurações Básicas'!$E$5,"")</f>
        <v/>
      </c>
      <c r="E445" s="43"/>
      <c r="F445" s="143"/>
      <c r="G445" s="43"/>
      <c r="H445" s="43"/>
      <c r="I445" s="43"/>
      <c r="J445" s="219"/>
      <c r="K445" s="219"/>
      <c r="L445" s="44"/>
      <c r="M445" s="137"/>
      <c r="N445" s="41" t="e">
        <f>N444+IF(AND(L445="Pago",OR(E445='PC Receitas'!$O$4,E445='PC Receitas'!$O$5,E445='PC Receitas'!$O$6)),K445,IF(AND(L445="Pago",OR(E445='PC Receitas'!$O$7,E445='PC Receitas'!$O$8,E445='PC Receitas'!$O$9,E445='PC Receitas'!$O$10,E445='PC Receitas'!$O$11,E445='PC Receitas'!$O$12,E445='PC Receitas'!$O$13,E445='PC Receitas'!$O$14)),-K445,0))</f>
        <v>#REF!</v>
      </c>
      <c r="S445" s="112" t="e">
        <f t="shared" si="24"/>
        <v>#N/A</v>
      </c>
      <c r="T445" s="109" t="e">
        <f t="shared" si="25"/>
        <v>#N/A</v>
      </c>
      <c r="U445" s="109" t="e">
        <f t="shared" si="26"/>
        <v>#N/A</v>
      </c>
      <c r="V445" s="109" t="e">
        <f t="shared" si="27"/>
        <v>#N/A</v>
      </c>
      <c r="W445" s="113" t="e">
        <f>VLOOKUP(E445,'PC Receitas'!$O$4:$P$14,2,FALSE)</f>
        <v>#N/A</v>
      </c>
    </row>
    <row r="446" spans="1:23" ht="19.5" customHeight="1" thickTop="1" thickBot="1" x14ac:dyDescent="0.3">
      <c r="A446" s="164"/>
      <c r="C446" s="43"/>
      <c r="D446" s="43" t="str">
        <f>IF(C446&lt;&gt;"",TEXT(C446,"00")&amp;"/12/"&amp;'Configurações Básicas'!$E$5,"")</f>
        <v/>
      </c>
      <c r="E446" s="43"/>
      <c r="F446" s="143"/>
      <c r="G446" s="43"/>
      <c r="H446" s="43"/>
      <c r="I446" s="43"/>
      <c r="J446" s="219"/>
      <c r="K446" s="219"/>
      <c r="L446" s="44"/>
      <c r="M446" s="137"/>
      <c r="N446" s="41" t="e">
        <f>N445+IF(AND(L446="Pago",OR(E446='PC Receitas'!$O$4,E446='PC Receitas'!$O$5,E446='PC Receitas'!$O$6)),K446,IF(AND(L446="Pago",OR(E446='PC Receitas'!$O$7,E446='PC Receitas'!$O$8,E446='PC Receitas'!$O$9,E446='PC Receitas'!$O$10,E446='PC Receitas'!$O$11,E446='PC Receitas'!$O$12,E446='PC Receitas'!$O$13,E446='PC Receitas'!$O$14)),-K446,0))</f>
        <v>#REF!</v>
      </c>
      <c r="S446" s="112" t="e">
        <f t="shared" si="24"/>
        <v>#N/A</v>
      </c>
      <c r="T446" s="109" t="e">
        <f t="shared" si="25"/>
        <v>#N/A</v>
      </c>
      <c r="U446" s="109" t="e">
        <f t="shared" si="26"/>
        <v>#N/A</v>
      </c>
      <c r="V446" s="109" t="e">
        <f t="shared" si="27"/>
        <v>#N/A</v>
      </c>
      <c r="W446" s="113" t="e">
        <f>VLOOKUP(E446,'PC Receitas'!$O$4:$P$14,2,FALSE)</f>
        <v>#N/A</v>
      </c>
    </row>
    <row r="447" spans="1:23" ht="19.5" customHeight="1" thickTop="1" thickBot="1" x14ac:dyDescent="0.3">
      <c r="A447" s="164"/>
      <c r="C447" s="43"/>
      <c r="D447" s="43" t="str">
        <f>IF(C447&lt;&gt;"",TEXT(C447,"00")&amp;"/12/"&amp;'Configurações Básicas'!$E$5,"")</f>
        <v/>
      </c>
      <c r="E447" s="43"/>
      <c r="F447" s="143"/>
      <c r="G447" s="43"/>
      <c r="H447" s="43"/>
      <c r="I447" s="43"/>
      <c r="J447" s="219"/>
      <c r="K447" s="219"/>
      <c r="L447" s="44"/>
      <c r="M447" s="137"/>
      <c r="N447" s="41" t="e">
        <f>N446+IF(AND(L447="Pago",OR(E447='PC Receitas'!$O$4,E447='PC Receitas'!$O$5,E447='PC Receitas'!$O$6)),K447,IF(AND(L447="Pago",OR(E447='PC Receitas'!$O$7,E447='PC Receitas'!$O$8,E447='PC Receitas'!$O$9,E447='PC Receitas'!$O$10,E447='PC Receitas'!$O$11,E447='PC Receitas'!$O$12,E447='PC Receitas'!$O$13,E447='PC Receitas'!$O$14)),-K447,0))</f>
        <v>#REF!</v>
      </c>
      <c r="S447" s="112" t="e">
        <f t="shared" si="24"/>
        <v>#N/A</v>
      </c>
      <c r="T447" s="109" t="e">
        <f t="shared" si="25"/>
        <v>#N/A</v>
      </c>
      <c r="U447" s="109" t="e">
        <f t="shared" si="26"/>
        <v>#N/A</v>
      </c>
      <c r="V447" s="109" t="e">
        <f t="shared" si="27"/>
        <v>#N/A</v>
      </c>
      <c r="W447" s="113" t="e">
        <f>VLOOKUP(E447,'PC Receitas'!$O$4:$P$14,2,FALSE)</f>
        <v>#N/A</v>
      </c>
    </row>
    <row r="448" spans="1:23" ht="19.5" customHeight="1" thickTop="1" thickBot="1" x14ac:dyDescent="0.3">
      <c r="A448" s="164"/>
      <c r="C448" s="43"/>
      <c r="D448" s="43" t="str">
        <f>IF(C448&lt;&gt;"",TEXT(C448,"00")&amp;"/12/"&amp;'Configurações Básicas'!$E$5,"")</f>
        <v/>
      </c>
      <c r="E448" s="43"/>
      <c r="F448" s="143"/>
      <c r="G448" s="43"/>
      <c r="H448" s="43"/>
      <c r="I448" s="43"/>
      <c r="J448" s="219"/>
      <c r="K448" s="219"/>
      <c r="L448" s="44"/>
      <c r="M448" s="137"/>
      <c r="N448" s="41" t="e">
        <f>N447+IF(AND(L448="Pago",OR(E448='PC Receitas'!$O$4,E448='PC Receitas'!$O$5,E448='PC Receitas'!$O$6)),K448,IF(AND(L448="Pago",OR(E448='PC Receitas'!$O$7,E448='PC Receitas'!$O$8,E448='PC Receitas'!$O$9,E448='PC Receitas'!$O$10,E448='PC Receitas'!$O$11,E448='PC Receitas'!$O$12,E448='PC Receitas'!$O$13,E448='PC Receitas'!$O$14)),-K448,0))</f>
        <v>#REF!</v>
      </c>
      <c r="S448" s="112" t="e">
        <f t="shared" si="24"/>
        <v>#N/A</v>
      </c>
      <c r="T448" s="109" t="e">
        <f t="shared" si="25"/>
        <v>#N/A</v>
      </c>
      <c r="U448" s="109" t="e">
        <f t="shared" si="26"/>
        <v>#N/A</v>
      </c>
      <c r="V448" s="109" t="e">
        <f t="shared" si="27"/>
        <v>#N/A</v>
      </c>
      <c r="W448" s="113" t="e">
        <f>VLOOKUP(E448,'PC Receitas'!$O$4:$P$14,2,FALSE)</f>
        <v>#N/A</v>
      </c>
    </row>
    <row r="449" spans="1:23" ht="19.5" customHeight="1" thickTop="1" thickBot="1" x14ac:dyDescent="0.3">
      <c r="A449" s="164"/>
      <c r="C449" s="43"/>
      <c r="D449" s="43" t="str">
        <f>IF(C449&lt;&gt;"",TEXT(C449,"00")&amp;"/12/"&amp;'Configurações Básicas'!$E$5,"")</f>
        <v/>
      </c>
      <c r="E449" s="43"/>
      <c r="F449" s="143"/>
      <c r="G449" s="43"/>
      <c r="H449" s="43"/>
      <c r="I449" s="43"/>
      <c r="J449" s="219"/>
      <c r="K449" s="219"/>
      <c r="L449" s="44"/>
      <c r="M449" s="137"/>
      <c r="N449" s="41" t="e">
        <f>N448+IF(AND(L449="Pago",OR(E449='PC Receitas'!$O$4,E449='PC Receitas'!$O$5,E449='PC Receitas'!$O$6)),K449,IF(AND(L449="Pago",OR(E449='PC Receitas'!$O$7,E449='PC Receitas'!$O$8,E449='PC Receitas'!$O$9,E449='PC Receitas'!$O$10,E449='PC Receitas'!$O$11,E449='PC Receitas'!$O$12,E449='PC Receitas'!$O$13,E449='PC Receitas'!$O$14)),-K449,0))</f>
        <v>#REF!</v>
      </c>
      <c r="S449" s="112" t="e">
        <f t="shared" si="24"/>
        <v>#N/A</v>
      </c>
      <c r="T449" s="109" t="e">
        <f t="shared" si="25"/>
        <v>#N/A</v>
      </c>
      <c r="U449" s="109" t="e">
        <f t="shared" si="26"/>
        <v>#N/A</v>
      </c>
      <c r="V449" s="109" t="e">
        <f t="shared" si="27"/>
        <v>#N/A</v>
      </c>
      <c r="W449" s="113" t="e">
        <f>VLOOKUP(E449,'PC Receitas'!$O$4:$P$14,2,FALSE)</f>
        <v>#N/A</v>
      </c>
    </row>
    <row r="450" spans="1:23" ht="19.5" customHeight="1" thickTop="1" thickBot="1" x14ac:dyDescent="0.3">
      <c r="A450" s="164"/>
      <c r="C450" s="43"/>
      <c r="D450" s="43" t="str">
        <f>IF(C450&lt;&gt;"",TEXT(C450,"00")&amp;"/12/"&amp;'Configurações Básicas'!$E$5,"")</f>
        <v/>
      </c>
      <c r="E450" s="43"/>
      <c r="F450" s="143"/>
      <c r="G450" s="43"/>
      <c r="H450" s="43"/>
      <c r="I450" s="43"/>
      <c r="J450" s="219"/>
      <c r="K450" s="219"/>
      <c r="L450" s="44"/>
      <c r="M450" s="137"/>
      <c r="N450" s="41" t="e">
        <f>N449+IF(AND(L450="Pago",OR(E450='PC Receitas'!$O$4,E450='PC Receitas'!$O$5,E450='PC Receitas'!$O$6)),K450,IF(AND(L450="Pago",OR(E450='PC Receitas'!$O$7,E450='PC Receitas'!$O$8,E450='PC Receitas'!$O$9,E450='PC Receitas'!$O$10,E450='PC Receitas'!$O$11,E450='PC Receitas'!$O$12,E450='PC Receitas'!$O$13,E450='PC Receitas'!$O$14)),-K450,0))</f>
        <v>#REF!</v>
      </c>
      <c r="S450" s="112" t="e">
        <f t="shared" si="24"/>
        <v>#N/A</v>
      </c>
      <c r="T450" s="109" t="e">
        <f t="shared" si="25"/>
        <v>#N/A</v>
      </c>
      <c r="U450" s="109" t="e">
        <f t="shared" si="26"/>
        <v>#N/A</v>
      </c>
      <c r="V450" s="109" t="e">
        <f t="shared" si="27"/>
        <v>#N/A</v>
      </c>
      <c r="W450" s="113" t="e">
        <f>VLOOKUP(E450,'PC Receitas'!$O$4:$P$14,2,FALSE)</f>
        <v>#N/A</v>
      </c>
    </row>
    <row r="451" spans="1:23" ht="19.5" customHeight="1" thickTop="1" thickBot="1" x14ac:dyDescent="0.3">
      <c r="A451" s="164"/>
      <c r="C451" s="43"/>
      <c r="D451" s="43" t="str">
        <f>IF(C451&lt;&gt;"",TEXT(C451,"00")&amp;"/12/"&amp;'Configurações Básicas'!$E$5,"")</f>
        <v/>
      </c>
      <c r="E451" s="43"/>
      <c r="F451" s="143"/>
      <c r="G451" s="43"/>
      <c r="H451" s="43"/>
      <c r="I451" s="43"/>
      <c r="J451" s="219"/>
      <c r="K451" s="219"/>
      <c r="L451" s="44"/>
      <c r="M451" s="137"/>
      <c r="N451" s="41" t="e">
        <f>N450+IF(AND(L451="Pago",OR(E451='PC Receitas'!$O$4,E451='PC Receitas'!$O$5,E451='PC Receitas'!$O$6)),K451,IF(AND(L451="Pago",OR(E451='PC Receitas'!$O$7,E451='PC Receitas'!$O$8,E451='PC Receitas'!$O$9,E451='PC Receitas'!$O$10,E451='PC Receitas'!$O$11,E451='PC Receitas'!$O$12,E451='PC Receitas'!$O$13,E451='PC Receitas'!$O$14)),-K451,0))</f>
        <v>#REF!</v>
      </c>
      <c r="S451" s="112" t="e">
        <f t="shared" si="24"/>
        <v>#N/A</v>
      </c>
      <c r="T451" s="109" t="e">
        <f t="shared" si="25"/>
        <v>#N/A</v>
      </c>
      <c r="U451" s="109" t="e">
        <f t="shared" si="26"/>
        <v>#N/A</v>
      </c>
      <c r="V451" s="109" t="e">
        <f t="shared" si="27"/>
        <v>#N/A</v>
      </c>
      <c r="W451" s="113" t="e">
        <f>VLOOKUP(E451,'PC Receitas'!$O$4:$P$14,2,FALSE)</f>
        <v>#N/A</v>
      </c>
    </row>
    <row r="452" spans="1:23" ht="19.5" customHeight="1" thickTop="1" thickBot="1" x14ac:dyDescent="0.3">
      <c r="A452" s="164"/>
      <c r="C452" s="43"/>
      <c r="D452" s="43" t="str">
        <f>IF(C452&lt;&gt;"",TEXT(C452,"00")&amp;"/12/"&amp;'Configurações Básicas'!$E$5,"")</f>
        <v/>
      </c>
      <c r="E452" s="43"/>
      <c r="F452" s="143"/>
      <c r="G452" s="43"/>
      <c r="H452" s="43"/>
      <c r="I452" s="43"/>
      <c r="J452" s="219"/>
      <c r="K452" s="219"/>
      <c r="L452" s="44"/>
      <c r="M452" s="137"/>
      <c r="N452" s="41" t="e">
        <f>N451+IF(AND(L452="Pago",OR(E452='PC Receitas'!$O$4,E452='PC Receitas'!$O$5,E452='PC Receitas'!$O$6)),K452,IF(AND(L452="Pago",OR(E452='PC Receitas'!$O$7,E452='PC Receitas'!$O$8,E452='PC Receitas'!$O$9,E452='PC Receitas'!$O$10,E452='PC Receitas'!$O$11,E452='PC Receitas'!$O$12,E452='PC Receitas'!$O$13,E452='PC Receitas'!$O$14)),-K452,0))</f>
        <v>#REF!</v>
      </c>
      <c r="S452" s="112" t="e">
        <f t="shared" si="24"/>
        <v>#N/A</v>
      </c>
      <c r="T452" s="109" t="e">
        <f t="shared" si="25"/>
        <v>#N/A</v>
      </c>
      <c r="U452" s="109" t="e">
        <f t="shared" si="26"/>
        <v>#N/A</v>
      </c>
      <c r="V452" s="109" t="e">
        <f t="shared" si="27"/>
        <v>#N/A</v>
      </c>
      <c r="W452" s="113" t="e">
        <f>VLOOKUP(E452,'PC Receitas'!$O$4:$P$14,2,FALSE)</f>
        <v>#N/A</v>
      </c>
    </row>
    <row r="453" spans="1:23" ht="19.5" customHeight="1" thickTop="1" thickBot="1" x14ac:dyDescent="0.3">
      <c r="A453" s="164"/>
      <c r="C453" s="43"/>
      <c r="D453" s="43" t="str">
        <f>IF(C453&lt;&gt;"",TEXT(C453,"00")&amp;"/12/"&amp;'Configurações Básicas'!$E$5,"")</f>
        <v/>
      </c>
      <c r="E453" s="43"/>
      <c r="F453" s="143"/>
      <c r="G453" s="43"/>
      <c r="H453" s="43"/>
      <c r="I453" s="43"/>
      <c r="J453" s="219"/>
      <c r="K453" s="219"/>
      <c r="L453" s="44"/>
      <c r="M453" s="137"/>
      <c r="N453" s="41" t="e">
        <f>N452+IF(AND(L453="Pago",OR(E453='PC Receitas'!$O$4,E453='PC Receitas'!$O$5,E453='PC Receitas'!$O$6)),K453,IF(AND(L453="Pago",OR(E453='PC Receitas'!$O$7,E453='PC Receitas'!$O$8,E453='PC Receitas'!$O$9,E453='PC Receitas'!$O$10,E453='PC Receitas'!$O$11,E453='PC Receitas'!$O$12,E453='PC Receitas'!$O$13,E453='PC Receitas'!$O$14)),-K453,0))</f>
        <v>#REF!</v>
      </c>
      <c r="S453" s="112" t="e">
        <f t="shared" si="24"/>
        <v>#N/A</v>
      </c>
      <c r="T453" s="109" t="e">
        <f t="shared" si="25"/>
        <v>#N/A</v>
      </c>
      <c r="U453" s="109" t="e">
        <f t="shared" si="26"/>
        <v>#N/A</v>
      </c>
      <c r="V453" s="109" t="e">
        <f t="shared" si="27"/>
        <v>#N/A</v>
      </c>
      <c r="W453" s="113" t="e">
        <f>VLOOKUP(E453,'PC Receitas'!$O$4:$P$14,2,FALSE)</f>
        <v>#N/A</v>
      </c>
    </row>
    <row r="454" spans="1:23" ht="19.5" customHeight="1" thickTop="1" thickBot="1" x14ac:dyDescent="0.3">
      <c r="A454" s="164"/>
      <c r="C454" s="43"/>
      <c r="D454" s="43" t="str">
        <f>IF(C454&lt;&gt;"",TEXT(C454,"00")&amp;"/12/"&amp;'Configurações Básicas'!$E$5,"")</f>
        <v/>
      </c>
      <c r="E454" s="43"/>
      <c r="F454" s="143"/>
      <c r="G454" s="43"/>
      <c r="H454" s="43"/>
      <c r="I454" s="43"/>
      <c r="J454" s="219"/>
      <c r="K454" s="219"/>
      <c r="L454" s="44"/>
      <c r="M454" s="137"/>
      <c r="N454" s="41" t="e">
        <f>N453+IF(AND(L454="Pago",OR(E454='PC Receitas'!$O$4,E454='PC Receitas'!$O$5,E454='PC Receitas'!$O$6)),K454,IF(AND(L454="Pago",OR(E454='PC Receitas'!$O$7,E454='PC Receitas'!$O$8,E454='PC Receitas'!$O$9,E454='PC Receitas'!$O$10,E454='PC Receitas'!$O$11,E454='PC Receitas'!$O$12,E454='PC Receitas'!$O$13,E454='PC Receitas'!$O$14)),-K454,0))</f>
        <v>#REF!</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Receitas'!$O$4:$P$14,2,FALSE)</f>
        <v>#N/A</v>
      </c>
    </row>
    <row r="455" spans="1:23" ht="19.5" customHeight="1" thickTop="1" thickBot="1" x14ac:dyDescent="0.3">
      <c r="A455" s="164"/>
      <c r="C455" s="43"/>
      <c r="D455" s="43" t="str">
        <f>IF(C455&lt;&gt;"",TEXT(C455,"00")&amp;"/12/"&amp;'Configurações Básicas'!$E$5,"")</f>
        <v/>
      </c>
      <c r="E455" s="43"/>
      <c r="F455" s="143"/>
      <c r="G455" s="43"/>
      <c r="H455" s="43"/>
      <c r="I455" s="43"/>
      <c r="J455" s="219"/>
      <c r="K455" s="219"/>
      <c r="L455" s="44"/>
      <c r="M455" s="137"/>
      <c r="N455" s="41" t="e">
        <f>N454+IF(AND(L455="Pago",OR(E455='PC Receitas'!$O$4,E455='PC Receitas'!$O$5,E455='PC Receitas'!$O$6)),K455,IF(AND(L455="Pago",OR(E455='PC Receitas'!$O$7,E455='PC Receitas'!$O$8,E455='PC Receitas'!$O$9,E455='PC Receitas'!$O$10,E455='PC Receitas'!$O$11,E455='PC Receitas'!$O$12,E455='PC Receitas'!$O$13,E455='PC Receitas'!$O$14)),-K455,0))</f>
        <v>#REF!</v>
      </c>
      <c r="S455" s="112" t="e">
        <f t="shared" si="28"/>
        <v>#N/A</v>
      </c>
      <c r="T455" s="109" t="e">
        <f t="shared" si="29"/>
        <v>#N/A</v>
      </c>
      <c r="U455" s="109" t="e">
        <f t="shared" si="30"/>
        <v>#N/A</v>
      </c>
      <c r="V455" s="109" t="e">
        <f t="shared" si="31"/>
        <v>#N/A</v>
      </c>
      <c r="W455" s="113" t="e">
        <f>VLOOKUP(E455,'PC Receitas'!$O$4:$P$14,2,FALSE)</f>
        <v>#N/A</v>
      </c>
    </row>
    <row r="456" spans="1:23" ht="19.5" customHeight="1" thickTop="1" thickBot="1" x14ac:dyDescent="0.3">
      <c r="A456" s="164"/>
      <c r="C456" s="43"/>
      <c r="D456" s="43" t="str">
        <f>IF(C456&lt;&gt;"",TEXT(C456,"00")&amp;"/12/"&amp;'Configurações Básicas'!$E$5,"")</f>
        <v/>
      </c>
      <c r="E456" s="43"/>
      <c r="F456" s="143"/>
      <c r="G456" s="43"/>
      <c r="H456" s="43"/>
      <c r="I456" s="43"/>
      <c r="J456" s="219"/>
      <c r="K456" s="219"/>
      <c r="L456" s="44"/>
      <c r="M456" s="137"/>
      <c r="N456" s="41" t="e">
        <f>N455+IF(AND(L456="Pago",OR(E456='PC Receitas'!$O$4,E456='PC Receitas'!$O$5,E456='PC Receitas'!$O$6)),K456,IF(AND(L456="Pago",OR(E456='PC Receitas'!$O$7,E456='PC Receitas'!$O$8,E456='PC Receitas'!$O$9,E456='PC Receitas'!$O$10,E456='PC Receitas'!$O$11,E456='PC Receitas'!$O$12,E456='PC Receitas'!$O$13,E456='PC Receitas'!$O$14)),-K456,0))</f>
        <v>#REF!</v>
      </c>
      <c r="S456" s="112" t="e">
        <f t="shared" si="28"/>
        <v>#N/A</v>
      </c>
      <c r="T456" s="109" t="e">
        <f t="shared" si="29"/>
        <v>#N/A</v>
      </c>
      <c r="U456" s="109" t="e">
        <f t="shared" si="30"/>
        <v>#N/A</v>
      </c>
      <c r="V456" s="109" t="e">
        <f t="shared" si="31"/>
        <v>#N/A</v>
      </c>
      <c r="W456" s="113" t="e">
        <f>VLOOKUP(E456,'PC Receitas'!$O$4:$P$14,2,FALSE)</f>
        <v>#N/A</v>
      </c>
    </row>
    <row r="457" spans="1:23" ht="19.5" customHeight="1" thickTop="1" thickBot="1" x14ac:dyDescent="0.3">
      <c r="A457" s="164"/>
      <c r="C457" s="43"/>
      <c r="D457" s="43" t="str">
        <f>IF(C457&lt;&gt;"",TEXT(C457,"00")&amp;"/12/"&amp;'Configurações Básicas'!$E$5,"")</f>
        <v/>
      </c>
      <c r="E457" s="43"/>
      <c r="F457" s="143"/>
      <c r="G457" s="43"/>
      <c r="H457" s="43"/>
      <c r="I457" s="43"/>
      <c r="J457" s="219"/>
      <c r="K457" s="219"/>
      <c r="L457" s="44"/>
      <c r="M457" s="137"/>
      <c r="N457" s="41" t="e">
        <f>N456+IF(AND(L457="Pago",OR(E457='PC Receitas'!$O$4,E457='PC Receitas'!$O$5,E457='PC Receitas'!$O$6)),K457,IF(AND(L457="Pago",OR(E457='PC Receitas'!$O$7,E457='PC Receitas'!$O$8,E457='PC Receitas'!$O$9,E457='PC Receitas'!$O$10,E457='PC Receitas'!$O$11,E457='PC Receitas'!$O$12,E457='PC Receitas'!$O$13,E457='PC Receitas'!$O$14)),-K457,0))</f>
        <v>#REF!</v>
      </c>
      <c r="S457" s="112" t="e">
        <f t="shared" si="28"/>
        <v>#N/A</v>
      </c>
      <c r="T457" s="109" t="e">
        <f t="shared" si="29"/>
        <v>#N/A</v>
      </c>
      <c r="U457" s="109" t="e">
        <f t="shared" si="30"/>
        <v>#N/A</v>
      </c>
      <c r="V457" s="109" t="e">
        <f t="shared" si="31"/>
        <v>#N/A</v>
      </c>
      <c r="W457" s="113" t="e">
        <f>VLOOKUP(E457,'PC Receitas'!$O$4:$P$14,2,FALSE)</f>
        <v>#N/A</v>
      </c>
    </row>
    <row r="458" spans="1:23" ht="19.5" customHeight="1" thickTop="1" thickBot="1" x14ac:dyDescent="0.3">
      <c r="A458" s="164"/>
      <c r="C458" s="43"/>
      <c r="D458" s="43" t="str">
        <f>IF(C458&lt;&gt;"",TEXT(C458,"00")&amp;"/12/"&amp;'Configurações Básicas'!$E$5,"")</f>
        <v/>
      </c>
      <c r="E458" s="43"/>
      <c r="F458" s="143"/>
      <c r="G458" s="43"/>
      <c r="H458" s="43"/>
      <c r="I458" s="43"/>
      <c r="J458" s="219"/>
      <c r="K458" s="219"/>
      <c r="L458" s="44"/>
      <c r="M458" s="137"/>
      <c r="N458" s="41" t="e">
        <f>N457+IF(AND(L458="Pago",OR(E458='PC Receitas'!$O$4,E458='PC Receitas'!$O$5,E458='PC Receitas'!$O$6)),K458,IF(AND(L458="Pago",OR(E458='PC Receitas'!$O$7,E458='PC Receitas'!$O$8,E458='PC Receitas'!$O$9,E458='PC Receitas'!$O$10,E458='PC Receitas'!$O$11,E458='PC Receitas'!$O$12,E458='PC Receitas'!$O$13,E458='PC Receitas'!$O$14)),-K458,0))</f>
        <v>#REF!</v>
      </c>
      <c r="S458" s="112" t="e">
        <f t="shared" si="28"/>
        <v>#N/A</v>
      </c>
      <c r="T458" s="109" t="e">
        <f t="shared" si="29"/>
        <v>#N/A</v>
      </c>
      <c r="U458" s="109" t="e">
        <f t="shared" si="30"/>
        <v>#N/A</v>
      </c>
      <c r="V458" s="109" t="e">
        <f t="shared" si="31"/>
        <v>#N/A</v>
      </c>
      <c r="W458" s="113" t="e">
        <f>VLOOKUP(E458,'PC Receitas'!$O$4:$P$14,2,FALSE)</f>
        <v>#N/A</v>
      </c>
    </row>
    <row r="459" spans="1:23" ht="19.5" customHeight="1" thickTop="1" thickBot="1" x14ac:dyDescent="0.3">
      <c r="A459" s="164"/>
      <c r="C459" s="43"/>
      <c r="D459" s="43" t="str">
        <f>IF(C459&lt;&gt;"",TEXT(C459,"00")&amp;"/12/"&amp;'Configurações Básicas'!$E$5,"")</f>
        <v/>
      </c>
      <c r="E459" s="43"/>
      <c r="F459" s="143"/>
      <c r="G459" s="43"/>
      <c r="H459" s="43"/>
      <c r="I459" s="43"/>
      <c r="J459" s="219"/>
      <c r="K459" s="219"/>
      <c r="L459" s="44"/>
      <c r="M459" s="137"/>
      <c r="N459" s="41" t="e">
        <f>N458+IF(AND(L459="Pago",OR(E459='PC Receitas'!$O$4,E459='PC Receitas'!$O$5,E459='PC Receitas'!$O$6)),K459,IF(AND(L459="Pago",OR(E459='PC Receitas'!$O$7,E459='PC Receitas'!$O$8,E459='PC Receitas'!$O$9,E459='PC Receitas'!$O$10,E459='PC Receitas'!$O$11,E459='PC Receitas'!$O$12,E459='PC Receitas'!$O$13,E459='PC Receitas'!$O$14)),-K459,0))</f>
        <v>#REF!</v>
      </c>
      <c r="S459" s="112" t="e">
        <f t="shared" si="28"/>
        <v>#N/A</v>
      </c>
      <c r="T459" s="109" t="e">
        <f t="shared" si="29"/>
        <v>#N/A</v>
      </c>
      <c r="U459" s="109" t="e">
        <f t="shared" si="30"/>
        <v>#N/A</v>
      </c>
      <c r="V459" s="109" t="e">
        <f t="shared" si="31"/>
        <v>#N/A</v>
      </c>
      <c r="W459" s="113" t="e">
        <f>VLOOKUP(E459,'PC Receitas'!$O$4:$P$14,2,FALSE)</f>
        <v>#N/A</v>
      </c>
    </row>
    <row r="460" spans="1:23" ht="19.5" customHeight="1" thickTop="1" thickBot="1" x14ac:dyDescent="0.3">
      <c r="A460" s="164"/>
      <c r="C460" s="43"/>
      <c r="D460" s="43" t="str">
        <f>IF(C460&lt;&gt;"",TEXT(C460,"00")&amp;"/12/"&amp;'Configurações Básicas'!$E$5,"")</f>
        <v/>
      </c>
      <c r="E460" s="43"/>
      <c r="F460" s="143"/>
      <c r="G460" s="43"/>
      <c r="H460" s="43"/>
      <c r="I460" s="43"/>
      <c r="J460" s="219"/>
      <c r="K460" s="219"/>
      <c r="L460" s="44"/>
      <c r="M460" s="137"/>
      <c r="N460" s="41" t="e">
        <f>N459+IF(AND(L460="Pago",OR(E460='PC Receitas'!$O$4,E460='PC Receitas'!$O$5,E460='PC Receitas'!$O$6)),K460,IF(AND(L460="Pago",OR(E460='PC Receitas'!$O$7,E460='PC Receitas'!$O$8,E460='PC Receitas'!$O$9,E460='PC Receitas'!$O$10,E460='PC Receitas'!$O$11,E460='PC Receitas'!$O$12,E460='PC Receitas'!$O$13,E460='PC Receitas'!$O$14)),-K460,0))</f>
        <v>#REF!</v>
      </c>
      <c r="S460" s="112" t="e">
        <f t="shared" si="28"/>
        <v>#N/A</v>
      </c>
      <c r="T460" s="109" t="e">
        <f t="shared" si="29"/>
        <v>#N/A</v>
      </c>
      <c r="U460" s="109" t="e">
        <f t="shared" si="30"/>
        <v>#N/A</v>
      </c>
      <c r="V460" s="109" t="e">
        <f t="shared" si="31"/>
        <v>#N/A</v>
      </c>
      <c r="W460" s="113" t="e">
        <f>VLOOKUP(E460,'PC Receitas'!$O$4:$P$14,2,FALSE)</f>
        <v>#N/A</v>
      </c>
    </row>
    <row r="461" spans="1:23" ht="19.5" customHeight="1" thickTop="1" thickBot="1" x14ac:dyDescent="0.3">
      <c r="A461" s="164"/>
      <c r="C461" s="43"/>
      <c r="D461" s="43" t="str">
        <f>IF(C461&lt;&gt;"",TEXT(C461,"00")&amp;"/12/"&amp;'Configurações Básicas'!$E$5,"")</f>
        <v/>
      </c>
      <c r="E461" s="43"/>
      <c r="F461" s="143"/>
      <c r="G461" s="43"/>
      <c r="H461" s="43"/>
      <c r="I461" s="43"/>
      <c r="J461" s="219"/>
      <c r="K461" s="219"/>
      <c r="L461" s="44"/>
      <c r="M461" s="137"/>
      <c r="N461" s="41" t="e">
        <f>N460+IF(AND(L461="Pago",OR(E461='PC Receitas'!$O$4,E461='PC Receitas'!$O$5,E461='PC Receitas'!$O$6)),K461,IF(AND(L461="Pago",OR(E461='PC Receitas'!$O$7,E461='PC Receitas'!$O$8,E461='PC Receitas'!$O$9,E461='PC Receitas'!$O$10,E461='PC Receitas'!$O$11,E461='PC Receitas'!$O$12,E461='PC Receitas'!$O$13,E461='PC Receitas'!$O$14)),-K461,0))</f>
        <v>#REF!</v>
      </c>
      <c r="S461" s="112" t="e">
        <f t="shared" si="28"/>
        <v>#N/A</v>
      </c>
      <c r="T461" s="109" t="e">
        <f t="shared" si="29"/>
        <v>#N/A</v>
      </c>
      <c r="U461" s="109" t="e">
        <f t="shared" si="30"/>
        <v>#N/A</v>
      </c>
      <c r="V461" s="109" t="e">
        <f t="shared" si="31"/>
        <v>#N/A</v>
      </c>
      <c r="W461" s="113" t="e">
        <f>VLOOKUP(E461,'PC Receitas'!$O$4:$P$14,2,FALSE)</f>
        <v>#N/A</v>
      </c>
    </row>
    <row r="462" spans="1:23" ht="19.5" customHeight="1" thickTop="1" thickBot="1" x14ac:dyDescent="0.3">
      <c r="A462" s="164"/>
      <c r="C462" s="43"/>
      <c r="D462" s="43" t="str">
        <f>IF(C462&lt;&gt;"",TEXT(C462,"00")&amp;"/12/"&amp;'Configurações Básicas'!$E$5,"")</f>
        <v/>
      </c>
      <c r="E462" s="43"/>
      <c r="F462" s="143"/>
      <c r="G462" s="43"/>
      <c r="H462" s="43"/>
      <c r="I462" s="43"/>
      <c r="J462" s="219"/>
      <c r="K462" s="219"/>
      <c r="L462" s="44"/>
      <c r="M462" s="137"/>
      <c r="N462" s="41" t="e">
        <f>N461+IF(AND(L462="Pago",OR(E462='PC Receitas'!$O$4,E462='PC Receitas'!$O$5,E462='PC Receitas'!$O$6)),K462,IF(AND(L462="Pago",OR(E462='PC Receitas'!$O$7,E462='PC Receitas'!$O$8,E462='PC Receitas'!$O$9,E462='PC Receitas'!$O$10,E462='PC Receitas'!$O$11,E462='PC Receitas'!$O$12,E462='PC Receitas'!$O$13,E462='PC Receitas'!$O$14)),-K462,0))</f>
        <v>#REF!</v>
      </c>
      <c r="S462" s="112" t="e">
        <f t="shared" si="28"/>
        <v>#N/A</v>
      </c>
      <c r="T462" s="109" t="e">
        <f t="shared" si="29"/>
        <v>#N/A</v>
      </c>
      <c r="U462" s="109" t="e">
        <f t="shared" si="30"/>
        <v>#N/A</v>
      </c>
      <c r="V462" s="109" t="e">
        <f t="shared" si="31"/>
        <v>#N/A</v>
      </c>
      <c r="W462" s="113" t="e">
        <f>VLOOKUP(E462,'PC Receitas'!$O$4:$P$14,2,FALSE)</f>
        <v>#N/A</v>
      </c>
    </row>
    <row r="463" spans="1:23" ht="19.5" customHeight="1" thickTop="1" thickBot="1" x14ac:dyDescent="0.3">
      <c r="A463" s="164"/>
      <c r="C463" s="43"/>
      <c r="D463" s="43" t="str">
        <f>IF(C463&lt;&gt;"",TEXT(C463,"00")&amp;"/12/"&amp;'Configurações Básicas'!$E$5,"")</f>
        <v/>
      </c>
      <c r="E463" s="43"/>
      <c r="F463" s="143"/>
      <c r="G463" s="43"/>
      <c r="H463" s="43"/>
      <c r="I463" s="43"/>
      <c r="J463" s="219"/>
      <c r="K463" s="219"/>
      <c r="L463" s="44"/>
      <c r="M463" s="137"/>
      <c r="N463" s="41" t="e">
        <f>N462+IF(AND(L463="Pago",OR(E463='PC Receitas'!$O$4,E463='PC Receitas'!$O$5,E463='PC Receitas'!$O$6)),K463,IF(AND(L463="Pago",OR(E463='PC Receitas'!$O$7,E463='PC Receitas'!$O$8,E463='PC Receitas'!$O$9,E463='PC Receitas'!$O$10,E463='PC Receitas'!$O$11,E463='PC Receitas'!$O$12,E463='PC Receitas'!$O$13,E463='PC Receitas'!$O$14)),-K463,0))</f>
        <v>#REF!</v>
      </c>
      <c r="S463" s="112" t="e">
        <f t="shared" si="28"/>
        <v>#N/A</v>
      </c>
      <c r="T463" s="109" t="e">
        <f t="shared" si="29"/>
        <v>#N/A</v>
      </c>
      <c r="U463" s="109" t="e">
        <f t="shared" si="30"/>
        <v>#N/A</v>
      </c>
      <c r="V463" s="109" t="e">
        <f t="shared" si="31"/>
        <v>#N/A</v>
      </c>
      <c r="W463" s="113" t="e">
        <f>VLOOKUP(E463,'PC Receitas'!$O$4:$P$14,2,FALSE)</f>
        <v>#N/A</v>
      </c>
    </row>
    <row r="464" spans="1:23" ht="19.5" customHeight="1" thickTop="1" thickBot="1" x14ac:dyDescent="0.3">
      <c r="A464" s="164"/>
      <c r="C464" s="43"/>
      <c r="D464" s="43" t="str">
        <f>IF(C464&lt;&gt;"",TEXT(C464,"00")&amp;"/12/"&amp;'Configurações Básicas'!$E$5,"")</f>
        <v/>
      </c>
      <c r="E464" s="43"/>
      <c r="F464" s="143"/>
      <c r="G464" s="43"/>
      <c r="H464" s="43"/>
      <c r="I464" s="43"/>
      <c r="J464" s="219"/>
      <c r="K464" s="219"/>
      <c r="L464" s="44"/>
      <c r="M464" s="137"/>
      <c r="N464" s="41" t="e">
        <f>N463+IF(AND(L464="Pago",OR(E464='PC Receitas'!$O$4,E464='PC Receitas'!$O$5,E464='PC Receitas'!$O$6)),K464,IF(AND(L464="Pago",OR(E464='PC Receitas'!$O$7,E464='PC Receitas'!$O$8,E464='PC Receitas'!$O$9,E464='PC Receitas'!$O$10,E464='PC Receitas'!$O$11,E464='PC Receitas'!$O$12,E464='PC Receitas'!$O$13,E464='PC Receitas'!$O$14)),-K464,0))</f>
        <v>#REF!</v>
      </c>
      <c r="S464" s="112" t="e">
        <f t="shared" si="28"/>
        <v>#N/A</v>
      </c>
      <c r="T464" s="109" t="e">
        <f t="shared" si="29"/>
        <v>#N/A</v>
      </c>
      <c r="U464" s="109" t="e">
        <f t="shared" si="30"/>
        <v>#N/A</v>
      </c>
      <c r="V464" s="109" t="e">
        <f t="shared" si="31"/>
        <v>#N/A</v>
      </c>
      <c r="W464" s="113" t="e">
        <f>VLOOKUP(E464,'PC Receitas'!$O$4:$P$14,2,FALSE)</f>
        <v>#N/A</v>
      </c>
    </row>
    <row r="465" spans="1:23" ht="19.5" customHeight="1" thickTop="1" thickBot="1" x14ac:dyDescent="0.3">
      <c r="A465" s="164"/>
      <c r="C465" s="43"/>
      <c r="D465" s="43" t="str">
        <f>IF(C465&lt;&gt;"",TEXT(C465,"00")&amp;"/12/"&amp;'Configurações Básicas'!$E$5,"")</f>
        <v/>
      </c>
      <c r="E465" s="43"/>
      <c r="F465" s="143"/>
      <c r="G465" s="43"/>
      <c r="H465" s="43"/>
      <c r="I465" s="43"/>
      <c r="J465" s="219"/>
      <c r="K465" s="219"/>
      <c r="L465" s="44"/>
      <c r="M465" s="137"/>
      <c r="N465" s="41" t="e">
        <f>N464+IF(AND(L465="Pago",OR(E465='PC Receitas'!$O$4,E465='PC Receitas'!$O$5,E465='PC Receitas'!$O$6)),K465,IF(AND(L465="Pago",OR(E465='PC Receitas'!$O$7,E465='PC Receitas'!$O$8,E465='PC Receitas'!$O$9,E465='PC Receitas'!$O$10,E465='PC Receitas'!$O$11,E465='PC Receitas'!$O$12,E465='PC Receitas'!$O$13,E465='PC Receitas'!$O$14)),-K465,0))</f>
        <v>#REF!</v>
      </c>
      <c r="S465" s="112" t="e">
        <f t="shared" si="28"/>
        <v>#N/A</v>
      </c>
      <c r="T465" s="109" t="e">
        <f t="shared" si="29"/>
        <v>#N/A</v>
      </c>
      <c r="U465" s="109" t="e">
        <f t="shared" si="30"/>
        <v>#N/A</v>
      </c>
      <c r="V465" s="109" t="e">
        <f t="shared" si="31"/>
        <v>#N/A</v>
      </c>
      <c r="W465" s="113" t="e">
        <f>VLOOKUP(E465,'PC Receitas'!$O$4:$P$14,2,FALSE)</f>
        <v>#N/A</v>
      </c>
    </row>
    <row r="466" spans="1:23" ht="19.5" customHeight="1" thickTop="1" thickBot="1" x14ac:dyDescent="0.3">
      <c r="A466" s="164"/>
      <c r="C466" s="43"/>
      <c r="D466" s="43" t="str">
        <f>IF(C466&lt;&gt;"",TEXT(C466,"00")&amp;"/12/"&amp;'Configurações Básicas'!$E$5,"")</f>
        <v/>
      </c>
      <c r="E466" s="43"/>
      <c r="F466" s="143"/>
      <c r="G466" s="43"/>
      <c r="H466" s="43"/>
      <c r="I466" s="43"/>
      <c r="J466" s="219"/>
      <c r="K466" s="219"/>
      <c r="L466" s="44"/>
      <c r="M466" s="137"/>
      <c r="N466" s="41" t="e">
        <f>N465+IF(AND(L466="Pago",OR(E466='PC Receitas'!$O$4,E466='PC Receitas'!$O$5,E466='PC Receitas'!$O$6)),K466,IF(AND(L466="Pago",OR(E466='PC Receitas'!$O$7,E466='PC Receitas'!$O$8,E466='PC Receitas'!$O$9,E466='PC Receitas'!$O$10,E466='PC Receitas'!$O$11,E466='PC Receitas'!$O$12,E466='PC Receitas'!$O$13,E466='PC Receitas'!$O$14)),-K466,0))</f>
        <v>#REF!</v>
      </c>
      <c r="S466" s="112" t="e">
        <f t="shared" si="28"/>
        <v>#N/A</v>
      </c>
      <c r="T466" s="109" t="e">
        <f t="shared" si="29"/>
        <v>#N/A</v>
      </c>
      <c r="U466" s="109" t="e">
        <f t="shared" si="30"/>
        <v>#N/A</v>
      </c>
      <c r="V466" s="109" t="e">
        <f t="shared" si="31"/>
        <v>#N/A</v>
      </c>
      <c r="W466" s="113" t="e">
        <f>VLOOKUP(E466,'PC Receitas'!$O$4:$P$14,2,FALSE)</f>
        <v>#N/A</v>
      </c>
    </row>
    <row r="467" spans="1:23" ht="19.5" customHeight="1" thickTop="1" thickBot="1" x14ac:dyDescent="0.3">
      <c r="A467" s="164"/>
      <c r="C467" s="43"/>
      <c r="D467" s="43" t="str">
        <f>IF(C467&lt;&gt;"",TEXT(C467,"00")&amp;"/12/"&amp;'Configurações Básicas'!$E$5,"")</f>
        <v/>
      </c>
      <c r="E467" s="43"/>
      <c r="F467" s="143"/>
      <c r="G467" s="43"/>
      <c r="H467" s="43"/>
      <c r="I467" s="43"/>
      <c r="J467" s="219"/>
      <c r="K467" s="219"/>
      <c r="L467" s="44"/>
      <c r="M467" s="137"/>
      <c r="N467" s="41" t="e">
        <f>N466+IF(AND(L467="Pago",OR(E467='PC Receitas'!$O$4,E467='PC Receitas'!$O$5,E467='PC Receitas'!$O$6)),K467,IF(AND(L467="Pago",OR(E467='PC Receitas'!$O$7,E467='PC Receitas'!$O$8,E467='PC Receitas'!$O$9,E467='PC Receitas'!$O$10,E467='PC Receitas'!$O$11,E467='PC Receitas'!$O$12,E467='PC Receitas'!$O$13,E467='PC Receitas'!$O$14)),-K467,0))</f>
        <v>#REF!</v>
      </c>
      <c r="S467" s="112" t="e">
        <f t="shared" si="28"/>
        <v>#N/A</v>
      </c>
      <c r="T467" s="109" t="e">
        <f t="shared" si="29"/>
        <v>#N/A</v>
      </c>
      <c r="U467" s="109" t="e">
        <f t="shared" si="30"/>
        <v>#N/A</v>
      </c>
      <c r="V467" s="109" t="e">
        <f t="shared" si="31"/>
        <v>#N/A</v>
      </c>
      <c r="W467" s="113" t="e">
        <f>VLOOKUP(E467,'PC Receitas'!$O$4:$P$14,2,FALSE)</f>
        <v>#N/A</v>
      </c>
    </row>
    <row r="468" spans="1:23" ht="19.5" customHeight="1" thickTop="1" thickBot="1" x14ac:dyDescent="0.3">
      <c r="A468" s="164"/>
      <c r="C468" s="43"/>
      <c r="D468" s="43" t="str">
        <f>IF(C468&lt;&gt;"",TEXT(C468,"00")&amp;"/12/"&amp;'Configurações Básicas'!$E$5,"")</f>
        <v/>
      </c>
      <c r="E468" s="43"/>
      <c r="F468" s="143"/>
      <c r="G468" s="43"/>
      <c r="H468" s="43"/>
      <c r="I468" s="43"/>
      <c r="J468" s="219"/>
      <c r="K468" s="219"/>
      <c r="L468" s="44"/>
      <c r="M468" s="137"/>
      <c r="N468" s="41" t="e">
        <f>N467+IF(AND(L468="Pago",OR(E468='PC Receitas'!$O$4,E468='PC Receitas'!$O$5,E468='PC Receitas'!$O$6)),K468,IF(AND(L468="Pago",OR(E468='PC Receitas'!$O$7,E468='PC Receitas'!$O$8,E468='PC Receitas'!$O$9,E468='PC Receitas'!$O$10,E468='PC Receitas'!$O$11,E468='PC Receitas'!$O$12,E468='PC Receitas'!$O$13,E468='PC Receitas'!$O$14)),-K468,0))</f>
        <v>#REF!</v>
      </c>
      <c r="S468" s="112" t="e">
        <f t="shared" si="28"/>
        <v>#N/A</v>
      </c>
      <c r="T468" s="109" t="e">
        <f t="shared" si="29"/>
        <v>#N/A</v>
      </c>
      <c r="U468" s="109" t="e">
        <f t="shared" si="30"/>
        <v>#N/A</v>
      </c>
      <c r="V468" s="109" t="e">
        <f t="shared" si="31"/>
        <v>#N/A</v>
      </c>
      <c r="W468" s="113" t="e">
        <f>VLOOKUP(E468,'PC Receitas'!$O$4:$P$14,2,FALSE)</f>
        <v>#N/A</v>
      </c>
    </row>
    <row r="469" spans="1:23" ht="19.5" customHeight="1" thickTop="1" thickBot="1" x14ac:dyDescent="0.3">
      <c r="A469" s="164"/>
      <c r="C469" s="43"/>
      <c r="D469" s="43" t="str">
        <f>IF(C469&lt;&gt;"",TEXT(C469,"00")&amp;"/12/"&amp;'Configurações Básicas'!$E$5,"")</f>
        <v/>
      </c>
      <c r="E469" s="43"/>
      <c r="F469" s="143"/>
      <c r="G469" s="43"/>
      <c r="H469" s="43"/>
      <c r="I469" s="43"/>
      <c r="J469" s="219"/>
      <c r="K469" s="219"/>
      <c r="L469" s="44"/>
      <c r="M469" s="137"/>
      <c r="N469" s="41" t="e">
        <f>N468+IF(AND(L469="Pago",OR(E469='PC Receitas'!$O$4,E469='PC Receitas'!$O$5,E469='PC Receitas'!$O$6)),K469,IF(AND(L469="Pago",OR(E469='PC Receitas'!$O$7,E469='PC Receitas'!$O$8,E469='PC Receitas'!$O$9,E469='PC Receitas'!$O$10,E469='PC Receitas'!$O$11,E469='PC Receitas'!$O$12,E469='PC Receitas'!$O$13,E469='PC Receitas'!$O$14)),-K469,0))</f>
        <v>#REF!</v>
      </c>
      <c r="S469" s="112" t="e">
        <f t="shared" si="28"/>
        <v>#N/A</v>
      </c>
      <c r="T469" s="109" t="e">
        <f t="shared" si="29"/>
        <v>#N/A</v>
      </c>
      <c r="U469" s="109" t="e">
        <f t="shared" si="30"/>
        <v>#N/A</v>
      </c>
      <c r="V469" s="109" t="e">
        <f t="shared" si="31"/>
        <v>#N/A</v>
      </c>
      <c r="W469" s="113" t="e">
        <f>VLOOKUP(E469,'PC Receitas'!$O$4:$P$14,2,FALSE)</f>
        <v>#N/A</v>
      </c>
    </row>
    <row r="470" spans="1:23" ht="19.5" customHeight="1" thickTop="1" thickBot="1" x14ac:dyDescent="0.3">
      <c r="A470" s="164"/>
      <c r="C470" s="43"/>
      <c r="D470" s="43" t="str">
        <f>IF(C470&lt;&gt;"",TEXT(C470,"00")&amp;"/12/"&amp;'Configurações Básicas'!$E$5,"")</f>
        <v/>
      </c>
      <c r="E470" s="43"/>
      <c r="F470" s="143"/>
      <c r="G470" s="43"/>
      <c r="H470" s="43"/>
      <c r="I470" s="43"/>
      <c r="J470" s="219"/>
      <c r="K470" s="219"/>
      <c r="L470" s="44"/>
      <c r="M470" s="137"/>
      <c r="N470" s="41" t="e">
        <f>N469+IF(AND(L470="Pago",OR(E470='PC Receitas'!$O$4,E470='PC Receitas'!$O$5,E470='PC Receitas'!$O$6)),K470,IF(AND(L470="Pago",OR(E470='PC Receitas'!$O$7,E470='PC Receitas'!$O$8,E470='PC Receitas'!$O$9,E470='PC Receitas'!$O$10,E470='PC Receitas'!$O$11,E470='PC Receitas'!$O$12,E470='PC Receitas'!$O$13,E470='PC Receitas'!$O$14)),-K470,0))</f>
        <v>#REF!</v>
      </c>
      <c r="S470" s="112" t="e">
        <f t="shared" si="28"/>
        <v>#N/A</v>
      </c>
      <c r="T470" s="109" t="e">
        <f t="shared" si="29"/>
        <v>#N/A</v>
      </c>
      <c r="U470" s="109" t="e">
        <f t="shared" si="30"/>
        <v>#N/A</v>
      </c>
      <c r="V470" s="109" t="e">
        <f t="shared" si="31"/>
        <v>#N/A</v>
      </c>
      <c r="W470" s="113" t="e">
        <f>VLOOKUP(E470,'PC Receitas'!$O$4:$P$14,2,FALSE)</f>
        <v>#N/A</v>
      </c>
    </row>
    <row r="471" spans="1:23" ht="19.5" customHeight="1" thickTop="1" thickBot="1" x14ac:dyDescent="0.3">
      <c r="A471" s="164"/>
      <c r="C471" s="43"/>
      <c r="D471" s="43" t="str">
        <f>IF(C471&lt;&gt;"",TEXT(C471,"00")&amp;"/12/"&amp;'Configurações Básicas'!$E$5,"")</f>
        <v/>
      </c>
      <c r="E471" s="43"/>
      <c r="F471" s="143"/>
      <c r="G471" s="43"/>
      <c r="H471" s="43"/>
      <c r="I471" s="43"/>
      <c r="J471" s="219"/>
      <c r="K471" s="219"/>
      <c r="L471" s="44"/>
      <c r="M471" s="137"/>
      <c r="N471" s="41" t="e">
        <f>N470+IF(AND(L471="Pago",OR(E471='PC Receitas'!$O$4,E471='PC Receitas'!$O$5,E471='PC Receitas'!$O$6)),K471,IF(AND(L471="Pago",OR(E471='PC Receitas'!$O$7,E471='PC Receitas'!$O$8,E471='PC Receitas'!$O$9,E471='PC Receitas'!$O$10,E471='PC Receitas'!$O$11,E471='PC Receitas'!$O$12,E471='PC Receitas'!$O$13,E471='PC Receitas'!$O$14)),-K471,0))</f>
        <v>#REF!</v>
      </c>
      <c r="S471" s="112" t="e">
        <f t="shared" si="28"/>
        <v>#N/A</v>
      </c>
      <c r="T471" s="109" t="e">
        <f t="shared" si="29"/>
        <v>#N/A</v>
      </c>
      <c r="U471" s="109" t="e">
        <f t="shared" si="30"/>
        <v>#N/A</v>
      </c>
      <c r="V471" s="109" t="e">
        <f t="shared" si="31"/>
        <v>#N/A</v>
      </c>
      <c r="W471" s="113" t="e">
        <f>VLOOKUP(E471,'PC Receitas'!$O$4:$P$14,2,FALSE)</f>
        <v>#N/A</v>
      </c>
    </row>
    <row r="472" spans="1:23" ht="19.5" customHeight="1" thickTop="1" thickBot="1" x14ac:dyDescent="0.3">
      <c r="A472" s="164"/>
      <c r="C472" s="43"/>
      <c r="D472" s="43" t="str">
        <f>IF(C472&lt;&gt;"",TEXT(C472,"00")&amp;"/12/"&amp;'Configurações Básicas'!$E$5,"")</f>
        <v/>
      </c>
      <c r="E472" s="43"/>
      <c r="F472" s="143"/>
      <c r="G472" s="43"/>
      <c r="H472" s="43"/>
      <c r="I472" s="43"/>
      <c r="J472" s="219"/>
      <c r="K472" s="219"/>
      <c r="L472" s="44"/>
      <c r="M472" s="137"/>
      <c r="N472" s="41" t="e">
        <f>N471+IF(AND(L472="Pago",OR(E472='PC Receitas'!$O$4,E472='PC Receitas'!$O$5,E472='PC Receitas'!$O$6)),K472,IF(AND(L472="Pago",OR(E472='PC Receitas'!$O$7,E472='PC Receitas'!$O$8,E472='PC Receitas'!$O$9,E472='PC Receitas'!$O$10,E472='PC Receitas'!$O$11,E472='PC Receitas'!$O$12,E472='PC Receitas'!$O$13,E472='PC Receitas'!$O$14)),-K472,0))</f>
        <v>#REF!</v>
      </c>
      <c r="S472" s="112" t="e">
        <f t="shared" si="28"/>
        <v>#N/A</v>
      </c>
      <c r="T472" s="109" t="e">
        <f t="shared" si="29"/>
        <v>#N/A</v>
      </c>
      <c r="U472" s="109" t="e">
        <f t="shared" si="30"/>
        <v>#N/A</v>
      </c>
      <c r="V472" s="109" t="e">
        <f t="shared" si="31"/>
        <v>#N/A</v>
      </c>
      <c r="W472" s="113" t="e">
        <f>VLOOKUP(E472,'PC Receitas'!$O$4:$P$14,2,FALSE)</f>
        <v>#N/A</v>
      </c>
    </row>
    <row r="473" spans="1:23" ht="19.5" customHeight="1" thickTop="1" thickBot="1" x14ac:dyDescent="0.3">
      <c r="A473" s="164"/>
      <c r="C473" s="43"/>
      <c r="D473" s="43" t="str">
        <f>IF(C473&lt;&gt;"",TEXT(C473,"00")&amp;"/12/"&amp;'Configurações Básicas'!$E$5,"")</f>
        <v/>
      </c>
      <c r="E473" s="43"/>
      <c r="F473" s="143"/>
      <c r="G473" s="43"/>
      <c r="H473" s="43"/>
      <c r="I473" s="43"/>
      <c r="J473" s="219"/>
      <c r="K473" s="219"/>
      <c r="L473" s="44"/>
      <c r="M473" s="137"/>
      <c r="N473" s="41" t="e">
        <f>N472+IF(AND(L473="Pago",OR(E473='PC Receitas'!$O$4,E473='PC Receitas'!$O$5,E473='PC Receitas'!$O$6)),K473,IF(AND(L473="Pago",OR(E473='PC Receitas'!$O$7,E473='PC Receitas'!$O$8,E473='PC Receitas'!$O$9,E473='PC Receitas'!$O$10,E473='PC Receitas'!$O$11,E473='PC Receitas'!$O$12,E473='PC Receitas'!$O$13,E473='PC Receitas'!$O$14)),-K473,0))</f>
        <v>#REF!</v>
      </c>
      <c r="S473" s="112" t="e">
        <f t="shared" si="28"/>
        <v>#N/A</v>
      </c>
      <c r="T473" s="109" t="e">
        <f t="shared" si="29"/>
        <v>#N/A</v>
      </c>
      <c r="U473" s="109" t="e">
        <f t="shared" si="30"/>
        <v>#N/A</v>
      </c>
      <c r="V473" s="109" t="e">
        <f t="shared" si="31"/>
        <v>#N/A</v>
      </c>
      <c r="W473" s="113" t="e">
        <f>VLOOKUP(E473,'PC Receitas'!$O$4:$P$14,2,FALSE)</f>
        <v>#N/A</v>
      </c>
    </row>
    <row r="474" spans="1:23" ht="19.5" customHeight="1" thickTop="1" thickBot="1" x14ac:dyDescent="0.3">
      <c r="A474" s="164"/>
      <c r="C474" s="43"/>
      <c r="D474" s="43" t="str">
        <f>IF(C474&lt;&gt;"",TEXT(C474,"00")&amp;"/12/"&amp;'Configurações Básicas'!$E$5,"")</f>
        <v/>
      </c>
      <c r="E474" s="43"/>
      <c r="F474" s="143"/>
      <c r="G474" s="43"/>
      <c r="H474" s="43"/>
      <c r="I474" s="43"/>
      <c r="J474" s="219"/>
      <c r="K474" s="219"/>
      <c r="L474" s="44"/>
      <c r="M474" s="137"/>
      <c r="N474" s="41" t="e">
        <f>N473+IF(AND(L474="Pago",OR(E474='PC Receitas'!$O$4,E474='PC Receitas'!$O$5,E474='PC Receitas'!$O$6)),K474,IF(AND(L474="Pago",OR(E474='PC Receitas'!$O$7,E474='PC Receitas'!$O$8,E474='PC Receitas'!$O$9,E474='PC Receitas'!$O$10,E474='PC Receitas'!$O$11,E474='PC Receitas'!$O$12,E474='PC Receitas'!$O$13,E474='PC Receitas'!$O$14)),-K474,0))</f>
        <v>#REF!</v>
      </c>
      <c r="S474" s="112" t="e">
        <f t="shared" si="28"/>
        <v>#N/A</v>
      </c>
      <c r="T474" s="109" t="e">
        <f t="shared" si="29"/>
        <v>#N/A</v>
      </c>
      <c r="U474" s="109" t="e">
        <f t="shared" si="30"/>
        <v>#N/A</v>
      </c>
      <c r="V474" s="109" t="e">
        <f t="shared" si="31"/>
        <v>#N/A</v>
      </c>
      <c r="W474" s="113" t="e">
        <f>VLOOKUP(E474,'PC Receitas'!$O$4:$P$14,2,FALSE)</f>
        <v>#N/A</v>
      </c>
    </row>
    <row r="475" spans="1:23" ht="19.5" customHeight="1" thickTop="1" thickBot="1" x14ac:dyDescent="0.3">
      <c r="A475" s="164"/>
      <c r="C475" s="43"/>
      <c r="D475" s="43" t="str">
        <f>IF(C475&lt;&gt;"",TEXT(C475,"00")&amp;"/12/"&amp;'Configurações Básicas'!$E$5,"")</f>
        <v/>
      </c>
      <c r="E475" s="43"/>
      <c r="F475" s="143"/>
      <c r="G475" s="43"/>
      <c r="H475" s="43"/>
      <c r="I475" s="43"/>
      <c r="J475" s="219"/>
      <c r="K475" s="219"/>
      <c r="L475" s="44"/>
      <c r="M475" s="137"/>
      <c r="N475" s="41" t="e">
        <f>N474+IF(AND(L475="Pago",OR(E475='PC Receitas'!$O$4,E475='PC Receitas'!$O$5,E475='PC Receitas'!$O$6)),K475,IF(AND(L475="Pago",OR(E475='PC Receitas'!$O$7,E475='PC Receitas'!$O$8,E475='PC Receitas'!$O$9,E475='PC Receitas'!$O$10,E475='PC Receitas'!$O$11,E475='PC Receitas'!$O$12,E475='PC Receitas'!$O$13,E475='PC Receitas'!$O$14)),-K475,0))</f>
        <v>#REF!</v>
      </c>
      <c r="S475" s="112" t="e">
        <f t="shared" si="28"/>
        <v>#N/A</v>
      </c>
      <c r="T475" s="109" t="e">
        <f t="shared" si="29"/>
        <v>#N/A</v>
      </c>
      <c r="U475" s="109" t="e">
        <f t="shared" si="30"/>
        <v>#N/A</v>
      </c>
      <c r="V475" s="109" t="e">
        <f t="shared" si="31"/>
        <v>#N/A</v>
      </c>
      <c r="W475" s="113" t="e">
        <f>VLOOKUP(E475,'PC Receitas'!$O$4:$P$14,2,FALSE)</f>
        <v>#N/A</v>
      </c>
    </row>
    <row r="476" spans="1:23" ht="19.5" customHeight="1" thickTop="1" thickBot="1" x14ac:dyDescent="0.3">
      <c r="A476" s="164"/>
      <c r="C476" s="43"/>
      <c r="D476" s="43" t="str">
        <f>IF(C476&lt;&gt;"",TEXT(C476,"00")&amp;"/12/"&amp;'Configurações Básicas'!$E$5,"")</f>
        <v/>
      </c>
      <c r="E476" s="43"/>
      <c r="F476" s="143"/>
      <c r="G476" s="43"/>
      <c r="H476" s="43"/>
      <c r="I476" s="43"/>
      <c r="J476" s="219"/>
      <c r="K476" s="219"/>
      <c r="L476" s="44"/>
      <c r="M476" s="137"/>
      <c r="N476" s="41" t="e">
        <f>N475+IF(AND(L476="Pago",OR(E476='PC Receitas'!$O$4,E476='PC Receitas'!$O$5,E476='PC Receitas'!$O$6)),K476,IF(AND(L476="Pago",OR(E476='PC Receitas'!$O$7,E476='PC Receitas'!$O$8,E476='PC Receitas'!$O$9,E476='PC Receitas'!$O$10,E476='PC Receitas'!$O$11,E476='PC Receitas'!$O$12,E476='PC Receitas'!$O$13,E476='PC Receitas'!$O$14)),-K476,0))</f>
        <v>#REF!</v>
      </c>
      <c r="S476" s="112" t="e">
        <f t="shared" si="28"/>
        <v>#N/A</v>
      </c>
      <c r="T476" s="109" t="e">
        <f t="shared" si="29"/>
        <v>#N/A</v>
      </c>
      <c r="U476" s="109" t="e">
        <f t="shared" si="30"/>
        <v>#N/A</v>
      </c>
      <c r="V476" s="109" t="e">
        <f t="shared" si="31"/>
        <v>#N/A</v>
      </c>
      <c r="W476" s="113" t="e">
        <f>VLOOKUP(E476,'PC Receitas'!$O$4:$P$14,2,FALSE)</f>
        <v>#N/A</v>
      </c>
    </row>
    <row r="477" spans="1:23" ht="19.5" customHeight="1" thickTop="1" thickBot="1" x14ac:dyDescent="0.3">
      <c r="A477" s="164"/>
      <c r="C477" s="43"/>
      <c r="D477" s="43" t="str">
        <f>IF(C477&lt;&gt;"",TEXT(C477,"00")&amp;"/12/"&amp;'Configurações Básicas'!$E$5,"")</f>
        <v/>
      </c>
      <c r="E477" s="43"/>
      <c r="F477" s="143"/>
      <c r="G477" s="43"/>
      <c r="H477" s="43"/>
      <c r="I477" s="43"/>
      <c r="J477" s="219"/>
      <c r="K477" s="219"/>
      <c r="L477" s="44"/>
      <c r="M477" s="137"/>
      <c r="N477" s="41" t="e">
        <f>N476+IF(AND(L477="Pago",OR(E477='PC Receitas'!$O$4,E477='PC Receitas'!$O$5,E477='PC Receitas'!$O$6)),K477,IF(AND(L477="Pago",OR(E477='PC Receitas'!$O$7,E477='PC Receitas'!$O$8,E477='PC Receitas'!$O$9,E477='PC Receitas'!$O$10,E477='PC Receitas'!$O$11,E477='PC Receitas'!$O$12,E477='PC Receitas'!$O$13,E477='PC Receitas'!$O$14)),-K477,0))</f>
        <v>#REF!</v>
      </c>
      <c r="S477" s="112" t="e">
        <f t="shared" si="28"/>
        <v>#N/A</v>
      </c>
      <c r="T477" s="109" t="e">
        <f t="shared" si="29"/>
        <v>#N/A</v>
      </c>
      <c r="U477" s="109" t="e">
        <f t="shared" si="30"/>
        <v>#N/A</v>
      </c>
      <c r="V477" s="109" t="e">
        <f t="shared" si="31"/>
        <v>#N/A</v>
      </c>
      <c r="W477" s="113" t="e">
        <f>VLOOKUP(E477,'PC Receitas'!$O$4:$P$14,2,FALSE)</f>
        <v>#N/A</v>
      </c>
    </row>
    <row r="478" spans="1:23" ht="19.5" customHeight="1" thickTop="1" thickBot="1" x14ac:dyDescent="0.3">
      <c r="A478" s="164"/>
      <c r="C478" s="43"/>
      <c r="D478" s="43" t="str">
        <f>IF(C478&lt;&gt;"",TEXT(C478,"00")&amp;"/12/"&amp;'Configurações Básicas'!$E$5,"")</f>
        <v/>
      </c>
      <c r="E478" s="43"/>
      <c r="F478" s="143"/>
      <c r="G478" s="43"/>
      <c r="H478" s="43"/>
      <c r="I478" s="43"/>
      <c r="J478" s="219"/>
      <c r="K478" s="219"/>
      <c r="L478" s="44"/>
      <c r="M478" s="137"/>
      <c r="N478" s="41" t="e">
        <f>N477+IF(AND(L478="Pago",OR(E478='PC Receitas'!$O$4,E478='PC Receitas'!$O$5,E478='PC Receitas'!$O$6)),K478,IF(AND(L478="Pago",OR(E478='PC Receitas'!$O$7,E478='PC Receitas'!$O$8,E478='PC Receitas'!$O$9,E478='PC Receitas'!$O$10,E478='PC Receitas'!$O$11,E478='PC Receitas'!$O$12,E478='PC Receitas'!$O$13,E478='PC Receitas'!$O$14)),-K478,0))</f>
        <v>#REF!</v>
      </c>
      <c r="S478" s="112" t="e">
        <f t="shared" si="28"/>
        <v>#N/A</v>
      </c>
      <c r="T478" s="109" t="e">
        <f t="shared" si="29"/>
        <v>#N/A</v>
      </c>
      <c r="U478" s="109" t="e">
        <f t="shared" si="30"/>
        <v>#N/A</v>
      </c>
      <c r="V478" s="109" t="e">
        <f t="shared" si="31"/>
        <v>#N/A</v>
      </c>
      <c r="W478" s="113" t="e">
        <f>VLOOKUP(E478,'PC Receitas'!$O$4:$P$14,2,FALSE)</f>
        <v>#N/A</v>
      </c>
    </row>
    <row r="479" spans="1:23" ht="19.5" customHeight="1" thickTop="1" thickBot="1" x14ac:dyDescent="0.3">
      <c r="A479" s="164"/>
      <c r="C479" s="43"/>
      <c r="D479" s="43" t="str">
        <f>IF(C479&lt;&gt;"",TEXT(C479,"00")&amp;"/12/"&amp;'Configurações Básicas'!$E$5,"")</f>
        <v/>
      </c>
      <c r="E479" s="43"/>
      <c r="F479" s="143"/>
      <c r="G479" s="43"/>
      <c r="H479" s="43"/>
      <c r="I479" s="43"/>
      <c r="J479" s="219"/>
      <c r="K479" s="219"/>
      <c r="L479" s="44"/>
      <c r="M479" s="137"/>
      <c r="N479" s="41" t="e">
        <f>N478+IF(AND(L479="Pago",OR(E479='PC Receitas'!$O$4,E479='PC Receitas'!$O$5,E479='PC Receitas'!$O$6)),K479,IF(AND(L479="Pago",OR(E479='PC Receitas'!$O$7,E479='PC Receitas'!$O$8,E479='PC Receitas'!$O$9,E479='PC Receitas'!$O$10,E479='PC Receitas'!$O$11,E479='PC Receitas'!$O$12,E479='PC Receitas'!$O$13,E479='PC Receitas'!$O$14)),-K479,0))</f>
        <v>#REF!</v>
      </c>
      <c r="S479" s="112" t="e">
        <f t="shared" si="28"/>
        <v>#N/A</v>
      </c>
      <c r="T479" s="109" t="e">
        <f t="shared" si="29"/>
        <v>#N/A</v>
      </c>
      <c r="U479" s="109" t="e">
        <f t="shared" si="30"/>
        <v>#N/A</v>
      </c>
      <c r="V479" s="109" t="e">
        <f t="shared" si="31"/>
        <v>#N/A</v>
      </c>
      <c r="W479" s="113" t="e">
        <f>VLOOKUP(E479,'PC Receitas'!$O$4:$P$14,2,FALSE)</f>
        <v>#N/A</v>
      </c>
    </row>
    <row r="480" spans="1:23" ht="19.5" customHeight="1" thickTop="1" thickBot="1" x14ac:dyDescent="0.3">
      <c r="A480" s="164"/>
      <c r="C480" s="43"/>
      <c r="D480" s="43" t="str">
        <f>IF(C480&lt;&gt;"",TEXT(C480,"00")&amp;"/12/"&amp;'Configurações Básicas'!$E$5,"")</f>
        <v/>
      </c>
      <c r="E480" s="43"/>
      <c r="F480" s="143"/>
      <c r="G480" s="43"/>
      <c r="H480" s="43"/>
      <c r="I480" s="43"/>
      <c r="J480" s="219"/>
      <c r="K480" s="219"/>
      <c r="L480" s="44"/>
      <c r="M480" s="137"/>
      <c r="N480" s="41" t="e">
        <f>N479+IF(AND(L480="Pago",OR(E480='PC Receitas'!$O$4,E480='PC Receitas'!$O$5,E480='PC Receitas'!$O$6)),K480,IF(AND(L480="Pago",OR(E480='PC Receitas'!$O$7,E480='PC Receitas'!$O$8,E480='PC Receitas'!$O$9,E480='PC Receitas'!$O$10,E480='PC Receitas'!$O$11,E480='PC Receitas'!$O$12,E480='PC Receitas'!$O$13,E480='PC Receitas'!$O$14)),-K480,0))</f>
        <v>#REF!</v>
      </c>
      <c r="S480" s="112" t="e">
        <f t="shared" si="28"/>
        <v>#N/A</v>
      </c>
      <c r="T480" s="109" t="e">
        <f t="shared" si="29"/>
        <v>#N/A</v>
      </c>
      <c r="U480" s="109" t="e">
        <f t="shared" si="30"/>
        <v>#N/A</v>
      </c>
      <c r="V480" s="109" t="e">
        <f t="shared" si="31"/>
        <v>#N/A</v>
      </c>
      <c r="W480" s="113" t="e">
        <f>VLOOKUP(E480,'PC Receitas'!$O$4:$P$14,2,FALSE)</f>
        <v>#N/A</v>
      </c>
    </row>
    <row r="481" spans="1:23" ht="19.5" customHeight="1" thickTop="1" thickBot="1" x14ac:dyDescent="0.3">
      <c r="A481" s="164"/>
      <c r="C481" s="43"/>
      <c r="D481" s="43" t="str">
        <f>IF(C481&lt;&gt;"",TEXT(C481,"00")&amp;"/12/"&amp;'Configurações Básicas'!$E$5,"")</f>
        <v/>
      </c>
      <c r="E481" s="43"/>
      <c r="F481" s="143"/>
      <c r="G481" s="43"/>
      <c r="H481" s="43"/>
      <c r="I481" s="43"/>
      <c r="J481" s="219"/>
      <c r="K481" s="219"/>
      <c r="L481" s="44"/>
      <c r="M481" s="137"/>
      <c r="N481" s="41" t="e">
        <f>N480+IF(AND(L481="Pago",OR(E481='PC Receitas'!$O$4,E481='PC Receitas'!$O$5,E481='PC Receitas'!$O$6)),K481,IF(AND(L481="Pago",OR(E481='PC Receitas'!$O$7,E481='PC Receitas'!$O$8,E481='PC Receitas'!$O$9,E481='PC Receitas'!$O$10,E481='PC Receitas'!$O$11,E481='PC Receitas'!$O$12,E481='PC Receitas'!$O$13,E481='PC Receitas'!$O$14)),-K481,0))</f>
        <v>#REF!</v>
      </c>
      <c r="S481" s="112" t="e">
        <f t="shared" si="28"/>
        <v>#N/A</v>
      </c>
      <c r="T481" s="109" t="e">
        <f t="shared" si="29"/>
        <v>#N/A</v>
      </c>
      <c r="U481" s="109" t="e">
        <f t="shared" si="30"/>
        <v>#N/A</v>
      </c>
      <c r="V481" s="109" t="e">
        <f t="shared" si="31"/>
        <v>#N/A</v>
      </c>
      <c r="W481" s="113" t="e">
        <f>VLOOKUP(E481,'PC Receitas'!$O$4:$P$14,2,FALSE)</f>
        <v>#N/A</v>
      </c>
    </row>
    <row r="482" spans="1:23" ht="19.5" customHeight="1" thickTop="1" thickBot="1" x14ac:dyDescent="0.3">
      <c r="A482" s="164"/>
      <c r="C482" s="43"/>
      <c r="D482" s="43" t="str">
        <f>IF(C482&lt;&gt;"",TEXT(C482,"00")&amp;"/12/"&amp;'Configurações Básicas'!$E$5,"")</f>
        <v/>
      </c>
      <c r="E482" s="43"/>
      <c r="F482" s="143"/>
      <c r="G482" s="43"/>
      <c r="H482" s="43"/>
      <c r="I482" s="43"/>
      <c r="J482" s="219"/>
      <c r="K482" s="219"/>
      <c r="L482" s="44"/>
      <c r="M482" s="137"/>
      <c r="N482" s="41" t="e">
        <f>N481+IF(AND(L482="Pago",OR(E482='PC Receitas'!$O$4,E482='PC Receitas'!$O$5,E482='PC Receitas'!$O$6)),K482,IF(AND(L482="Pago",OR(E482='PC Receitas'!$O$7,E482='PC Receitas'!$O$8,E482='PC Receitas'!$O$9,E482='PC Receitas'!$O$10,E482='PC Receitas'!$O$11,E482='PC Receitas'!$O$12,E482='PC Receitas'!$O$13,E482='PC Receitas'!$O$14)),-K482,0))</f>
        <v>#REF!</v>
      </c>
      <c r="S482" s="112" t="e">
        <f t="shared" si="28"/>
        <v>#N/A</v>
      </c>
      <c r="T482" s="109" t="e">
        <f t="shared" si="29"/>
        <v>#N/A</v>
      </c>
      <c r="U482" s="109" t="e">
        <f t="shared" si="30"/>
        <v>#N/A</v>
      </c>
      <c r="V482" s="109" t="e">
        <f t="shared" si="31"/>
        <v>#N/A</v>
      </c>
      <c r="W482" s="113" t="e">
        <f>VLOOKUP(E482,'PC Receitas'!$O$4:$P$14,2,FALSE)</f>
        <v>#N/A</v>
      </c>
    </row>
    <row r="483" spans="1:23" ht="19.5" customHeight="1" thickTop="1" thickBot="1" x14ac:dyDescent="0.3">
      <c r="A483" s="164"/>
      <c r="C483" s="43"/>
      <c r="D483" s="43" t="str">
        <f>IF(C483&lt;&gt;"",TEXT(C483,"00")&amp;"/12/"&amp;'Configurações Básicas'!$E$5,"")</f>
        <v/>
      </c>
      <c r="E483" s="43"/>
      <c r="F483" s="143"/>
      <c r="G483" s="43"/>
      <c r="H483" s="43"/>
      <c r="I483" s="43"/>
      <c r="J483" s="219"/>
      <c r="K483" s="219"/>
      <c r="L483" s="44"/>
      <c r="M483" s="137"/>
      <c r="N483" s="41" t="e">
        <f>N482+IF(AND(L483="Pago",OR(E483='PC Receitas'!$O$4,E483='PC Receitas'!$O$5,E483='PC Receitas'!$O$6)),K483,IF(AND(L483="Pago",OR(E483='PC Receitas'!$O$7,E483='PC Receitas'!$O$8,E483='PC Receitas'!$O$9,E483='PC Receitas'!$O$10,E483='PC Receitas'!$O$11,E483='PC Receitas'!$O$12,E483='PC Receitas'!$O$13,E483='PC Receitas'!$O$14)),-K483,0))</f>
        <v>#REF!</v>
      </c>
      <c r="S483" s="112" t="e">
        <f t="shared" si="28"/>
        <v>#N/A</v>
      </c>
      <c r="T483" s="109" t="e">
        <f t="shared" si="29"/>
        <v>#N/A</v>
      </c>
      <c r="U483" s="109" t="e">
        <f t="shared" si="30"/>
        <v>#N/A</v>
      </c>
      <c r="V483" s="109" t="e">
        <f t="shared" si="31"/>
        <v>#N/A</v>
      </c>
      <c r="W483" s="113" t="e">
        <f>VLOOKUP(E483,'PC Receitas'!$O$4:$P$14,2,FALSE)</f>
        <v>#N/A</v>
      </c>
    </row>
    <row r="484" spans="1:23" ht="19.5" customHeight="1" thickTop="1" thickBot="1" x14ac:dyDescent="0.3">
      <c r="A484" s="164"/>
      <c r="C484" s="43"/>
      <c r="D484" s="43" t="str">
        <f>IF(C484&lt;&gt;"",TEXT(C484,"00")&amp;"/12/"&amp;'Configurações Básicas'!$E$5,"")</f>
        <v/>
      </c>
      <c r="E484" s="43"/>
      <c r="F484" s="143"/>
      <c r="G484" s="43"/>
      <c r="H484" s="43"/>
      <c r="I484" s="43"/>
      <c r="J484" s="219"/>
      <c r="K484" s="219"/>
      <c r="L484" s="44"/>
      <c r="M484" s="137"/>
      <c r="N484" s="41" t="e">
        <f>N483+IF(AND(L484="Pago",OR(E484='PC Receitas'!$O$4,E484='PC Receitas'!$O$5,E484='PC Receitas'!$O$6)),K484,IF(AND(L484="Pago",OR(E484='PC Receitas'!$O$7,E484='PC Receitas'!$O$8,E484='PC Receitas'!$O$9,E484='PC Receitas'!$O$10,E484='PC Receitas'!$O$11,E484='PC Receitas'!$O$12,E484='PC Receitas'!$O$13,E484='PC Receitas'!$O$14)),-K484,0))</f>
        <v>#REF!</v>
      </c>
      <c r="S484" s="112" t="e">
        <f t="shared" si="28"/>
        <v>#N/A</v>
      </c>
      <c r="T484" s="109" t="e">
        <f t="shared" si="29"/>
        <v>#N/A</v>
      </c>
      <c r="U484" s="109" t="e">
        <f t="shared" si="30"/>
        <v>#N/A</v>
      </c>
      <c r="V484" s="109" t="e">
        <f t="shared" si="31"/>
        <v>#N/A</v>
      </c>
      <c r="W484" s="113" t="e">
        <f>VLOOKUP(E484,'PC Receitas'!$O$4:$P$14,2,FALSE)</f>
        <v>#N/A</v>
      </c>
    </row>
    <row r="485" spans="1:23" ht="19.5" customHeight="1" thickTop="1" thickBot="1" x14ac:dyDescent="0.3">
      <c r="A485" s="164"/>
      <c r="C485" s="43"/>
      <c r="D485" s="43" t="str">
        <f>IF(C485&lt;&gt;"",TEXT(C485,"00")&amp;"/12/"&amp;'Configurações Básicas'!$E$5,"")</f>
        <v/>
      </c>
      <c r="E485" s="43"/>
      <c r="F485" s="143"/>
      <c r="G485" s="43"/>
      <c r="H485" s="43"/>
      <c r="I485" s="43"/>
      <c r="J485" s="219"/>
      <c r="K485" s="219"/>
      <c r="L485" s="44"/>
      <c r="M485" s="137"/>
      <c r="N485" s="41" t="e">
        <f>N484+IF(AND(L485="Pago",OR(E485='PC Receitas'!$O$4,E485='PC Receitas'!$O$5,E485='PC Receitas'!$O$6)),K485,IF(AND(L485="Pago",OR(E485='PC Receitas'!$O$7,E485='PC Receitas'!$O$8,E485='PC Receitas'!$O$9,E485='PC Receitas'!$O$10,E485='PC Receitas'!$O$11,E485='PC Receitas'!$O$12,E485='PC Receitas'!$O$13,E485='PC Receitas'!$O$14)),-K485,0))</f>
        <v>#REF!</v>
      </c>
      <c r="S485" s="112" t="e">
        <f t="shared" si="28"/>
        <v>#N/A</v>
      </c>
      <c r="T485" s="109" t="e">
        <f t="shared" si="29"/>
        <v>#N/A</v>
      </c>
      <c r="U485" s="109" t="e">
        <f t="shared" si="30"/>
        <v>#N/A</v>
      </c>
      <c r="V485" s="109" t="e">
        <f t="shared" si="31"/>
        <v>#N/A</v>
      </c>
      <c r="W485" s="113" t="e">
        <f>VLOOKUP(E485,'PC Receitas'!$O$4:$P$14,2,FALSE)</f>
        <v>#N/A</v>
      </c>
    </row>
    <row r="486" spans="1:23" ht="19.5" customHeight="1" thickTop="1" thickBot="1" x14ac:dyDescent="0.3">
      <c r="A486" s="164"/>
      <c r="C486" s="43"/>
      <c r="D486" s="43" t="str">
        <f>IF(C486&lt;&gt;"",TEXT(C486,"00")&amp;"/12/"&amp;'Configurações Básicas'!$E$5,"")</f>
        <v/>
      </c>
      <c r="E486" s="43"/>
      <c r="F486" s="143"/>
      <c r="G486" s="43"/>
      <c r="H486" s="43"/>
      <c r="I486" s="43"/>
      <c r="J486" s="219"/>
      <c r="K486" s="219"/>
      <c r="L486" s="44"/>
      <c r="M486" s="137"/>
      <c r="N486" s="41" t="e">
        <f>N485+IF(AND(L486="Pago",OR(E486='PC Receitas'!$O$4,E486='PC Receitas'!$O$5,E486='PC Receitas'!$O$6)),K486,IF(AND(L486="Pago",OR(E486='PC Receitas'!$O$7,E486='PC Receitas'!$O$8,E486='PC Receitas'!$O$9,E486='PC Receitas'!$O$10,E486='PC Receitas'!$O$11,E486='PC Receitas'!$O$12,E486='PC Receitas'!$O$13,E486='PC Receitas'!$O$14)),-K486,0))</f>
        <v>#REF!</v>
      </c>
      <c r="S486" s="112" t="e">
        <f t="shared" si="28"/>
        <v>#N/A</v>
      </c>
      <c r="T486" s="109" t="e">
        <f t="shared" si="29"/>
        <v>#N/A</v>
      </c>
      <c r="U486" s="109" t="e">
        <f t="shared" si="30"/>
        <v>#N/A</v>
      </c>
      <c r="V486" s="109" t="e">
        <f t="shared" si="31"/>
        <v>#N/A</v>
      </c>
      <c r="W486" s="113" t="e">
        <f>VLOOKUP(E486,'PC Receitas'!$O$4:$P$14,2,FALSE)</f>
        <v>#N/A</v>
      </c>
    </row>
    <row r="487" spans="1:23" ht="19.5" customHeight="1" thickTop="1" thickBot="1" x14ac:dyDescent="0.3">
      <c r="A487" s="164"/>
      <c r="C487" s="43"/>
      <c r="D487" s="43" t="str">
        <f>IF(C487&lt;&gt;"",TEXT(C487,"00")&amp;"/12/"&amp;'Configurações Básicas'!$E$5,"")</f>
        <v/>
      </c>
      <c r="E487" s="43"/>
      <c r="F487" s="143"/>
      <c r="G487" s="43"/>
      <c r="H487" s="43"/>
      <c r="I487" s="43"/>
      <c r="J487" s="219"/>
      <c r="K487" s="219"/>
      <c r="L487" s="44"/>
      <c r="M487" s="137"/>
      <c r="N487" s="41" t="e">
        <f>N486+IF(AND(L487="Pago",OR(E487='PC Receitas'!$O$4,E487='PC Receitas'!$O$5,E487='PC Receitas'!$O$6)),K487,IF(AND(L487="Pago",OR(E487='PC Receitas'!$O$7,E487='PC Receitas'!$O$8,E487='PC Receitas'!$O$9,E487='PC Receitas'!$O$10,E487='PC Receitas'!$O$11,E487='PC Receitas'!$O$12,E487='PC Receitas'!$O$13,E487='PC Receitas'!$O$14)),-K487,0))</f>
        <v>#REF!</v>
      </c>
      <c r="S487" s="112" t="e">
        <f t="shared" si="28"/>
        <v>#N/A</v>
      </c>
      <c r="T487" s="109" t="e">
        <f t="shared" si="29"/>
        <v>#N/A</v>
      </c>
      <c r="U487" s="109" t="e">
        <f t="shared" si="30"/>
        <v>#N/A</v>
      </c>
      <c r="V487" s="109" t="e">
        <f t="shared" si="31"/>
        <v>#N/A</v>
      </c>
      <c r="W487" s="113" t="e">
        <f>VLOOKUP(E487,'PC Receitas'!$O$4:$P$14,2,FALSE)</f>
        <v>#N/A</v>
      </c>
    </row>
    <row r="488" spans="1:23" ht="19.5" customHeight="1" thickTop="1" thickBot="1" x14ac:dyDescent="0.3">
      <c r="A488" s="164"/>
      <c r="C488" s="43"/>
      <c r="D488" s="43" t="str">
        <f>IF(C488&lt;&gt;"",TEXT(C488,"00")&amp;"/12/"&amp;'Configurações Básicas'!$E$5,"")</f>
        <v/>
      </c>
      <c r="E488" s="43"/>
      <c r="F488" s="143"/>
      <c r="G488" s="43"/>
      <c r="H488" s="43"/>
      <c r="I488" s="43"/>
      <c r="J488" s="219"/>
      <c r="K488" s="219"/>
      <c r="L488" s="44"/>
      <c r="M488" s="137"/>
      <c r="N488" s="41" t="e">
        <f>N487+IF(AND(L488="Pago",OR(E488='PC Receitas'!$O$4,E488='PC Receitas'!$O$5,E488='PC Receitas'!$O$6)),K488,IF(AND(L488="Pago",OR(E488='PC Receitas'!$O$7,E488='PC Receitas'!$O$8,E488='PC Receitas'!$O$9,E488='PC Receitas'!$O$10,E488='PC Receitas'!$O$11,E488='PC Receitas'!$O$12,E488='PC Receitas'!$O$13,E488='PC Receitas'!$O$14)),-K488,0))</f>
        <v>#REF!</v>
      </c>
      <c r="S488" s="112" t="e">
        <f t="shared" si="28"/>
        <v>#N/A</v>
      </c>
      <c r="T488" s="109" t="e">
        <f t="shared" si="29"/>
        <v>#N/A</v>
      </c>
      <c r="U488" s="109" t="e">
        <f t="shared" si="30"/>
        <v>#N/A</v>
      </c>
      <c r="V488" s="109" t="e">
        <f t="shared" si="31"/>
        <v>#N/A</v>
      </c>
      <c r="W488" s="113" t="e">
        <f>VLOOKUP(E488,'PC Receitas'!$O$4:$P$14,2,FALSE)</f>
        <v>#N/A</v>
      </c>
    </row>
    <row r="489" spans="1:23" ht="19.5" customHeight="1" thickTop="1" thickBot="1" x14ac:dyDescent="0.3">
      <c r="A489" s="164"/>
      <c r="C489" s="43"/>
      <c r="D489" s="43" t="str">
        <f>IF(C489&lt;&gt;"",TEXT(C489,"00")&amp;"/12/"&amp;'Configurações Básicas'!$E$5,"")</f>
        <v/>
      </c>
      <c r="E489" s="43"/>
      <c r="F489" s="143"/>
      <c r="G489" s="43"/>
      <c r="H489" s="43"/>
      <c r="I489" s="43"/>
      <c r="J489" s="219"/>
      <c r="K489" s="219"/>
      <c r="L489" s="44"/>
      <c r="M489" s="137"/>
      <c r="N489" s="41" t="e">
        <f>N488+IF(AND(L489="Pago",OR(E489='PC Receitas'!$O$4,E489='PC Receitas'!$O$5,E489='PC Receitas'!$O$6)),K489,IF(AND(L489="Pago",OR(E489='PC Receitas'!$O$7,E489='PC Receitas'!$O$8,E489='PC Receitas'!$O$9,E489='PC Receitas'!$O$10,E489='PC Receitas'!$O$11,E489='PC Receitas'!$O$12,E489='PC Receitas'!$O$13,E489='PC Receitas'!$O$14)),-K489,0))</f>
        <v>#REF!</v>
      </c>
      <c r="S489" s="112" t="e">
        <f t="shared" si="28"/>
        <v>#N/A</v>
      </c>
      <c r="T489" s="109" t="e">
        <f t="shared" si="29"/>
        <v>#N/A</v>
      </c>
      <c r="U489" s="109" t="e">
        <f t="shared" si="30"/>
        <v>#N/A</v>
      </c>
      <c r="V489" s="109" t="e">
        <f t="shared" si="31"/>
        <v>#N/A</v>
      </c>
      <c r="W489" s="113" t="e">
        <f>VLOOKUP(E489,'PC Receitas'!$O$4:$P$14,2,FALSE)</f>
        <v>#N/A</v>
      </c>
    </row>
    <row r="490" spans="1:23" ht="19.5" customHeight="1" thickTop="1" thickBot="1" x14ac:dyDescent="0.3">
      <c r="A490" s="164"/>
      <c r="C490" s="43"/>
      <c r="D490" s="43" t="str">
        <f>IF(C490&lt;&gt;"",TEXT(C490,"00")&amp;"/12/"&amp;'Configurações Básicas'!$E$5,"")</f>
        <v/>
      </c>
      <c r="E490" s="43"/>
      <c r="F490" s="143"/>
      <c r="G490" s="43"/>
      <c r="H490" s="43"/>
      <c r="I490" s="43"/>
      <c r="J490" s="219"/>
      <c r="K490" s="219"/>
      <c r="L490" s="44"/>
      <c r="M490" s="137"/>
      <c r="N490" s="41" t="e">
        <f>N489+IF(AND(L490="Pago",OR(E490='PC Receitas'!$O$4,E490='PC Receitas'!$O$5,E490='PC Receitas'!$O$6)),K490,IF(AND(L490="Pago",OR(E490='PC Receitas'!$O$7,E490='PC Receitas'!$O$8,E490='PC Receitas'!$O$9,E490='PC Receitas'!$O$10,E490='PC Receitas'!$O$11,E490='PC Receitas'!$O$12,E490='PC Receitas'!$O$13,E490='PC Receitas'!$O$14)),-K490,0))</f>
        <v>#REF!</v>
      </c>
      <c r="S490" s="112" t="e">
        <f t="shared" si="28"/>
        <v>#N/A</v>
      </c>
      <c r="T490" s="109" t="e">
        <f t="shared" si="29"/>
        <v>#N/A</v>
      </c>
      <c r="U490" s="109" t="e">
        <f t="shared" si="30"/>
        <v>#N/A</v>
      </c>
      <c r="V490" s="109" t="e">
        <f t="shared" si="31"/>
        <v>#N/A</v>
      </c>
      <c r="W490" s="113" t="e">
        <f>VLOOKUP(E490,'PC Receitas'!$O$4:$P$14,2,FALSE)</f>
        <v>#N/A</v>
      </c>
    </row>
    <row r="491" spans="1:23" ht="19.5" customHeight="1" thickTop="1" thickBot="1" x14ac:dyDescent="0.3">
      <c r="A491" s="164"/>
      <c r="C491" s="43"/>
      <c r="D491" s="43" t="str">
        <f>IF(C491&lt;&gt;"",TEXT(C491,"00")&amp;"/12/"&amp;'Configurações Básicas'!$E$5,"")</f>
        <v/>
      </c>
      <c r="E491" s="43"/>
      <c r="F491" s="143"/>
      <c r="G491" s="43"/>
      <c r="H491" s="43"/>
      <c r="I491" s="43"/>
      <c r="J491" s="219"/>
      <c r="K491" s="219"/>
      <c r="L491" s="44"/>
      <c r="M491" s="137"/>
      <c r="N491" s="41" t="e">
        <f>N490+IF(AND(L491="Pago",OR(E491='PC Receitas'!$O$4,E491='PC Receitas'!$O$5,E491='PC Receitas'!$O$6)),K491,IF(AND(L491="Pago",OR(E491='PC Receitas'!$O$7,E491='PC Receitas'!$O$8,E491='PC Receitas'!$O$9,E491='PC Receitas'!$O$10,E491='PC Receitas'!$O$11,E491='PC Receitas'!$O$12,E491='PC Receitas'!$O$13,E491='PC Receitas'!$O$14)),-K491,0))</f>
        <v>#REF!</v>
      </c>
      <c r="S491" s="112" t="e">
        <f t="shared" si="28"/>
        <v>#N/A</v>
      </c>
      <c r="T491" s="109" t="e">
        <f t="shared" si="29"/>
        <v>#N/A</v>
      </c>
      <c r="U491" s="109" t="e">
        <f t="shared" si="30"/>
        <v>#N/A</v>
      </c>
      <c r="V491" s="109" t="e">
        <f t="shared" si="31"/>
        <v>#N/A</v>
      </c>
      <c r="W491" s="113" t="e">
        <f>VLOOKUP(E491,'PC Receitas'!$O$4:$P$14,2,FALSE)</f>
        <v>#N/A</v>
      </c>
    </row>
    <row r="492" spans="1:23" ht="19.5" customHeight="1" thickTop="1" thickBot="1" x14ac:dyDescent="0.3">
      <c r="A492" s="164"/>
      <c r="C492" s="43"/>
      <c r="D492" s="43" t="str">
        <f>IF(C492&lt;&gt;"",TEXT(C492,"00")&amp;"/12/"&amp;'Configurações Básicas'!$E$5,"")</f>
        <v/>
      </c>
      <c r="E492" s="43"/>
      <c r="F492" s="143"/>
      <c r="G492" s="43"/>
      <c r="H492" s="43"/>
      <c r="I492" s="43"/>
      <c r="J492" s="219"/>
      <c r="K492" s="219"/>
      <c r="L492" s="44"/>
      <c r="M492" s="137"/>
      <c r="N492" s="41" t="e">
        <f>N491+IF(AND(L492="Pago",OR(E492='PC Receitas'!$O$4,E492='PC Receitas'!$O$5,E492='PC Receitas'!$O$6)),K492,IF(AND(L492="Pago",OR(E492='PC Receitas'!$O$7,E492='PC Receitas'!$O$8,E492='PC Receitas'!$O$9,E492='PC Receitas'!$O$10,E492='PC Receitas'!$O$11,E492='PC Receitas'!$O$12,E492='PC Receitas'!$O$13,E492='PC Receitas'!$O$14)),-K492,0))</f>
        <v>#REF!</v>
      </c>
      <c r="S492" s="112" t="e">
        <f t="shared" si="28"/>
        <v>#N/A</v>
      </c>
      <c r="T492" s="109" t="e">
        <f t="shared" si="29"/>
        <v>#N/A</v>
      </c>
      <c r="U492" s="109" t="e">
        <f t="shared" si="30"/>
        <v>#N/A</v>
      </c>
      <c r="V492" s="109" t="e">
        <f t="shared" si="31"/>
        <v>#N/A</v>
      </c>
      <c r="W492" s="113" t="e">
        <f>VLOOKUP(E492,'PC Receitas'!$O$4:$P$14,2,FALSE)</f>
        <v>#N/A</v>
      </c>
    </row>
    <row r="493" spans="1:23" ht="19.5" customHeight="1" thickTop="1" thickBot="1" x14ac:dyDescent="0.3">
      <c r="A493" s="164"/>
      <c r="C493" s="43"/>
      <c r="D493" s="43" t="str">
        <f>IF(C493&lt;&gt;"",TEXT(C493,"00")&amp;"/12/"&amp;'Configurações Básicas'!$E$5,"")</f>
        <v/>
      </c>
      <c r="E493" s="43"/>
      <c r="F493" s="143"/>
      <c r="G493" s="43"/>
      <c r="H493" s="43"/>
      <c r="I493" s="43"/>
      <c r="J493" s="219"/>
      <c r="K493" s="219"/>
      <c r="L493" s="44"/>
      <c r="M493" s="137"/>
      <c r="N493" s="41" t="e">
        <f>N492+IF(AND(L493="Pago",OR(E493='PC Receitas'!$O$4,E493='PC Receitas'!$O$5,E493='PC Receitas'!$O$6)),K493,IF(AND(L493="Pago",OR(E493='PC Receitas'!$O$7,E493='PC Receitas'!$O$8,E493='PC Receitas'!$O$9,E493='PC Receitas'!$O$10,E493='PC Receitas'!$O$11,E493='PC Receitas'!$O$12,E493='PC Receitas'!$O$13,E493='PC Receitas'!$O$14)),-K493,0))</f>
        <v>#REF!</v>
      </c>
      <c r="S493" s="112" t="e">
        <f t="shared" si="28"/>
        <v>#N/A</v>
      </c>
      <c r="T493" s="109" t="e">
        <f t="shared" si="29"/>
        <v>#N/A</v>
      </c>
      <c r="U493" s="109" t="e">
        <f t="shared" si="30"/>
        <v>#N/A</v>
      </c>
      <c r="V493" s="109" t="e">
        <f t="shared" si="31"/>
        <v>#N/A</v>
      </c>
      <c r="W493" s="113" t="e">
        <f>VLOOKUP(E493,'PC Receitas'!$O$4:$P$14,2,FALSE)</f>
        <v>#N/A</v>
      </c>
    </row>
    <row r="494" spans="1:23" ht="19.5" customHeight="1" thickTop="1" thickBot="1" x14ac:dyDescent="0.3">
      <c r="A494" s="164"/>
      <c r="C494" s="43"/>
      <c r="D494" s="43" t="str">
        <f>IF(C494&lt;&gt;"",TEXT(C494,"00")&amp;"/12/"&amp;'Configurações Básicas'!$E$5,"")</f>
        <v/>
      </c>
      <c r="E494" s="43"/>
      <c r="F494" s="143"/>
      <c r="G494" s="43"/>
      <c r="H494" s="43"/>
      <c r="I494" s="43"/>
      <c r="J494" s="219"/>
      <c r="K494" s="219"/>
      <c r="L494" s="44"/>
      <c r="M494" s="137"/>
      <c r="N494" s="41" t="e">
        <f>N493+IF(AND(L494="Pago",OR(E494='PC Receitas'!$O$4,E494='PC Receitas'!$O$5,E494='PC Receitas'!$O$6)),K494,IF(AND(L494="Pago",OR(E494='PC Receitas'!$O$7,E494='PC Receitas'!$O$8,E494='PC Receitas'!$O$9,E494='PC Receitas'!$O$10,E494='PC Receitas'!$O$11,E494='PC Receitas'!$O$12,E494='PC Receitas'!$O$13,E494='PC Receitas'!$O$14)),-K494,0))</f>
        <v>#REF!</v>
      </c>
      <c r="S494" s="112" t="e">
        <f t="shared" si="28"/>
        <v>#N/A</v>
      </c>
      <c r="T494" s="109" t="e">
        <f t="shared" si="29"/>
        <v>#N/A</v>
      </c>
      <c r="U494" s="109" t="e">
        <f t="shared" si="30"/>
        <v>#N/A</v>
      </c>
      <c r="V494" s="109" t="e">
        <f t="shared" si="31"/>
        <v>#N/A</v>
      </c>
      <c r="W494" s="113" t="e">
        <f>VLOOKUP(E494,'PC Receitas'!$O$4:$P$14,2,FALSE)</f>
        <v>#N/A</v>
      </c>
    </row>
    <row r="495" spans="1:23" ht="19.5" customHeight="1" thickTop="1" thickBot="1" x14ac:dyDescent="0.3">
      <c r="A495" s="164"/>
      <c r="C495" s="43"/>
      <c r="D495" s="43" t="str">
        <f>IF(C495&lt;&gt;"",TEXT(C495,"00")&amp;"/12/"&amp;'Configurações Básicas'!$E$5,"")</f>
        <v/>
      </c>
      <c r="E495" s="43"/>
      <c r="F495" s="143"/>
      <c r="G495" s="43"/>
      <c r="H495" s="43"/>
      <c r="I495" s="43"/>
      <c r="J495" s="219"/>
      <c r="K495" s="219"/>
      <c r="L495" s="44"/>
      <c r="M495" s="137"/>
      <c r="N495" s="41" t="e">
        <f>N494+IF(AND(L495="Pago",OR(E495='PC Receitas'!$O$4,E495='PC Receitas'!$O$5,E495='PC Receitas'!$O$6)),K495,IF(AND(L495="Pago",OR(E495='PC Receitas'!$O$7,E495='PC Receitas'!$O$8,E495='PC Receitas'!$O$9,E495='PC Receitas'!$O$10,E495='PC Receitas'!$O$11,E495='PC Receitas'!$O$12,E495='PC Receitas'!$O$13,E495='PC Receitas'!$O$14)),-K495,0))</f>
        <v>#REF!</v>
      </c>
      <c r="S495" s="112" t="e">
        <f t="shared" si="28"/>
        <v>#N/A</v>
      </c>
      <c r="T495" s="109" t="e">
        <f t="shared" si="29"/>
        <v>#N/A</v>
      </c>
      <c r="U495" s="109" t="e">
        <f t="shared" si="30"/>
        <v>#N/A</v>
      </c>
      <c r="V495" s="109" t="e">
        <f t="shared" si="31"/>
        <v>#N/A</v>
      </c>
      <c r="W495" s="113" t="e">
        <f>VLOOKUP(E495,'PC Receitas'!$O$4:$P$14,2,FALSE)</f>
        <v>#N/A</v>
      </c>
    </row>
    <row r="496" spans="1:23" ht="19.5" customHeight="1" thickTop="1" thickBot="1" x14ac:dyDescent="0.3">
      <c r="A496" s="164"/>
      <c r="C496" s="43"/>
      <c r="D496" s="43" t="str">
        <f>IF(C496&lt;&gt;"",TEXT(C496,"00")&amp;"/12/"&amp;'Configurações Básicas'!$E$5,"")</f>
        <v/>
      </c>
      <c r="E496" s="43"/>
      <c r="F496" s="143"/>
      <c r="G496" s="43"/>
      <c r="H496" s="43"/>
      <c r="I496" s="43"/>
      <c r="J496" s="219"/>
      <c r="K496" s="219"/>
      <c r="L496" s="44"/>
      <c r="M496" s="137"/>
      <c r="N496" s="41" t="e">
        <f>N495+IF(AND(L496="Pago",OR(E496='PC Receitas'!$O$4,E496='PC Receitas'!$O$5,E496='PC Receitas'!$O$6)),K496,IF(AND(L496="Pago",OR(E496='PC Receitas'!$O$7,E496='PC Receitas'!$O$8,E496='PC Receitas'!$O$9,E496='PC Receitas'!$O$10,E496='PC Receitas'!$O$11,E496='PC Receitas'!$O$12,E496='PC Receitas'!$O$13,E496='PC Receitas'!$O$14)),-K496,0))</f>
        <v>#REF!</v>
      </c>
      <c r="S496" s="112" t="e">
        <f t="shared" si="28"/>
        <v>#N/A</v>
      </c>
      <c r="T496" s="109" t="e">
        <f t="shared" si="29"/>
        <v>#N/A</v>
      </c>
      <c r="U496" s="109" t="e">
        <f t="shared" si="30"/>
        <v>#N/A</v>
      </c>
      <c r="V496" s="109" t="e">
        <f t="shared" si="31"/>
        <v>#N/A</v>
      </c>
      <c r="W496" s="113" t="e">
        <f>VLOOKUP(E496,'PC Receitas'!$O$4:$P$14,2,FALSE)</f>
        <v>#N/A</v>
      </c>
    </row>
    <row r="497" spans="1:23" ht="19.5" customHeight="1" thickTop="1" thickBot="1" x14ac:dyDescent="0.3">
      <c r="A497" s="164"/>
      <c r="C497" s="43"/>
      <c r="D497" s="43" t="str">
        <f>IF(C497&lt;&gt;"",TEXT(C497,"00")&amp;"/12/"&amp;'Configurações Básicas'!$E$5,"")</f>
        <v/>
      </c>
      <c r="E497" s="43"/>
      <c r="F497" s="143"/>
      <c r="G497" s="43"/>
      <c r="H497" s="43"/>
      <c r="I497" s="43"/>
      <c r="J497" s="219"/>
      <c r="K497" s="219"/>
      <c r="L497" s="44"/>
      <c r="M497" s="137"/>
      <c r="N497" s="41" t="e">
        <f>N496+IF(AND(L497="Pago",OR(E497='PC Receitas'!$O$4,E497='PC Receitas'!$O$5,E497='PC Receitas'!$O$6)),K497,IF(AND(L497="Pago",OR(E497='PC Receitas'!$O$7,E497='PC Receitas'!$O$8,E497='PC Receitas'!$O$9,E497='PC Receitas'!$O$10,E497='PC Receitas'!$O$11,E497='PC Receitas'!$O$12,E497='PC Receitas'!$O$13,E497='PC Receitas'!$O$14)),-K497,0))</f>
        <v>#REF!</v>
      </c>
      <c r="S497" s="112" t="e">
        <f t="shared" si="28"/>
        <v>#N/A</v>
      </c>
      <c r="T497" s="109" t="e">
        <f t="shared" si="29"/>
        <v>#N/A</v>
      </c>
      <c r="U497" s="109" t="e">
        <f t="shared" si="30"/>
        <v>#N/A</v>
      </c>
      <c r="V497" s="109" t="e">
        <f t="shared" si="31"/>
        <v>#N/A</v>
      </c>
      <c r="W497" s="113" t="e">
        <f>VLOOKUP(E497,'PC Receitas'!$O$4:$P$14,2,FALSE)</f>
        <v>#N/A</v>
      </c>
    </row>
    <row r="498" spans="1:23" ht="19.5" customHeight="1" thickTop="1" thickBot="1" x14ac:dyDescent="0.3">
      <c r="A498" s="164"/>
      <c r="C498" s="43"/>
      <c r="D498" s="43" t="str">
        <f>IF(C498&lt;&gt;"",TEXT(C498,"00")&amp;"/12/"&amp;'Configurações Básicas'!$E$5,"")</f>
        <v/>
      </c>
      <c r="E498" s="43"/>
      <c r="F498" s="143"/>
      <c r="G498" s="43"/>
      <c r="H498" s="43"/>
      <c r="I498" s="43"/>
      <c r="J498" s="219"/>
      <c r="K498" s="219"/>
      <c r="L498" s="44"/>
      <c r="M498" s="137"/>
      <c r="N498" s="41" t="e">
        <f>N497+IF(AND(L498="Pago",OR(E498='PC Receitas'!$O$4,E498='PC Receitas'!$O$5,E498='PC Receitas'!$O$6)),K498,IF(AND(L498="Pago",OR(E498='PC Receitas'!$O$7,E498='PC Receitas'!$O$8,E498='PC Receitas'!$O$9,E498='PC Receitas'!$O$10,E498='PC Receitas'!$O$11,E498='PC Receitas'!$O$12,E498='PC Receitas'!$O$13,E498='PC Receitas'!$O$14)),-K498,0))</f>
        <v>#REF!</v>
      </c>
      <c r="S498" s="112" t="e">
        <f t="shared" si="28"/>
        <v>#N/A</v>
      </c>
      <c r="T498" s="109" t="e">
        <f t="shared" si="29"/>
        <v>#N/A</v>
      </c>
      <c r="U498" s="109" t="e">
        <f t="shared" si="30"/>
        <v>#N/A</v>
      </c>
      <c r="V498" s="109" t="e">
        <f t="shared" si="31"/>
        <v>#N/A</v>
      </c>
      <c r="W498" s="113" t="e">
        <f>VLOOKUP(E498,'PC Receitas'!$O$4:$P$14,2,FALSE)</f>
        <v>#N/A</v>
      </c>
    </row>
    <row r="499" spans="1:23" ht="19.5" customHeight="1" thickTop="1" thickBot="1" x14ac:dyDescent="0.3">
      <c r="A499" s="164"/>
      <c r="C499" s="43"/>
      <c r="D499" s="43" t="str">
        <f>IF(C499&lt;&gt;"",TEXT(C499,"00")&amp;"/12/"&amp;'Configurações Básicas'!$E$5,"")</f>
        <v/>
      </c>
      <c r="E499" s="43"/>
      <c r="F499" s="143"/>
      <c r="G499" s="43"/>
      <c r="H499" s="43"/>
      <c r="I499" s="43"/>
      <c r="J499" s="219"/>
      <c r="K499" s="219"/>
      <c r="L499" s="44"/>
      <c r="M499" s="137"/>
      <c r="N499" s="41" t="e">
        <f>N498+IF(AND(L499="Pago",OR(E499='PC Receitas'!$O$4,E499='PC Receitas'!$O$5,E499='PC Receitas'!$O$6)),K499,IF(AND(L499="Pago",OR(E499='PC Receitas'!$O$7,E499='PC Receitas'!$O$8,E499='PC Receitas'!$O$9,E499='PC Receitas'!$O$10,E499='PC Receitas'!$O$11,E499='PC Receitas'!$O$12,E499='PC Receitas'!$O$13,E499='PC Receitas'!$O$14)),-K499,0))</f>
        <v>#REF!</v>
      </c>
      <c r="S499" s="112" t="e">
        <f t="shared" si="28"/>
        <v>#N/A</v>
      </c>
      <c r="T499" s="109" t="e">
        <f t="shared" si="29"/>
        <v>#N/A</v>
      </c>
      <c r="U499" s="109" t="e">
        <f t="shared" si="30"/>
        <v>#N/A</v>
      </c>
      <c r="V499" s="109" t="e">
        <f t="shared" si="31"/>
        <v>#N/A</v>
      </c>
      <c r="W499" s="113" t="e">
        <f>VLOOKUP(E499,'PC Receitas'!$O$4:$P$14,2,FALSE)</f>
        <v>#N/A</v>
      </c>
    </row>
    <row r="500" spans="1:23" ht="19.5" customHeight="1" thickTop="1" thickBot="1" x14ac:dyDescent="0.3">
      <c r="A500" s="164"/>
      <c r="C500" s="43"/>
      <c r="D500" s="43" t="str">
        <f>IF(C500&lt;&gt;"",TEXT(C500,"00")&amp;"/12/"&amp;'Configurações Básicas'!$E$5,"")</f>
        <v/>
      </c>
      <c r="E500" s="43"/>
      <c r="F500" s="143"/>
      <c r="G500" s="43"/>
      <c r="H500" s="43"/>
      <c r="I500" s="43"/>
      <c r="J500" s="219"/>
      <c r="K500" s="219"/>
      <c r="L500" s="44"/>
      <c r="M500" s="137"/>
      <c r="N500" s="41" t="e">
        <f>N499+IF(AND(L500="Pago",OR(E500='PC Receitas'!$O$4,E500='PC Receitas'!$O$5,E500='PC Receitas'!$O$6)),K500,IF(AND(L500="Pago",OR(E500='PC Receitas'!$O$7,E500='PC Receitas'!$O$8,E500='PC Receitas'!$O$9,E500='PC Receitas'!$O$10,E500='PC Receitas'!$O$11,E500='PC Receitas'!$O$12,E500='PC Receitas'!$O$13,E500='PC Receitas'!$O$14)),-K500,0))</f>
        <v>#REF!</v>
      </c>
      <c r="S500" s="112" t="e">
        <f t="shared" si="28"/>
        <v>#N/A</v>
      </c>
      <c r="T500" s="109" t="e">
        <f t="shared" si="29"/>
        <v>#N/A</v>
      </c>
      <c r="U500" s="109" t="e">
        <f t="shared" si="30"/>
        <v>#N/A</v>
      </c>
      <c r="V500" s="109" t="e">
        <f t="shared" si="31"/>
        <v>#N/A</v>
      </c>
      <c r="W500" s="113" t="e">
        <f>VLOOKUP(E500,'PC Receitas'!$O$4:$P$14,2,FALSE)</f>
        <v>#N/A</v>
      </c>
    </row>
    <row r="501" spans="1:23" ht="19.5" customHeight="1" thickTop="1" thickBot="1" x14ac:dyDescent="0.3">
      <c r="A501" s="164"/>
      <c r="C501" s="43"/>
      <c r="D501" s="43" t="str">
        <f>IF(C501&lt;&gt;"",TEXT(C501,"00")&amp;"/12/"&amp;'Configurações Básicas'!$E$5,"")</f>
        <v/>
      </c>
      <c r="E501" s="43"/>
      <c r="F501" s="143"/>
      <c r="G501" s="43"/>
      <c r="H501" s="43"/>
      <c r="I501" s="43"/>
      <c r="J501" s="219"/>
      <c r="K501" s="219"/>
      <c r="L501" s="44"/>
      <c r="M501" s="137"/>
      <c r="N501" s="41" t="e">
        <f>N500+IF(AND(L501="Pago",OR(E501='PC Receitas'!$O$4,E501='PC Receitas'!$O$5,E501='PC Receitas'!$O$6)),K501,IF(AND(L501="Pago",OR(E501='PC Receitas'!$O$7,E501='PC Receitas'!$O$8,E501='PC Receitas'!$O$9,E501='PC Receitas'!$O$10,E501='PC Receitas'!$O$11,E501='PC Receitas'!$O$12,E501='PC Receitas'!$O$13,E501='PC Receitas'!$O$14)),-K501,0))</f>
        <v>#REF!</v>
      </c>
      <c r="S501" s="112" t="e">
        <f t="shared" si="28"/>
        <v>#N/A</v>
      </c>
      <c r="T501" s="109" t="e">
        <f t="shared" si="29"/>
        <v>#N/A</v>
      </c>
      <c r="U501" s="109" t="e">
        <f t="shared" si="30"/>
        <v>#N/A</v>
      </c>
      <c r="V501" s="109" t="e">
        <f t="shared" si="31"/>
        <v>#N/A</v>
      </c>
      <c r="W501" s="113" t="e">
        <f>VLOOKUP(E501,'PC Receitas'!$O$4:$P$14,2,FALSE)</f>
        <v>#N/A</v>
      </c>
    </row>
    <row r="502" spans="1:23" ht="19.5" customHeight="1" thickTop="1" thickBot="1" x14ac:dyDescent="0.3">
      <c r="A502" s="164"/>
      <c r="C502" s="43"/>
      <c r="D502" s="43" t="str">
        <f>IF(C502&lt;&gt;"",TEXT(C502,"00")&amp;"/12/"&amp;'Configurações Básicas'!$E$5,"")</f>
        <v/>
      </c>
      <c r="E502" s="43"/>
      <c r="F502" s="143"/>
      <c r="G502" s="43"/>
      <c r="H502" s="43"/>
      <c r="I502" s="43"/>
      <c r="J502" s="219"/>
      <c r="K502" s="219"/>
      <c r="L502" s="44"/>
      <c r="M502" s="137"/>
      <c r="N502" s="41" t="e">
        <f>N501+IF(AND(L502="Pago",OR(E502='PC Receitas'!$O$4,E502='PC Receitas'!$O$5,E502='PC Receitas'!$O$6)),K502,IF(AND(L502="Pago",OR(E502='PC Receitas'!$O$7,E502='PC Receitas'!$O$8,E502='PC Receitas'!$O$9,E502='PC Receitas'!$O$10,E502='PC Receitas'!$O$11,E502='PC Receitas'!$O$12,E502='PC Receitas'!$O$13,E502='PC Receitas'!$O$14)),-K502,0))</f>
        <v>#REF!</v>
      </c>
      <c r="S502" s="112" t="e">
        <f t="shared" si="28"/>
        <v>#N/A</v>
      </c>
      <c r="T502" s="109" t="e">
        <f t="shared" si="29"/>
        <v>#N/A</v>
      </c>
      <c r="U502" s="109" t="e">
        <f t="shared" si="30"/>
        <v>#N/A</v>
      </c>
      <c r="V502" s="109" t="e">
        <f t="shared" si="31"/>
        <v>#N/A</v>
      </c>
      <c r="W502" s="113" t="e">
        <f>VLOOKUP(E502,'PC Receitas'!$O$4:$P$14,2,FALSE)</f>
        <v>#N/A</v>
      </c>
    </row>
    <row r="503" spans="1:23" ht="19.5" customHeight="1" thickTop="1" thickBot="1" x14ac:dyDescent="0.3">
      <c r="A503" s="164"/>
      <c r="C503" s="43"/>
      <c r="D503" s="43" t="str">
        <f>IF(C503&lt;&gt;"",TEXT(C503,"00")&amp;"/12/"&amp;'Configurações Básicas'!$E$5,"")</f>
        <v/>
      </c>
      <c r="E503" s="43"/>
      <c r="F503" s="143"/>
      <c r="G503" s="43"/>
      <c r="H503" s="43"/>
      <c r="I503" s="43"/>
      <c r="J503" s="219"/>
      <c r="K503" s="219"/>
      <c r="L503" s="44"/>
      <c r="M503" s="137"/>
      <c r="N503" s="41" t="e">
        <f>N502+IF(AND(L503="Pago",OR(E503='PC Receitas'!$O$4,E503='PC Receitas'!$O$5,E503='PC Receitas'!$O$6)),K503,IF(AND(L503="Pago",OR(E503='PC Receitas'!$O$7,E503='PC Receitas'!$O$8,E503='PC Receitas'!$O$9,E503='PC Receitas'!$O$10,E503='PC Receitas'!$O$11,E503='PC Receitas'!$O$12,E503='PC Receitas'!$O$13,E503='PC Receitas'!$O$14)),-K503,0))</f>
        <v>#REF!</v>
      </c>
      <c r="S503" s="112" t="e">
        <f t="shared" si="28"/>
        <v>#N/A</v>
      </c>
      <c r="T503" s="109" t="e">
        <f t="shared" si="29"/>
        <v>#N/A</v>
      </c>
      <c r="U503" s="109" t="e">
        <f t="shared" si="30"/>
        <v>#N/A</v>
      </c>
      <c r="V503" s="109" t="e">
        <f t="shared" si="31"/>
        <v>#N/A</v>
      </c>
      <c r="W503" s="113" t="e">
        <f>VLOOKUP(E503,'PC Receitas'!$O$4:$P$14,2,FALSE)</f>
        <v>#N/A</v>
      </c>
    </row>
    <row r="504" spans="1:23" ht="19.5" customHeight="1" thickTop="1" thickBot="1" x14ac:dyDescent="0.3">
      <c r="A504" s="164"/>
      <c r="C504" s="43"/>
      <c r="D504" s="43" t="str">
        <f>IF(C504&lt;&gt;"",TEXT(C504,"00")&amp;"/12/"&amp;'Configurações Básicas'!$E$5,"")</f>
        <v/>
      </c>
      <c r="E504" s="43"/>
      <c r="F504" s="143"/>
      <c r="G504" s="43"/>
      <c r="H504" s="43"/>
      <c r="I504" s="43"/>
      <c r="J504" s="219"/>
      <c r="K504" s="219"/>
      <c r="L504" s="44"/>
      <c r="M504" s="137"/>
      <c r="N504" s="41" t="e">
        <f>N503+IF(AND(L504="Pago",OR(E504='PC Receitas'!$O$4,E504='PC Receitas'!$O$5,E504='PC Receitas'!$O$6)),K504,IF(AND(L504="Pago",OR(E504='PC Receitas'!$O$7,E504='PC Receitas'!$O$8,E504='PC Receitas'!$O$9,E504='PC Receitas'!$O$10,E504='PC Receitas'!$O$11,E504='PC Receitas'!$O$12,E504='PC Receitas'!$O$13,E504='PC Receitas'!$O$14)),-K504,0))</f>
        <v>#REF!</v>
      </c>
      <c r="S504" s="112" t="e">
        <f t="shared" si="28"/>
        <v>#N/A</v>
      </c>
      <c r="T504" s="109" t="e">
        <f t="shared" si="29"/>
        <v>#N/A</v>
      </c>
      <c r="U504" s="109" t="e">
        <f t="shared" si="30"/>
        <v>#N/A</v>
      </c>
      <c r="V504" s="109" t="e">
        <f t="shared" si="31"/>
        <v>#N/A</v>
      </c>
      <c r="W504" s="113" t="e">
        <f>VLOOKUP(E504,'PC Receitas'!$O$4:$P$14,2,FALSE)</f>
        <v>#N/A</v>
      </c>
    </row>
    <row r="505" spans="1:23" ht="19.5" customHeight="1" thickTop="1" thickBot="1" x14ac:dyDescent="0.3">
      <c r="A505" s="164"/>
      <c r="C505" s="43"/>
      <c r="D505" s="43" t="str">
        <f>IF(C505&lt;&gt;"",TEXT(C505,"00")&amp;"/12/"&amp;'Configurações Básicas'!$E$5,"")</f>
        <v/>
      </c>
      <c r="E505" s="43"/>
      <c r="F505" s="143"/>
      <c r="G505" s="43"/>
      <c r="H505" s="43"/>
      <c r="I505" s="43"/>
      <c r="J505" s="219"/>
      <c r="K505" s="219"/>
      <c r="L505" s="44"/>
      <c r="M505" s="137"/>
      <c r="N505" s="41" t="e">
        <f>N504+IF(AND(L505="Pago",OR(E505='PC Receitas'!$O$4,E505='PC Receitas'!$O$5,E505='PC Receitas'!$O$6)),K505,IF(AND(L505="Pago",OR(E505='PC Receitas'!$O$7,E505='PC Receitas'!$O$8,E505='PC Receitas'!$O$9,E505='PC Receitas'!$O$10,E505='PC Receitas'!$O$11,E505='PC Receitas'!$O$12,E505='PC Receitas'!$O$13,E505='PC Receitas'!$O$14)),-K505,0))</f>
        <v>#REF!</v>
      </c>
      <c r="S505" s="112" t="e">
        <f t="shared" si="28"/>
        <v>#N/A</v>
      </c>
      <c r="T505" s="109" t="e">
        <f t="shared" si="29"/>
        <v>#N/A</v>
      </c>
      <c r="U505" s="109" t="e">
        <f t="shared" si="30"/>
        <v>#N/A</v>
      </c>
      <c r="V505" s="109" t="e">
        <f t="shared" si="31"/>
        <v>#N/A</v>
      </c>
      <c r="W505" s="113" t="e">
        <f>VLOOKUP(E505,'PC Receitas'!$O$4:$P$14,2,FALSE)</f>
        <v>#N/A</v>
      </c>
    </row>
    <row r="506" spans="1:23" ht="19.5" customHeight="1" thickTop="1" thickBot="1" x14ac:dyDescent="0.3">
      <c r="A506" s="164"/>
      <c r="C506" s="43"/>
      <c r="D506" s="43" t="str">
        <f>IF(C506&lt;&gt;"",TEXT(C506,"00")&amp;"/12/"&amp;'Configurações Básicas'!$E$5,"")</f>
        <v/>
      </c>
      <c r="E506" s="43"/>
      <c r="F506" s="143"/>
      <c r="G506" s="43"/>
      <c r="H506" s="43"/>
      <c r="I506" s="43"/>
      <c r="J506" s="219"/>
      <c r="K506" s="219"/>
      <c r="L506" s="44"/>
      <c r="M506" s="137"/>
      <c r="N506" s="41" t="e">
        <f>N505+IF(AND(L506="Pago",OR(E506='PC Receitas'!$O$4,E506='PC Receitas'!$O$5,E506='PC Receitas'!$O$6)),K506,IF(AND(L506="Pago",OR(E506='PC Receitas'!$O$7,E506='PC Receitas'!$O$8,E506='PC Receitas'!$O$9,E506='PC Receitas'!$O$10,E506='PC Receitas'!$O$11,E506='PC Receitas'!$O$12,E506='PC Receitas'!$O$13,E506='PC Receitas'!$O$14)),-K506,0))</f>
        <v>#REF!</v>
      </c>
      <c r="S506" s="112" t="e">
        <f t="shared" si="28"/>
        <v>#N/A</v>
      </c>
      <c r="T506" s="109" t="e">
        <f t="shared" si="29"/>
        <v>#N/A</v>
      </c>
      <c r="U506" s="109" t="e">
        <f t="shared" si="30"/>
        <v>#N/A</v>
      </c>
      <c r="V506" s="109" t="e">
        <f t="shared" si="31"/>
        <v>#N/A</v>
      </c>
      <c r="W506" s="113" t="e">
        <f>VLOOKUP(E506,'PC Receitas'!$O$4:$P$14,2,FALSE)</f>
        <v>#N/A</v>
      </c>
    </row>
    <row r="507" spans="1:23" ht="19.5" customHeight="1" thickTop="1" thickBot="1" x14ac:dyDescent="0.3">
      <c r="A507" s="164"/>
      <c r="C507" s="43"/>
      <c r="D507" s="43" t="str">
        <f>IF(C507&lt;&gt;"",TEXT(C507,"00")&amp;"/12/"&amp;'Configurações Básicas'!$E$5,"")</f>
        <v/>
      </c>
      <c r="E507" s="43"/>
      <c r="F507" s="143"/>
      <c r="G507" s="43"/>
      <c r="H507" s="43"/>
      <c r="I507" s="43"/>
      <c r="J507" s="219"/>
      <c r="K507" s="219"/>
      <c r="L507" s="44"/>
      <c r="M507" s="137"/>
      <c r="N507" s="41" t="e">
        <f>N506+IF(AND(L507="Pago",OR(E507='PC Receitas'!$O$4,E507='PC Receitas'!$O$5,E507='PC Receitas'!$O$6)),K507,IF(AND(L507="Pago",OR(E507='PC Receitas'!$O$7,E507='PC Receitas'!$O$8,E507='PC Receitas'!$O$9,E507='PC Receitas'!$O$10,E507='PC Receitas'!$O$11,E507='PC Receitas'!$O$12,E507='PC Receitas'!$O$13,E507='PC Receitas'!$O$14)),-K507,0))</f>
        <v>#REF!</v>
      </c>
      <c r="S507" s="112" t="e">
        <f t="shared" si="28"/>
        <v>#N/A</v>
      </c>
      <c r="T507" s="109" t="e">
        <f t="shared" si="29"/>
        <v>#N/A</v>
      </c>
      <c r="U507" s="109" t="e">
        <f t="shared" si="30"/>
        <v>#N/A</v>
      </c>
      <c r="V507" s="109" t="e">
        <f t="shared" si="31"/>
        <v>#N/A</v>
      </c>
      <c r="W507" s="113" t="e">
        <f>VLOOKUP(E507,'PC Receitas'!$O$4:$P$14,2,FALSE)</f>
        <v>#N/A</v>
      </c>
    </row>
    <row r="508" spans="1:23" ht="19.5" customHeight="1" thickTop="1" thickBot="1" x14ac:dyDescent="0.3">
      <c r="A508" s="164"/>
      <c r="C508" s="43"/>
      <c r="D508" s="43" t="str">
        <f>IF(C508&lt;&gt;"",TEXT(C508,"00")&amp;"/12/"&amp;'Configurações Básicas'!$E$5,"")</f>
        <v/>
      </c>
      <c r="E508" s="43"/>
      <c r="F508" s="143"/>
      <c r="G508" s="43"/>
      <c r="H508" s="43"/>
      <c r="I508" s="43"/>
      <c r="J508" s="219"/>
      <c r="K508" s="219"/>
      <c r="L508" s="44"/>
      <c r="M508" s="137"/>
      <c r="N508" s="41" t="e">
        <f>N507+IF(AND(L508="Pago",OR(E508='PC Receitas'!$O$4,E508='PC Receitas'!$O$5,E508='PC Receitas'!$O$6)),K508,IF(AND(L508="Pago",OR(E508='PC Receitas'!$O$7,E508='PC Receitas'!$O$8,E508='PC Receitas'!$O$9,E508='PC Receitas'!$O$10,E508='PC Receitas'!$O$11,E508='PC Receitas'!$O$12,E508='PC Receitas'!$O$13,E508='PC Receitas'!$O$14)),-K508,0))</f>
        <v>#REF!</v>
      </c>
      <c r="S508" s="112" t="e">
        <f t="shared" si="28"/>
        <v>#N/A</v>
      </c>
      <c r="T508" s="109" t="e">
        <f t="shared" si="29"/>
        <v>#N/A</v>
      </c>
      <c r="U508" s="109" t="e">
        <f t="shared" si="30"/>
        <v>#N/A</v>
      </c>
      <c r="V508" s="109" t="e">
        <f t="shared" si="31"/>
        <v>#N/A</v>
      </c>
      <c r="W508" s="113" t="e">
        <f>VLOOKUP(E508,'PC Receitas'!$O$4:$P$14,2,FALSE)</f>
        <v>#N/A</v>
      </c>
    </row>
    <row r="509" spans="1:23" ht="19.5" customHeight="1" thickTop="1" thickBot="1" x14ac:dyDescent="0.3">
      <c r="A509" s="164"/>
      <c r="C509" s="43"/>
      <c r="D509" s="43" t="str">
        <f>IF(C509&lt;&gt;"",TEXT(C509,"00")&amp;"/12/"&amp;'Configurações Básicas'!$E$5,"")</f>
        <v/>
      </c>
      <c r="E509" s="43"/>
      <c r="F509" s="143"/>
      <c r="G509" s="43"/>
      <c r="H509" s="43"/>
      <c r="I509" s="43"/>
      <c r="J509" s="219"/>
      <c r="K509" s="219"/>
      <c r="L509" s="44"/>
      <c r="M509" s="137"/>
      <c r="N509" s="41" t="e">
        <f>N508+IF(AND(L509="Pago",OR(E509='PC Receitas'!$O$4,E509='PC Receitas'!$O$5,E509='PC Receitas'!$O$6)),K509,IF(AND(L509="Pago",OR(E509='PC Receitas'!$O$7,E509='PC Receitas'!$O$8,E509='PC Receitas'!$O$9,E509='PC Receitas'!$O$10,E509='PC Receitas'!$O$11,E509='PC Receitas'!$O$12,E509='PC Receitas'!$O$13,E509='PC Receitas'!$O$14)),-K509,0))</f>
        <v>#REF!</v>
      </c>
      <c r="S509" s="112" t="e">
        <f t="shared" si="28"/>
        <v>#N/A</v>
      </c>
      <c r="T509" s="109" t="e">
        <f t="shared" si="29"/>
        <v>#N/A</v>
      </c>
      <c r="U509" s="109" t="e">
        <f t="shared" si="30"/>
        <v>#N/A</v>
      </c>
      <c r="V509" s="109" t="e">
        <f t="shared" si="31"/>
        <v>#N/A</v>
      </c>
      <c r="W509" s="113" t="e">
        <f>VLOOKUP(E509,'PC Receitas'!$O$4:$P$14,2,FALSE)</f>
        <v>#N/A</v>
      </c>
    </row>
    <row r="510" spans="1:23" ht="19.5" customHeight="1" thickTop="1" thickBot="1" x14ac:dyDescent="0.3">
      <c r="A510" s="164"/>
      <c r="C510" s="43"/>
      <c r="D510" s="43" t="str">
        <f>IF(C510&lt;&gt;"",TEXT(C510,"00")&amp;"/12/"&amp;'Configurações Básicas'!$E$5,"")</f>
        <v/>
      </c>
      <c r="E510" s="43"/>
      <c r="F510" s="143"/>
      <c r="G510" s="43"/>
      <c r="H510" s="43"/>
      <c r="I510" s="43"/>
      <c r="J510" s="219"/>
      <c r="K510" s="219"/>
      <c r="L510" s="44"/>
      <c r="M510" s="137"/>
      <c r="N510" s="41" t="e">
        <f>N509+IF(AND(L510="Pago",OR(E510='PC Receitas'!$O$4,E510='PC Receitas'!$O$5,E510='PC Receitas'!$O$6)),K510,IF(AND(L510="Pago",OR(E510='PC Receitas'!$O$7,E510='PC Receitas'!$O$8,E510='PC Receitas'!$O$9,E510='PC Receitas'!$O$10,E510='PC Receitas'!$O$11,E510='PC Receitas'!$O$12,E510='PC Receitas'!$O$13,E510='PC Receitas'!$O$14)),-K510,0))</f>
        <v>#REF!</v>
      </c>
      <c r="S510" s="112" t="e">
        <f t="shared" si="28"/>
        <v>#N/A</v>
      </c>
      <c r="T510" s="109" t="e">
        <f t="shared" si="29"/>
        <v>#N/A</v>
      </c>
      <c r="U510" s="109" t="e">
        <f t="shared" si="30"/>
        <v>#N/A</v>
      </c>
      <c r="V510" s="109" t="e">
        <f t="shared" si="31"/>
        <v>#N/A</v>
      </c>
      <c r="W510" s="113" t="e">
        <f>VLOOKUP(E510,'PC Receitas'!$O$4:$P$14,2,FALSE)</f>
        <v>#N/A</v>
      </c>
    </row>
    <row r="511" spans="1:23" ht="19.5" customHeight="1" thickTop="1" thickBot="1" x14ac:dyDescent="0.3">
      <c r="A511" s="164"/>
      <c r="C511" s="43"/>
      <c r="D511" s="43" t="str">
        <f>IF(C511&lt;&gt;"",TEXT(C511,"00")&amp;"/12/"&amp;'Configurações Básicas'!$E$5,"")</f>
        <v/>
      </c>
      <c r="E511" s="43"/>
      <c r="F511" s="143"/>
      <c r="G511" s="43"/>
      <c r="H511" s="43"/>
      <c r="I511" s="43"/>
      <c r="J511" s="219"/>
      <c r="K511" s="219"/>
      <c r="L511" s="44"/>
      <c r="M511" s="137"/>
      <c r="N511" s="41" t="e">
        <f>N510+IF(AND(L511="Pago",OR(E511='PC Receitas'!$O$4,E511='PC Receitas'!$O$5,E511='PC Receitas'!$O$6)),K511,IF(AND(L511="Pago",OR(E511='PC Receitas'!$O$7,E511='PC Receitas'!$O$8,E511='PC Receitas'!$O$9,E511='PC Receitas'!$O$10,E511='PC Receitas'!$O$11,E511='PC Receitas'!$O$12,E511='PC Receitas'!$O$13,E511='PC Receitas'!$O$14)),-K511,0))</f>
        <v>#REF!</v>
      </c>
      <c r="S511" s="112" t="e">
        <f t="shared" si="28"/>
        <v>#N/A</v>
      </c>
      <c r="T511" s="109" t="e">
        <f t="shared" si="29"/>
        <v>#N/A</v>
      </c>
      <c r="U511" s="109" t="e">
        <f t="shared" si="30"/>
        <v>#N/A</v>
      </c>
      <c r="V511" s="109" t="e">
        <f t="shared" si="31"/>
        <v>#N/A</v>
      </c>
      <c r="W511" s="113" t="e">
        <f>VLOOKUP(E511,'PC Receitas'!$O$4:$P$14,2,FALSE)</f>
        <v>#N/A</v>
      </c>
    </row>
    <row r="512" spans="1:23" ht="19.5" customHeight="1" thickTop="1" thickBot="1" x14ac:dyDescent="0.3">
      <c r="A512" s="164"/>
      <c r="C512" s="43"/>
      <c r="D512" s="43" t="str">
        <f>IF(C512&lt;&gt;"",TEXT(C512,"00")&amp;"/12/"&amp;'Configurações Básicas'!$E$5,"")</f>
        <v/>
      </c>
      <c r="E512" s="43"/>
      <c r="F512" s="143"/>
      <c r="G512" s="43"/>
      <c r="H512" s="43"/>
      <c r="I512" s="43"/>
      <c r="J512" s="219"/>
      <c r="K512" s="219"/>
      <c r="L512" s="44"/>
      <c r="M512" s="137"/>
      <c r="N512" s="41" t="e">
        <f>N511+IF(AND(L512="Pago",OR(E512='PC Receitas'!$O$4,E512='PC Receitas'!$O$5,E512='PC Receitas'!$O$6)),K512,IF(AND(L512="Pago",OR(E512='PC Receitas'!$O$7,E512='PC Receitas'!$O$8,E512='PC Receitas'!$O$9,E512='PC Receitas'!$O$10,E512='PC Receitas'!$O$11,E512='PC Receitas'!$O$12,E512='PC Receitas'!$O$13,E512='PC Receitas'!$O$14)),-K512,0))</f>
        <v>#REF!</v>
      </c>
      <c r="S512" s="112" t="e">
        <f t="shared" si="28"/>
        <v>#N/A</v>
      </c>
      <c r="T512" s="109" t="e">
        <f t="shared" si="29"/>
        <v>#N/A</v>
      </c>
      <c r="U512" s="109" t="e">
        <f t="shared" si="30"/>
        <v>#N/A</v>
      </c>
      <c r="V512" s="109" t="e">
        <f t="shared" si="31"/>
        <v>#N/A</v>
      </c>
      <c r="W512" s="113" t="e">
        <f>VLOOKUP(E512,'PC Receitas'!$O$4:$P$14,2,FALSE)</f>
        <v>#N/A</v>
      </c>
    </row>
    <row r="513" spans="1:23" ht="19.5" customHeight="1" thickTop="1" thickBot="1" x14ac:dyDescent="0.3">
      <c r="A513" s="164"/>
      <c r="C513" s="43"/>
      <c r="D513" s="43" t="str">
        <f>IF(C513&lt;&gt;"",TEXT(C513,"00")&amp;"/12/"&amp;'Configurações Básicas'!$E$5,"")</f>
        <v/>
      </c>
      <c r="E513" s="43"/>
      <c r="F513" s="143"/>
      <c r="G513" s="43"/>
      <c r="H513" s="43"/>
      <c r="I513" s="43"/>
      <c r="J513" s="219"/>
      <c r="K513" s="219"/>
      <c r="L513" s="44"/>
      <c r="M513" s="137"/>
      <c r="N513" s="41" t="e">
        <f>N512+IF(AND(L513="Pago",OR(E513='PC Receitas'!$O$4,E513='PC Receitas'!$O$5,E513='PC Receitas'!$O$6)),K513,IF(AND(L513="Pago",OR(E513='PC Receitas'!$O$7,E513='PC Receitas'!$O$8,E513='PC Receitas'!$O$9,E513='PC Receitas'!$O$10,E513='PC Receitas'!$O$11,E513='PC Receitas'!$O$12,E513='PC Receitas'!$O$13,E513='PC Receitas'!$O$14)),-K513,0))</f>
        <v>#REF!</v>
      </c>
      <c r="S513" s="112" t="e">
        <f t="shared" si="28"/>
        <v>#N/A</v>
      </c>
      <c r="T513" s="109" t="e">
        <f t="shared" si="29"/>
        <v>#N/A</v>
      </c>
      <c r="U513" s="109" t="e">
        <f t="shared" si="30"/>
        <v>#N/A</v>
      </c>
      <c r="V513" s="109" t="e">
        <f t="shared" si="31"/>
        <v>#N/A</v>
      </c>
      <c r="W513" s="113" t="e">
        <f>VLOOKUP(E513,'PC Receitas'!$O$4:$P$14,2,FALSE)</f>
        <v>#N/A</v>
      </c>
    </row>
    <row r="514" spans="1:23" ht="19.5" customHeight="1" thickTop="1" thickBot="1" x14ac:dyDescent="0.3">
      <c r="A514" s="164"/>
      <c r="C514" s="43"/>
      <c r="D514" s="43" t="str">
        <f>IF(C514&lt;&gt;"",TEXT(C514,"00")&amp;"/12/"&amp;'Configurações Básicas'!$E$5,"")</f>
        <v/>
      </c>
      <c r="E514" s="43"/>
      <c r="F514" s="143"/>
      <c r="G514" s="43"/>
      <c r="H514" s="43"/>
      <c r="I514" s="43"/>
      <c r="J514" s="219"/>
      <c r="K514" s="219"/>
      <c r="L514" s="44"/>
      <c r="M514" s="137"/>
      <c r="N514" s="41" t="e">
        <f>N513+IF(AND(L514="Pago",OR(E514='PC Receitas'!$O$4,E514='PC Receitas'!$O$5,E514='PC Receitas'!$O$6)),K514,IF(AND(L514="Pago",OR(E514='PC Receitas'!$O$7,E514='PC Receitas'!$O$8,E514='PC Receitas'!$O$9,E514='PC Receitas'!$O$10,E514='PC Receitas'!$O$11,E514='PC Receitas'!$O$12,E514='PC Receitas'!$O$13,E514='PC Receitas'!$O$14)),-K514,0))</f>
        <v>#REF!</v>
      </c>
      <c r="S514" s="112" t="e">
        <f t="shared" si="28"/>
        <v>#N/A</v>
      </c>
      <c r="T514" s="109" t="e">
        <f t="shared" si="29"/>
        <v>#N/A</v>
      </c>
      <c r="U514" s="109" t="e">
        <f t="shared" si="30"/>
        <v>#N/A</v>
      </c>
      <c r="V514" s="109" t="e">
        <f t="shared" si="31"/>
        <v>#N/A</v>
      </c>
      <c r="W514" s="113" t="e">
        <f>VLOOKUP(E514,'PC Receitas'!$O$4:$P$14,2,FALSE)</f>
        <v>#N/A</v>
      </c>
    </row>
    <row r="515" spans="1:23" ht="19.5" customHeight="1" thickTop="1" thickBot="1" x14ac:dyDescent="0.3">
      <c r="A515" s="164"/>
      <c r="C515" s="43"/>
      <c r="D515" s="43" t="str">
        <f>IF(C515&lt;&gt;"",TEXT(C515,"00")&amp;"/12/"&amp;'Configurações Básicas'!$E$5,"")</f>
        <v/>
      </c>
      <c r="E515" s="43"/>
      <c r="F515" s="143"/>
      <c r="G515" s="43"/>
      <c r="H515" s="43"/>
      <c r="I515" s="43"/>
      <c r="J515" s="219"/>
      <c r="K515" s="219"/>
      <c r="L515" s="44"/>
      <c r="M515" s="137"/>
      <c r="N515" s="41" t="e">
        <f>N514+IF(AND(L515="Pago",OR(E515='PC Receitas'!$O$4,E515='PC Receitas'!$O$5,E515='PC Receitas'!$O$6)),K515,IF(AND(L515="Pago",OR(E515='PC Receitas'!$O$7,E515='PC Receitas'!$O$8,E515='PC Receitas'!$O$9,E515='PC Receitas'!$O$10,E515='PC Receitas'!$O$11,E515='PC Receitas'!$O$12,E515='PC Receitas'!$O$13,E515='PC Receitas'!$O$14)),-K515,0))</f>
        <v>#REF!</v>
      </c>
      <c r="S515" s="112" t="e">
        <f t="shared" si="28"/>
        <v>#N/A</v>
      </c>
      <c r="T515" s="109" t="e">
        <f t="shared" si="29"/>
        <v>#N/A</v>
      </c>
      <c r="U515" s="109" t="e">
        <f t="shared" si="30"/>
        <v>#N/A</v>
      </c>
      <c r="V515" s="109" t="e">
        <f t="shared" si="31"/>
        <v>#N/A</v>
      </c>
      <c r="W515" s="113" t="e">
        <f>VLOOKUP(E515,'PC Receitas'!$O$4:$P$14,2,FALSE)</f>
        <v>#N/A</v>
      </c>
    </row>
    <row r="516" spans="1:23" ht="19.5" customHeight="1" thickTop="1" thickBot="1" x14ac:dyDescent="0.3">
      <c r="A516" s="164"/>
      <c r="C516" s="43"/>
      <c r="D516" s="43" t="str">
        <f>IF(C516&lt;&gt;"",TEXT(C516,"00")&amp;"/12/"&amp;'Configurações Básicas'!$E$5,"")</f>
        <v/>
      </c>
      <c r="E516" s="43"/>
      <c r="F516" s="143"/>
      <c r="G516" s="43"/>
      <c r="H516" s="43"/>
      <c r="I516" s="43"/>
      <c r="J516" s="219"/>
      <c r="K516" s="219"/>
      <c r="L516" s="44"/>
      <c r="M516" s="137"/>
      <c r="N516" s="41" t="e">
        <f>N515+IF(AND(L516="Pago",OR(E516='PC Receitas'!$O$4,E516='PC Receitas'!$O$5,E516='PC Receitas'!$O$6)),K516,IF(AND(L516="Pago",OR(E516='PC Receitas'!$O$7,E516='PC Receitas'!$O$8,E516='PC Receitas'!$O$9,E516='PC Receitas'!$O$10,E516='PC Receitas'!$O$11,E516='PC Receitas'!$O$12,E516='PC Receitas'!$O$13,E516='PC Receitas'!$O$14)),-K516,0))</f>
        <v>#REF!</v>
      </c>
      <c r="S516" s="112" t="e">
        <f t="shared" si="28"/>
        <v>#N/A</v>
      </c>
      <c r="T516" s="109" t="e">
        <f t="shared" si="29"/>
        <v>#N/A</v>
      </c>
      <c r="U516" s="109" t="e">
        <f t="shared" si="30"/>
        <v>#N/A</v>
      </c>
      <c r="V516" s="109" t="e">
        <f t="shared" si="31"/>
        <v>#N/A</v>
      </c>
      <c r="W516" s="113" t="e">
        <f>VLOOKUP(E516,'PC Receitas'!$O$4:$P$14,2,FALSE)</f>
        <v>#N/A</v>
      </c>
    </row>
    <row r="517" spans="1:23" ht="19.5" customHeight="1" thickTop="1" thickBot="1" x14ac:dyDescent="0.3">
      <c r="A517" s="164"/>
      <c r="C517" s="43"/>
      <c r="D517" s="43" t="str">
        <f>IF(C517&lt;&gt;"",TEXT(C517,"00")&amp;"/12/"&amp;'Configurações Básicas'!$E$5,"")</f>
        <v/>
      </c>
      <c r="E517" s="43"/>
      <c r="F517" s="143"/>
      <c r="G517" s="43"/>
      <c r="H517" s="43"/>
      <c r="I517" s="43"/>
      <c r="J517" s="219"/>
      <c r="K517" s="219"/>
      <c r="L517" s="44"/>
      <c r="M517" s="137"/>
      <c r="N517" s="41" t="e">
        <f>N516+IF(AND(L517="Pago",OR(E517='PC Receitas'!$O$4,E517='PC Receitas'!$O$5,E517='PC Receitas'!$O$6)),K517,IF(AND(L517="Pago",OR(E517='PC Receitas'!$O$7,E517='PC Receitas'!$O$8,E517='PC Receitas'!$O$9,E517='PC Receitas'!$O$10,E517='PC Receitas'!$O$11,E517='PC Receitas'!$O$12,E517='PC Receitas'!$O$13,E517='PC Receitas'!$O$14)),-K517,0))</f>
        <v>#REF!</v>
      </c>
      <c r="S517" s="112" t="e">
        <f t="shared" si="28"/>
        <v>#N/A</v>
      </c>
      <c r="T517" s="109" t="e">
        <f t="shared" si="29"/>
        <v>#N/A</v>
      </c>
      <c r="U517" s="109" t="e">
        <f t="shared" si="30"/>
        <v>#N/A</v>
      </c>
      <c r="V517" s="109" t="e">
        <f t="shared" si="31"/>
        <v>#N/A</v>
      </c>
      <c r="W517" s="113" t="e">
        <f>VLOOKUP(E517,'PC Receitas'!$O$4:$P$14,2,FALSE)</f>
        <v>#N/A</v>
      </c>
    </row>
    <row r="518" spans="1:23" ht="19.5" customHeight="1" thickTop="1" thickBot="1" x14ac:dyDescent="0.3">
      <c r="A518" s="164"/>
      <c r="C518" s="43"/>
      <c r="D518" s="43" t="str">
        <f>IF(C518&lt;&gt;"",TEXT(C518,"00")&amp;"/12/"&amp;'Configurações Básicas'!$E$5,"")</f>
        <v/>
      </c>
      <c r="E518" s="43"/>
      <c r="F518" s="143"/>
      <c r="G518" s="43"/>
      <c r="H518" s="43"/>
      <c r="I518" s="43"/>
      <c r="J518" s="219"/>
      <c r="K518" s="219"/>
      <c r="L518" s="44"/>
      <c r="M518" s="137"/>
      <c r="N518" s="41" t="e">
        <f>N517+IF(AND(L518="Pago",OR(E518='PC Receitas'!$O$4,E518='PC Receitas'!$O$5,E518='PC Receitas'!$O$6)),K518,IF(AND(L518="Pago",OR(E518='PC Receitas'!$O$7,E518='PC Receitas'!$O$8,E518='PC Receitas'!$O$9,E518='PC Receitas'!$O$10,E518='PC Receitas'!$O$11,E518='PC Receitas'!$O$12,E518='PC Receitas'!$O$13,E518='PC Receitas'!$O$14)),-K518,0))</f>
        <v>#REF!</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Receitas'!$O$4:$P$14,2,FALSE)</f>
        <v>#N/A</v>
      </c>
    </row>
    <row r="519" spans="1:23" ht="19.5" customHeight="1" thickTop="1" thickBot="1" x14ac:dyDescent="0.3">
      <c r="A519" s="164"/>
      <c r="C519" s="43"/>
      <c r="D519" s="43" t="str">
        <f>IF(C519&lt;&gt;"",TEXT(C519,"00")&amp;"/12/"&amp;'Configurações Básicas'!$E$5,"")</f>
        <v/>
      </c>
      <c r="E519" s="43"/>
      <c r="F519" s="143"/>
      <c r="G519" s="43"/>
      <c r="H519" s="43"/>
      <c r="I519" s="43"/>
      <c r="J519" s="219"/>
      <c r="K519" s="219"/>
      <c r="L519" s="44"/>
      <c r="M519" s="137"/>
      <c r="N519" s="41" t="e">
        <f>N518+IF(AND(L519="Pago",OR(E519='PC Receitas'!$O$4,E519='PC Receitas'!$O$5,E519='PC Receitas'!$O$6)),K519,IF(AND(L519="Pago",OR(E519='PC Receitas'!$O$7,E519='PC Receitas'!$O$8,E519='PC Receitas'!$O$9,E519='PC Receitas'!$O$10,E519='PC Receitas'!$O$11,E519='PC Receitas'!$O$12,E519='PC Receitas'!$O$13,E519='PC Receitas'!$O$14)),-K519,0))</f>
        <v>#REF!</v>
      </c>
      <c r="S519" s="112" t="e">
        <f t="shared" si="32"/>
        <v>#N/A</v>
      </c>
      <c r="T519" s="109" t="e">
        <f t="shared" si="33"/>
        <v>#N/A</v>
      </c>
      <c r="U519" s="109" t="e">
        <f t="shared" si="34"/>
        <v>#N/A</v>
      </c>
      <c r="V519" s="109" t="e">
        <f t="shared" si="35"/>
        <v>#N/A</v>
      </c>
      <c r="W519" s="113" t="e">
        <f>VLOOKUP(E519,'PC Receitas'!$O$4:$P$14,2,FALSE)</f>
        <v>#N/A</v>
      </c>
    </row>
    <row r="520" spans="1:23" ht="19.5" customHeight="1" thickTop="1" thickBot="1" x14ac:dyDescent="0.3">
      <c r="A520" s="164"/>
      <c r="C520" s="43"/>
      <c r="D520" s="43" t="str">
        <f>IF(C520&lt;&gt;"",TEXT(C520,"00")&amp;"/12/"&amp;'Configurações Básicas'!$E$5,"")</f>
        <v/>
      </c>
      <c r="E520" s="43"/>
      <c r="F520" s="143"/>
      <c r="G520" s="43"/>
      <c r="H520" s="43"/>
      <c r="I520" s="43"/>
      <c r="J520" s="219"/>
      <c r="K520" s="219"/>
      <c r="L520" s="44"/>
      <c r="M520" s="137"/>
      <c r="N520" s="41" t="e">
        <f>N519+IF(AND(L520="Pago",OR(E520='PC Receitas'!$O$4,E520='PC Receitas'!$O$5,E520='PC Receitas'!$O$6)),K520,IF(AND(L520="Pago",OR(E520='PC Receitas'!$O$7,E520='PC Receitas'!$O$8,E520='PC Receitas'!$O$9,E520='PC Receitas'!$O$10,E520='PC Receitas'!$O$11,E520='PC Receitas'!$O$12,E520='PC Receitas'!$O$13,E520='PC Receitas'!$O$14)),-K520,0))</f>
        <v>#REF!</v>
      </c>
      <c r="S520" s="112" t="e">
        <f t="shared" si="32"/>
        <v>#N/A</v>
      </c>
      <c r="T520" s="109" t="e">
        <f t="shared" si="33"/>
        <v>#N/A</v>
      </c>
      <c r="U520" s="109" t="e">
        <f t="shared" si="34"/>
        <v>#N/A</v>
      </c>
      <c r="V520" s="109" t="e">
        <f t="shared" si="35"/>
        <v>#N/A</v>
      </c>
      <c r="W520" s="113" t="e">
        <f>VLOOKUP(E520,'PC Receitas'!$O$4:$P$14,2,FALSE)</f>
        <v>#N/A</v>
      </c>
    </row>
    <row r="521" spans="1:23" ht="19.5" customHeight="1" thickTop="1" thickBot="1" x14ac:dyDescent="0.3">
      <c r="A521" s="164"/>
      <c r="C521" s="43"/>
      <c r="D521" s="43" t="str">
        <f>IF(C521&lt;&gt;"",TEXT(C521,"00")&amp;"/12/"&amp;'Configurações Básicas'!$E$5,"")</f>
        <v/>
      </c>
      <c r="E521" s="43"/>
      <c r="F521" s="143"/>
      <c r="G521" s="43"/>
      <c r="H521" s="43"/>
      <c r="I521" s="43"/>
      <c r="J521" s="219"/>
      <c r="K521" s="219"/>
      <c r="L521" s="44"/>
      <c r="M521" s="137"/>
      <c r="N521" s="41" t="e">
        <f>N520+IF(AND(L521="Pago",OR(E521='PC Receitas'!$O$4,E521='PC Receitas'!$O$5,E521='PC Receitas'!$O$6)),K521,IF(AND(L521="Pago",OR(E521='PC Receitas'!$O$7,E521='PC Receitas'!$O$8,E521='PC Receitas'!$O$9,E521='PC Receitas'!$O$10,E521='PC Receitas'!$O$11,E521='PC Receitas'!$O$12,E521='PC Receitas'!$O$13,E521='PC Receitas'!$O$14)),-K521,0))</f>
        <v>#REF!</v>
      </c>
      <c r="S521" s="112" t="e">
        <f t="shared" si="32"/>
        <v>#N/A</v>
      </c>
      <c r="T521" s="109" t="e">
        <f t="shared" si="33"/>
        <v>#N/A</v>
      </c>
      <c r="U521" s="109" t="e">
        <f t="shared" si="34"/>
        <v>#N/A</v>
      </c>
      <c r="V521" s="109" t="e">
        <f t="shared" si="35"/>
        <v>#N/A</v>
      </c>
      <c r="W521" s="113" t="e">
        <f>VLOOKUP(E521,'PC Receitas'!$O$4:$P$14,2,FALSE)</f>
        <v>#N/A</v>
      </c>
    </row>
    <row r="522" spans="1:23" ht="19.5" customHeight="1" thickTop="1" thickBot="1" x14ac:dyDescent="0.3">
      <c r="A522" s="164"/>
      <c r="C522" s="43"/>
      <c r="D522" s="43" t="str">
        <f>IF(C522&lt;&gt;"",TEXT(C522,"00")&amp;"/12/"&amp;'Configurações Básicas'!$E$5,"")</f>
        <v/>
      </c>
      <c r="E522" s="43"/>
      <c r="F522" s="143"/>
      <c r="G522" s="43"/>
      <c r="H522" s="43"/>
      <c r="I522" s="43"/>
      <c r="J522" s="219"/>
      <c r="K522" s="219"/>
      <c r="L522" s="44"/>
      <c r="M522" s="137"/>
      <c r="N522" s="41" t="e">
        <f>N521+IF(AND(L522="Pago",OR(E522='PC Receitas'!$O$4,E522='PC Receitas'!$O$5,E522='PC Receitas'!$O$6)),K522,IF(AND(L522="Pago",OR(E522='PC Receitas'!$O$7,E522='PC Receitas'!$O$8,E522='PC Receitas'!$O$9,E522='PC Receitas'!$O$10,E522='PC Receitas'!$O$11,E522='PC Receitas'!$O$12,E522='PC Receitas'!$O$13,E522='PC Receitas'!$O$14)),-K522,0))</f>
        <v>#REF!</v>
      </c>
      <c r="S522" s="112" t="e">
        <f t="shared" si="32"/>
        <v>#N/A</v>
      </c>
      <c r="T522" s="109" t="e">
        <f t="shared" si="33"/>
        <v>#N/A</v>
      </c>
      <c r="U522" s="109" t="e">
        <f t="shared" si="34"/>
        <v>#N/A</v>
      </c>
      <c r="V522" s="109" t="e">
        <f t="shared" si="35"/>
        <v>#N/A</v>
      </c>
      <c r="W522" s="113" t="e">
        <f>VLOOKUP(E522,'PC Receitas'!$O$4:$P$14,2,FALSE)</f>
        <v>#N/A</v>
      </c>
    </row>
    <row r="523" spans="1:23" ht="19.5" customHeight="1" thickTop="1" thickBot="1" x14ac:dyDescent="0.3">
      <c r="A523" s="164"/>
      <c r="C523" s="43"/>
      <c r="D523" s="43" t="str">
        <f>IF(C523&lt;&gt;"",TEXT(C523,"00")&amp;"/12/"&amp;'Configurações Básicas'!$E$5,"")</f>
        <v/>
      </c>
      <c r="E523" s="43"/>
      <c r="F523" s="143"/>
      <c r="G523" s="43"/>
      <c r="H523" s="43"/>
      <c r="I523" s="43"/>
      <c r="J523" s="219"/>
      <c r="K523" s="219"/>
      <c r="L523" s="44"/>
      <c r="M523" s="137"/>
      <c r="N523" s="41" t="e">
        <f>N522+IF(AND(L523="Pago",OR(E523='PC Receitas'!$O$4,E523='PC Receitas'!$O$5,E523='PC Receitas'!$O$6)),K523,IF(AND(L523="Pago",OR(E523='PC Receitas'!$O$7,E523='PC Receitas'!$O$8,E523='PC Receitas'!$O$9,E523='PC Receitas'!$O$10,E523='PC Receitas'!$O$11,E523='PC Receitas'!$O$12,E523='PC Receitas'!$O$13,E523='PC Receitas'!$O$14)),-K523,0))</f>
        <v>#REF!</v>
      </c>
      <c r="S523" s="112" t="e">
        <f t="shared" si="32"/>
        <v>#N/A</v>
      </c>
      <c r="T523" s="109" t="e">
        <f t="shared" si="33"/>
        <v>#N/A</v>
      </c>
      <c r="U523" s="109" t="e">
        <f t="shared" si="34"/>
        <v>#N/A</v>
      </c>
      <c r="V523" s="109" t="e">
        <f t="shared" si="35"/>
        <v>#N/A</v>
      </c>
      <c r="W523" s="113" t="e">
        <f>VLOOKUP(E523,'PC Receitas'!$O$4:$P$14,2,FALSE)</f>
        <v>#N/A</v>
      </c>
    </row>
    <row r="524" spans="1:23" ht="19.5" customHeight="1" thickTop="1" thickBot="1" x14ac:dyDescent="0.3">
      <c r="A524" s="164"/>
      <c r="C524" s="43"/>
      <c r="D524" s="43" t="str">
        <f>IF(C524&lt;&gt;"",TEXT(C524,"00")&amp;"/12/"&amp;'Configurações Básicas'!$E$5,"")</f>
        <v/>
      </c>
      <c r="E524" s="43"/>
      <c r="F524" s="143"/>
      <c r="G524" s="43"/>
      <c r="H524" s="43"/>
      <c r="I524" s="43"/>
      <c r="J524" s="219"/>
      <c r="K524" s="219"/>
      <c r="L524" s="44"/>
      <c r="M524" s="137"/>
      <c r="N524" s="41" t="e">
        <f>N523+IF(AND(L524="Pago",OR(E524='PC Receitas'!$O$4,E524='PC Receitas'!$O$5,E524='PC Receitas'!$O$6)),K524,IF(AND(L524="Pago",OR(E524='PC Receitas'!$O$7,E524='PC Receitas'!$O$8,E524='PC Receitas'!$O$9,E524='PC Receitas'!$O$10,E524='PC Receitas'!$O$11,E524='PC Receitas'!$O$12,E524='PC Receitas'!$O$13,E524='PC Receitas'!$O$14)),-K524,0))</f>
        <v>#REF!</v>
      </c>
      <c r="S524" s="112" t="e">
        <f t="shared" si="32"/>
        <v>#N/A</v>
      </c>
      <c r="T524" s="109" t="e">
        <f t="shared" si="33"/>
        <v>#N/A</v>
      </c>
      <c r="U524" s="109" t="e">
        <f t="shared" si="34"/>
        <v>#N/A</v>
      </c>
      <c r="V524" s="109" t="e">
        <f t="shared" si="35"/>
        <v>#N/A</v>
      </c>
      <c r="W524" s="113" t="e">
        <f>VLOOKUP(E524,'PC Receitas'!$O$4:$P$14,2,FALSE)</f>
        <v>#N/A</v>
      </c>
    </row>
    <row r="525" spans="1:23" ht="19.5" customHeight="1" thickTop="1" thickBot="1" x14ac:dyDescent="0.3">
      <c r="A525" s="164"/>
      <c r="C525" s="43"/>
      <c r="D525" s="43" t="str">
        <f>IF(C525&lt;&gt;"",TEXT(C525,"00")&amp;"/12/"&amp;'Configurações Básicas'!$E$5,"")</f>
        <v/>
      </c>
      <c r="E525" s="43"/>
      <c r="F525" s="143"/>
      <c r="G525" s="43"/>
      <c r="H525" s="43"/>
      <c r="I525" s="43"/>
      <c r="J525" s="219"/>
      <c r="K525" s="219"/>
      <c r="L525" s="44"/>
      <c r="M525" s="137"/>
      <c r="N525" s="41" t="e">
        <f>N524+IF(AND(L525="Pago",OR(E525='PC Receitas'!$O$4,E525='PC Receitas'!$O$5,E525='PC Receitas'!$O$6)),K525,IF(AND(L525="Pago",OR(E525='PC Receitas'!$O$7,E525='PC Receitas'!$O$8,E525='PC Receitas'!$O$9,E525='PC Receitas'!$O$10,E525='PC Receitas'!$O$11,E525='PC Receitas'!$O$12,E525='PC Receitas'!$O$13,E525='PC Receitas'!$O$14)),-K525,0))</f>
        <v>#REF!</v>
      </c>
      <c r="S525" s="112" t="e">
        <f t="shared" si="32"/>
        <v>#N/A</v>
      </c>
      <c r="T525" s="109" t="e">
        <f t="shared" si="33"/>
        <v>#N/A</v>
      </c>
      <c r="U525" s="109" t="e">
        <f t="shared" si="34"/>
        <v>#N/A</v>
      </c>
      <c r="V525" s="109" t="e">
        <f t="shared" si="35"/>
        <v>#N/A</v>
      </c>
      <c r="W525" s="113" t="e">
        <f>VLOOKUP(E525,'PC Receitas'!$O$4:$P$14,2,FALSE)</f>
        <v>#N/A</v>
      </c>
    </row>
    <row r="526" spans="1:23" ht="19.5" customHeight="1" thickTop="1" thickBot="1" x14ac:dyDescent="0.3">
      <c r="A526" s="164"/>
      <c r="C526" s="43"/>
      <c r="D526" s="43" t="str">
        <f>IF(C526&lt;&gt;"",TEXT(C526,"00")&amp;"/12/"&amp;'Configurações Básicas'!$E$5,"")</f>
        <v/>
      </c>
      <c r="E526" s="43"/>
      <c r="F526" s="143"/>
      <c r="G526" s="43"/>
      <c r="H526" s="43"/>
      <c r="I526" s="43"/>
      <c r="J526" s="219"/>
      <c r="K526" s="219"/>
      <c r="L526" s="44"/>
      <c r="M526" s="137"/>
      <c r="N526" s="41" t="e">
        <f>N525+IF(AND(L526="Pago",OR(E526='PC Receitas'!$O$4,E526='PC Receitas'!$O$5,E526='PC Receitas'!$O$6)),K526,IF(AND(L526="Pago",OR(E526='PC Receitas'!$O$7,E526='PC Receitas'!$O$8,E526='PC Receitas'!$O$9,E526='PC Receitas'!$O$10,E526='PC Receitas'!$O$11,E526='PC Receitas'!$O$12,E526='PC Receitas'!$O$13,E526='PC Receitas'!$O$14)),-K526,0))</f>
        <v>#REF!</v>
      </c>
      <c r="S526" s="112" t="e">
        <f t="shared" si="32"/>
        <v>#N/A</v>
      </c>
      <c r="T526" s="109" t="e">
        <f t="shared" si="33"/>
        <v>#N/A</v>
      </c>
      <c r="U526" s="109" t="e">
        <f t="shared" si="34"/>
        <v>#N/A</v>
      </c>
      <c r="V526" s="109" t="e">
        <f t="shared" si="35"/>
        <v>#N/A</v>
      </c>
      <c r="W526" s="113" t="e">
        <f>VLOOKUP(E526,'PC Receitas'!$O$4:$P$14,2,FALSE)</f>
        <v>#N/A</v>
      </c>
    </row>
    <row r="527" spans="1:23" ht="19.5" customHeight="1" thickTop="1" thickBot="1" x14ac:dyDescent="0.3">
      <c r="A527" s="164"/>
      <c r="C527" s="43"/>
      <c r="D527" s="43" t="str">
        <f>IF(C527&lt;&gt;"",TEXT(C527,"00")&amp;"/12/"&amp;'Configurações Básicas'!$E$5,"")</f>
        <v/>
      </c>
      <c r="E527" s="43"/>
      <c r="F527" s="143"/>
      <c r="G527" s="43"/>
      <c r="H527" s="43"/>
      <c r="I527" s="43"/>
      <c r="J527" s="219"/>
      <c r="K527" s="219"/>
      <c r="L527" s="44"/>
      <c r="M527" s="137"/>
      <c r="N527" s="41" t="e">
        <f>N526+IF(AND(L527="Pago",OR(E527='PC Receitas'!$O$4,E527='PC Receitas'!$O$5,E527='PC Receitas'!$O$6)),K527,IF(AND(L527="Pago",OR(E527='PC Receitas'!$O$7,E527='PC Receitas'!$O$8,E527='PC Receitas'!$O$9,E527='PC Receitas'!$O$10,E527='PC Receitas'!$O$11,E527='PC Receitas'!$O$12,E527='PC Receitas'!$O$13,E527='PC Receitas'!$O$14)),-K527,0))</f>
        <v>#REF!</v>
      </c>
      <c r="S527" s="112" t="e">
        <f t="shared" si="32"/>
        <v>#N/A</v>
      </c>
      <c r="T527" s="109" t="e">
        <f t="shared" si="33"/>
        <v>#N/A</v>
      </c>
      <c r="U527" s="109" t="e">
        <f t="shared" si="34"/>
        <v>#N/A</v>
      </c>
      <c r="V527" s="109" t="e">
        <f t="shared" si="35"/>
        <v>#N/A</v>
      </c>
      <c r="W527" s="113" t="e">
        <f>VLOOKUP(E527,'PC Receitas'!$O$4:$P$14,2,FALSE)</f>
        <v>#N/A</v>
      </c>
    </row>
    <row r="528" spans="1:23" ht="19.5" customHeight="1" thickTop="1" thickBot="1" x14ac:dyDescent="0.3">
      <c r="A528" s="164"/>
      <c r="C528" s="43"/>
      <c r="D528" s="43" t="str">
        <f>IF(C528&lt;&gt;"",TEXT(C528,"00")&amp;"/12/"&amp;'Configurações Básicas'!$E$5,"")</f>
        <v/>
      </c>
      <c r="E528" s="43"/>
      <c r="F528" s="143"/>
      <c r="G528" s="43"/>
      <c r="H528" s="43"/>
      <c r="I528" s="43"/>
      <c r="J528" s="219"/>
      <c r="K528" s="219"/>
      <c r="L528" s="44"/>
      <c r="M528" s="137"/>
      <c r="N528" s="41" t="e">
        <f>N527+IF(AND(L528="Pago",OR(E528='PC Receitas'!$O$4,E528='PC Receitas'!$O$5,E528='PC Receitas'!$O$6)),K528,IF(AND(L528="Pago",OR(E528='PC Receitas'!$O$7,E528='PC Receitas'!$O$8,E528='PC Receitas'!$O$9,E528='PC Receitas'!$O$10,E528='PC Receitas'!$O$11,E528='PC Receitas'!$O$12,E528='PC Receitas'!$O$13,E528='PC Receitas'!$O$14)),-K528,0))</f>
        <v>#REF!</v>
      </c>
      <c r="S528" s="112" t="e">
        <f t="shared" si="32"/>
        <v>#N/A</v>
      </c>
      <c r="T528" s="109" t="e">
        <f t="shared" si="33"/>
        <v>#N/A</v>
      </c>
      <c r="U528" s="109" t="e">
        <f t="shared" si="34"/>
        <v>#N/A</v>
      </c>
      <c r="V528" s="109" t="e">
        <f t="shared" si="35"/>
        <v>#N/A</v>
      </c>
      <c r="W528" s="113" t="e">
        <f>VLOOKUP(E528,'PC Receitas'!$O$4:$P$14,2,FALSE)</f>
        <v>#N/A</v>
      </c>
    </row>
    <row r="529" spans="1:23" ht="19.5" customHeight="1" thickTop="1" thickBot="1" x14ac:dyDescent="0.3">
      <c r="A529" s="164"/>
      <c r="C529" s="43"/>
      <c r="D529" s="43" t="str">
        <f>IF(C529&lt;&gt;"",TEXT(C529,"00")&amp;"/12/"&amp;'Configurações Básicas'!$E$5,"")</f>
        <v/>
      </c>
      <c r="E529" s="43"/>
      <c r="F529" s="143"/>
      <c r="G529" s="43"/>
      <c r="H529" s="43"/>
      <c r="I529" s="43"/>
      <c r="J529" s="219"/>
      <c r="K529" s="219"/>
      <c r="L529" s="44"/>
      <c r="M529" s="137"/>
      <c r="N529" s="41" t="e">
        <f>N528+IF(AND(L529="Pago",OR(E529='PC Receitas'!$O$4,E529='PC Receitas'!$O$5,E529='PC Receitas'!$O$6)),K529,IF(AND(L529="Pago",OR(E529='PC Receitas'!$O$7,E529='PC Receitas'!$O$8,E529='PC Receitas'!$O$9,E529='PC Receitas'!$O$10,E529='PC Receitas'!$O$11,E529='PC Receitas'!$O$12,E529='PC Receitas'!$O$13,E529='PC Receitas'!$O$14)),-K529,0))</f>
        <v>#REF!</v>
      </c>
      <c r="S529" s="112" t="e">
        <f t="shared" si="32"/>
        <v>#N/A</v>
      </c>
      <c r="T529" s="109" t="e">
        <f t="shared" si="33"/>
        <v>#N/A</v>
      </c>
      <c r="U529" s="109" t="e">
        <f t="shared" si="34"/>
        <v>#N/A</v>
      </c>
      <c r="V529" s="109" t="e">
        <f t="shared" si="35"/>
        <v>#N/A</v>
      </c>
      <c r="W529" s="113" t="e">
        <f>VLOOKUP(E529,'PC Receitas'!$O$4:$P$14,2,FALSE)</f>
        <v>#N/A</v>
      </c>
    </row>
    <row r="530" spans="1:23" ht="19.5" customHeight="1" thickTop="1" thickBot="1" x14ac:dyDescent="0.3">
      <c r="A530" s="164"/>
      <c r="C530" s="43"/>
      <c r="D530" s="43" t="str">
        <f>IF(C530&lt;&gt;"",TEXT(C530,"00")&amp;"/12/"&amp;'Configurações Básicas'!$E$5,"")</f>
        <v/>
      </c>
      <c r="E530" s="43"/>
      <c r="F530" s="143"/>
      <c r="G530" s="43"/>
      <c r="H530" s="43"/>
      <c r="I530" s="43"/>
      <c r="J530" s="219"/>
      <c r="K530" s="219"/>
      <c r="L530" s="44"/>
      <c r="M530" s="137"/>
      <c r="N530" s="41" t="e">
        <f>N529+IF(AND(L530="Pago",OR(E530='PC Receitas'!$O$4,E530='PC Receitas'!$O$5,E530='PC Receitas'!$O$6)),K530,IF(AND(L530="Pago",OR(E530='PC Receitas'!$O$7,E530='PC Receitas'!$O$8,E530='PC Receitas'!$O$9,E530='PC Receitas'!$O$10,E530='PC Receitas'!$O$11,E530='PC Receitas'!$O$12,E530='PC Receitas'!$O$13,E530='PC Receitas'!$O$14)),-K530,0))</f>
        <v>#REF!</v>
      </c>
      <c r="S530" s="112" t="e">
        <f t="shared" si="32"/>
        <v>#N/A</v>
      </c>
      <c r="T530" s="109" t="e">
        <f t="shared" si="33"/>
        <v>#N/A</v>
      </c>
      <c r="U530" s="109" t="e">
        <f t="shared" si="34"/>
        <v>#N/A</v>
      </c>
      <c r="V530" s="109" t="e">
        <f t="shared" si="35"/>
        <v>#N/A</v>
      </c>
      <c r="W530" s="113" t="e">
        <f>VLOOKUP(E530,'PC Receitas'!$O$4:$P$14,2,FALSE)</f>
        <v>#N/A</v>
      </c>
    </row>
    <row r="531" spans="1:23" ht="19.5" customHeight="1" thickTop="1" thickBot="1" x14ac:dyDescent="0.3">
      <c r="A531" s="164"/>
      <c r="C531" s="43"/>
      <c r="D531" s="43" t="str">
        <f>IF(C531&lt;&gt;"",TEXT(C531,"00")&amp;"/12/"&amp;'Configurações Básicas'!$E$5,"")</f>
        <v/>
      </c>
      <c r="E531" s="43"/>
      <c r="F531" s="143"/>
      <c r="G531" s="43"/>
      <c r="H531" s="43"/>
      <c r="I531" s="43"/>
      <c r="J531" s="219"/>
      <c r="K531" s="219"/>
      <c r="L531" s="44"/>
      <c r="M531" s="137"/>
      <c r="N531" s="41" t="e">
        <f>N530+IF(AND(L531="Pago",OR(E531='PC Receitas'!$O$4,E531='PC Receitas'!$O$5,E531='PC Receitas'!$O$6)),K531,IF(AND(L531="Pago",OR(E531='PC Receitas'!$O$7,E531='PC Receitas'!$O$8,E531='PC Receitas'!$O$9,E531='PC Receitas'!$O$10,E531='PC Receitas'!$O$11,E531='PC Receitas'!$O$12,E531='PC Receitas'!$O$13,E531='PC Receitas'!$O$14)),-K531,0))</f>
        <v>#REF!</v>
      </c>
      <c r="S531" s="112" t="e">
        <f t="shared" si="32"/>
        <v>#N/A</v>
      </c>
      <c r="T531" s="109" t="e">
        <f t="shared" si="33"/>
        <v>#N/A</v>
      </c>
      <c r="U531" s="109" t="e">
        <f t="shared" si="34"/>
        <v>#N/A</v>
      </c>
      <c r="V531" s="109" t="e">
        <f t="shared" si="35"/>
        <v>#N/A</v>
      </c>
      <c r="W531" s="113" t="e">
        <f>VLOOKUP(E531,'PC Receitas'!$O$4:$P$14,2,FALSE)</f>
        <v>#N/A</v>
      </c>
    </row>
    <row r="532" spans="1:23" ht="19.5" customHeight="1" thickTop="1" thickBot="1" x14ac:dyDescent="0.3">
      <c r="A532" s="164"/>
      <c r="C532" s="43"/>
      <c r="D532" s="43" t="str">
        <f>IF(C532&lt;&gt;"",TEXT(C532,"00")&amp;"/12/"&amp;'Configurações Básicas'!$E$5,"")</f>
        <v/>
      </c>
      <c r="E532" s="43"/>
      <c r="F532" s="143"/>
      <c r="G532" s="43"/>
      <c r="H532" s="43"/>
      <c r="I532" s="43"/>
      <c r="J532" s="219"/>
      <c r="K532" s="219"/>
      <c r="L532" s="44"/>
      <c r="M532" s="137"/>
      <c r="N532" s="41" t="e">
        <f>N531+IF(AND(L532="Pago",OR(E532='PC Receitas'!$O$4,E532='PC Receitas'!$O$5,E532='PC Receitas'!$O$6)),K532,IF(AND(L532="Pago",OR(E532='PC Receitas'!$O$7,E532='PC Receitas'!$O$8,E532='PC Receitas'!$O$9,E532='PC Receitas'!$O$10,E532='PC Receitas'!$O$11,E532='PC Receitas'!$O$12,E532='PC Receitas'!$O$13,E532='PC Receitas'!$O$14)),-K532,0))</f>
        <v>#REF!</v>
      </c>
      <c r="S532" s="112" t="e">
        <f t="shared" si="32"/>
        <v>#N/A</v>
      </c>
      <c r="T532" s="109" t="e">
        <f t="shared" si="33"/>
        <v>#N/A</v>
      </c>
      <c r="U532" s="109" t="e">
        <f t="shared" si="34"/>
        <v>#N/A</v>
      </c>
      <c r="V532" s="109" t="e">
        <f t="shared" si="35"/>
        <v>#N/A</v>
      </c>
      <c r="W532" s="113" t="e">
        <f>VLOOKUP(E532,'PC Receitas'!$O$4:$P$14,2,FALSE)</f>
        <v>#N/A</v>
      </c>
    </row>
    <row r="533" spans="1:23" ht="19.5" customHeight="1" thickTop="1" thickBot="1" x14ac:dyDescent="0.3">
      <c r="A533" s="164"/>
      <c r="C533" s="43"/>
      <c r="D533" s="43" t="str">
        <f>IF(C533&lt;&gt;"",TEXT(C533,"00")&amp;"/12/"&amp;'Configurações Básicas'!$E$5,"")</f>
        <v/>
      </c>
      <c r="E533" s="43"/>
      <c r="F533" s="143"/>
      <c r="G533" s="43"/>
      <c r="H533" s="43"/>
      <c r="I533" s="43"/>
      <c r="J533" s="219"/>
      <c r="K533" s="219"/>
      <c r="L533" s="44"/>
      <c r="M533" s="137"/>
      <c r="N533" s="41" t="e">
        <f>N532+IF(AND(L533="Pago",OR(E533='PC Receitas'!$O$4,E533='PC Receitas'!$O$5,E533='PC Receitas'!$O$6)),K533,IF(AND(L533="Pago",OR(E533='PC Receitas'!$O$7,E533='PC Receitas'!$O$8,E533='PC Receitas'!$O$9,E533='PC Receitas'!$O$10,E533='PC Receitas'!$O$11,E533='PC Receitas'!$O$12,E533='PC Receitas'!$O$13,E533='PC Receitas'!$O$14)),-K533,0))</f>
        <v>#REF!</v>
      </c>
      <c r="S533" s="112" t="e">
        <f t="shared" si="32"/>
        <v>#N/A</v>
      </c>
      <c r="T533" s="109" t="e">
        <f t="shared" si="33"/>
        <v>#N/A</v>
      </c>
      <c r="U533" s="109" t="e">
        <f t="shared" si="34"/>
        <v>#N/A</v>
      </c>
      <c r="V533" s="109" t="e">
        <f t="shared" si="35"/>
        <v>#N/A</v>
      </c>
      <c r="W533" s="113" t="e">
        <f>VLOOKUP(E533,'PC Receitas'!$O$4:$P$14,2,FALSE)</f>
        <v>#N/A</v>
      </c>
    </row>
    <row r="534" spans="1:23" ht="19.5" customHeight="1" thickTop="1" thickBot="1" x14ac:dyDescent="0.3">
      <c r="A534" s="164"/>
      <c r="C534" s="43"/>
      <c r="D534" s="43" t="str">
        <f>IF(C534&lt;&gt;"",TEXT(C534,"00")&amp;"/12/"&amp;'Configurações Básicas'!$E$5,"")</f>
        <v/>
      </c>
      <c r="E534" s="43"/>
      <c r="F534" s="143"/>
      <c r="G534" s="43"/>
      <c r="H534" s="43"/>
      <c r="I534" s="43"/>
      <c r="J534" s="219"/>
      <c r="K534" s="219"/>
      <c r="L534" s="44"/>
      <c r="M534" s="137"/>
      <c r="N534" s="41" t="e">
        <f>N533+IF(AND(L534="Pago",OR(E534='PC Receitas'!$O$4,E534='PC Receitas'!$O$5,E534='PC Receitas'!$O$6)),K534,IF(AND(L534="Pago",OR(E534='PC Receitas'!$O$7,E534='PC Receitas'!$O$8,E534='PC Receitas'!$O$9,E534='PC Receitas'!$O$10,E534='PC Receitas'!$O$11,E534='PC Receitas'!$O$12,E534='PC Receitas'!$O$13,E534='PC Receitas'!$O$14)),-K534,0))</f>
        <v>#REF!</v>
      </c>
      <c r="S534" s="112" t="e">
        <f t="shared" si="32"/>
        <v>#N/A</v>
      </c>
      <c r="T534" s="109" t="e">
        <f t="shared" si="33"/>
        <v>#N/A</v>
      </c>
      <c r="U534" s="109" t="e">
        <f t="shared" si="34"/>
        <v>#N/A</v>
      </c>
      <c r="V534" s="109" t="e">
        <f t="shared" si="35"/>
        <v>#N/A</v>
      </c>
      <c r="W534" s="113" t="e">
        <f>VLOOKUP(E534,'PC Receitas'!$O$4:$P$14,2,FALSE)</f>
        <v>#N/A</v>
      </c>
    </row>
    <row r="535" spans="1:23" ht="19.5" customHeight="1" thickTop="1" thickBot="1" x14ac:dyDescent="0.3">
      <c r="A535" s="164"/>
      <c r="C535" s="43"/>
      <c r="D535" s="43" t="str">
        <f>IF(C535&lt;&gt;"",TEXT(C535,"00")&amp;"/12/"&amp;'Configurações Básicas'!$E$5,"")</f>
        <v/>
      </c>
      <c r="E535" s="43"/>
      <c r="F535" s="143"/>
      <c r="G535" s="43"/>
      <c r="H535" s="43"/>
      <c r="I535" s="43"/>
      <c r="J535" s="219"/>
      <c r="K535" s="219"/>
      <c r="L535" s="44"/>
      <c r="M535" s="137"/>
      <c r="N535" s="41" t="e">
        <f>N534+IF(AND(L535="Pago",OR(E535='PC Receitas'!$O$4,E535='PC Receitas'!$O$5,E535='PC Receitas'!$O$6)),K535,IF(AND(L535="Pago",OR(E535='PC Receitas'!$O$7,E535='PC Receitas'!$O$8,E535='PC Receitas'!$O$9,E535='PC Receitas'!$O$10,E535='PC Receitas'!$O$11,E535='PC Receitas'!$O$12,E535='PC Receitas'!$O$13,E535='PC Receitas'!$O$14)),-K535,0))</f>
        <v>#REF!</v>
      </c>
      <c r="S535" s="112" t="e">
        <f t="shared" si="32"/>
        <v>#N/A</v>
      </c>
      <c r="T535" s="109" t="e">
        <f t="shared" si="33"/>
        <v>#N/A</v>
      </c>
      <c r="U535" s="109" t="e">
        <f t="shared" si="34"/>
        <v>#N/A</v>
      </c>
      <c r="V535" s="109" t="e">
        <f t="shared" si="35"/>
        <v>#N/A</v>
      </c>
      <c r="W535" s="113" t="e">
        <f>VLOOKUP(E535,'PC Receitas'!$O$4:$P$14,2,FALSE)</f>
        <v>#N/A</v>
      </c>
    </row>
    <row r="536" spans="1:23" ht="19.5" customHeight="1" thickTop="1" thickBot="1" x14ac:dyDescent="0.3">
      <c r="A536" s="164"/>
      <c r="C536" s="43"/>
      <c r="D536" s="43" t="str">
        <f>IF(C536&lt;&gt;"",TEXT(C536,"00")&amp;"/12/"&amp;'Configurações Básicas'!$E$5,"")</f>
        <v/>
      </c>
      <c r="E536" s="43"/>
      <c r="F536" s="143"/>
      <c r="G536" s="43"/>
      <c r="H536" s="43"/>
      <c r="I536" s="43"/>
      <c r="J536" s="219"/>
      <c r="K536" s="219"/>
      <c r="L536" s="44"/>
      <c r="M536" s="137"/>
      <c r="N536" s="41" t="e">
        <f>N535+IF(AND(L536="Pago",OR(E536='PC Receitas'!$O$4,E536='PC Receitas'!$O$5,E536='PC Receitas'!$O$6)),K536,IF(AND(L536="Pago",OR(E536='PC Receitas'!$O$7,E536='PC Receitas'!$O$8,E536='PC Receitas'!$O$9,E536='PC Receitas'!$O$10,E536='PC Receitas'!$O$11,E536='PC Receitas'!$O$12,E536='PC Receitas'!$O$13,E536='PC Receitas'!$O$14)),-K536,0))</f>
        <v>#REF!</v>
      </c>
      <c r="S536" s="112" t="e">
        <f t="shared" si="32"/>
        <v>#N/A</v>
      </c>
      <c r="T536" s="109" t="e">
        <f t="shared" si="33"/>
        <v>#N/A</v>
      </c>
      <c r="U536" s="109" t="e">
        <f t="shared" si="34"/>
        <v>#N/A</v>
      </c>
      <c r="V536" s="109" t="e">
        <f t="shared" si="35"/>
        <v>#N/A</v>
      </c>
      <c r="W536" s="113" t="e">
        <f>VLOOKUP(E536,'PC Receitas'!$O$4:$P$14,2,FALSE)</f>
        <v>#N/A</v>
      </c>
    </row>
    <row r="537" spans="1:23" ht="19.5" customHeight="1" thickTop="1" thickBot="1" x14ac:dyDescent="0.3">
      <c r="A537" s="164"/>
      <c r="C537" s="43"/>
      <c r="D537" s="43" t="str">
        <f>IF(C537&lt;&gt;"",TEXT(C537,"00")&amp;"/12/"&amp;'Configurações Básicas'!$E$5,"")</f>
        <v/>
      </c>
      <c r="E537" s="43"/>
      <c r="F537" s="143"/>
      <c r="G537" s="43"/>
      <c r="H537" s="43"/>
      <c r="I537" s="43"/>
      <c r="J537" s="219"/>
      <c r="K537" s="219"/>
      <c r="L537" s="44"/>
      <c r="M537" s="137"/>
      <c r="N537" s="41" t="e">
        <f>N536+IF(AND(L537="Pago",OR(E537='PC Receitas'!$O$4,E537='PC Receitas'!$O$5,E537='PC Receitas'!$O$6)),K537,IF(AND(L537="Pago",OR(E537='PC Receitas'!$O$7,E537='PC Receitas'!$O$8,E537='PC Receitas'!$O$9,E537='PC Receitas'!$O$10,E537='PC Receitas'!$O$11,E537='PC Receitas'!$O$12,E537='PC Receitas'!$O$13,E537='PC Receitas'!$O$14)),-K537,0))</f>
        <v>#REF!</v>
      </c>
      <c r="S537" s="112" t="e">
        <f t="shared" si="32"/>
        <v>#N/A</v>
      </c>
      <c r="T537" s="109" t="e">
        <f t="shared" si="33"/>
        <v>#N/A</v>
      </c>
      <c r="U537" s="109" t="e">
        <f t="shared" si="34"/>
        <v>#N/A</v>
      </c>
      <c r="V537" s="109" t="e">
        <f t="shared" si="35"/>
        <v>#N/A</v>
      </c>
      <c r="W537" s="113" t="e">
        <f>VLOOKUP(E537,'PC Receitas'!$O$4:$P$14,2,FALSE)</f>
        <v>#N/A</v>
      </c>
    </row>
    <row r="538" spans="1:23" ht="19.5" customHeight="1" thickTop="1" thickBot="1" x14ac:dyDescent="0.3">
      <c r="A538" s="164"/>
      <c r="C538" s="43"/>
      <c r="D538" s="43" t="str">
        <f>IF(C538&lt;&gt;"",TEXT(C538,"00")&amp;"/12/"&amp;'Configurações Básicas'!$E$5,"")</f>
        <v/>
      </c>
      <c r="E538" s="43"/>
      <c r="F538" s="143"/>
      <c r="G538" s="43"/>
      <c r="H538" s="43"/>
      <c r="I538" s="43"/>
      <c r="J538" s="219"/>
      <c r="K538" s="219"/>
      <c r="L538" s="44"/>
      <c r="M538" s="137"/>
      <c r="N538" s="41" t="e">
        <f>N537+IF(AND(L538="Pago",OR(E538='PC Receitas'!$O$4,E538='PC Receitas'!$O$5,E538='PC Receitas'!$O$6)),K538,IF(AND(L538="Pago",OR(E538='PC Receitas'!$O$7,E538='PC Receitas'!$O$8,E538='PC Receitas'!$O$9,E538='PC Receitas'!$O$10,E538='PC Receitas'!$O$11,E538='PC Receitas'!$O$12,E538='PC Receitas'!$O$13,E538='PC Receitas'!$O$14)),-K538,0))</f>
        <v>#REF!</v>
      </c>
      <c r="S538" s="112" t="e">
        <f t="shared" si="32"/>
        <v>#N/A</v>
      </c>
      <c r="T538" s="109" t="e">
        <f t="shared" si="33"/>
        <v>#N/A</v>
      </c>
      <c r="U538" s="109" t="e">
        <f t="shared" si="34"/>
        <v>#N/A</v>
      </c>
      <c r="V538" s="109" t="e">
        <f t="shared" si="35"/>
        <v>#N/A</v>
      </c>
      <c r="W538" s="113" t="e">
        <f>VLOOKUP(E538,'PC Receitas'!$O$4:$P$14,2,FALSE)</f>
        <v>#N/A</v>
      </c>
    </row>
    <row r="539" spans="1:23" ht="19.5" customHeight="1" thickTop="1" thickBot="1" x14ac:dyDescent="0.3">
      <c r="A539" s="164"/>
      <c r="C539" s="43"/>
      <c r="D539" s="43" t="str">
        <f>IF(C539&lt;&gt;"",TEXT(C539,"00")&amp;"/12/"&amp;'Configurações Básicas'!$E$5,"")</f>
        <v/>
      </c>
      <c r="E539" s="43"/>
      <c r="F539" s="143"/>
      <c r="G539" s="43"/>
      <c r="H539" s="43"/>
      <c r="I539" s="43"/>
      <c r="J539" s="219"/>
      <c r="K539" s="219"/>
      <c r="L539" s="44"/>
      <c r="M539" s="137"/>
      <c r="N539" s="41" t="e">
        <f>N538+IF(AND(L539="Pago",OR(E539='PC Receitas'!$O$4,E539='PC Receitas'!$O$5,E539='PC Receitas'!$O$6)),K539,IF(AND(L539="Pago",OR(E539='PC Receitas'!$O$7,E539='PC Receitas'!$O$8,E539='PC Receitas'!$O$9,E539='PC Receitas'!$O$10,E539='PC Receitas'!$O$11,E539='PC Receitas'!$O$12,E539='PC Receitas'!$O$13,E539='PC Receitas'!$O$14)),-K539,0))</f>
        <v>#REF!</v>
      </c>
      <c r="S539" s="112" t="e">
        <f t="shared" si="32"/>
        <v>#N/A</v>
      </c>
      <c r="T539" s="109" t="e">
        <f t="shared" si="33"/>
        <v>#N/A</v>
      </c>
      <c r="U539" s="109" t="e">
        <f t="shared" si="34"/>
        <v>#N/A</v>
      </c>
      <c r="V539" s="109" t="e">
        <f t="shared" si="35"/>
        <v>#N/A</v>
      </c>
      <c r="W539" s="113" t="e">
        <f>VLOOKUP(E539,'PC Receitas'!$O$4:$P$14,2,FALSE)</f>
        <v>#N/A</v>
      </c>
    </row>
    <row r="540" spans="1:23" ht="19.5" customHeight="1" thickTop="1" thickBot="1" x14ac:dyDescent="0.3">
      <c r="A540" s="164"/>
      <c r="C540" s="43"/>
      <c r="D540" s="43" t="str">
        <f>IF(C540&lt;&gt;"",TEXT(C540,"00")&amp;"/12/"&amp;'Configurações Básicas'!$E$5,"")</f>
        <v/>
      </c>
      <c r="E540" s="43"/>
      <c r="F540" s="143"/>
      <c r="G540" s="43"/>
      <c r="H540" s="43"/>
      <c r="I540" s="43"/>
      <c r="J540" s="219"/>
      <c r="K540" s="219"/>
      <c r="L540" s="44"/>
      <c r="M540" s="137"/>
      <c r="N540" s="41" t="e">
        <f>N539+IF(AND(L540="Pago",OR(E540='PC Receitas'!$O$4,E540='PC Receitas'!$O$5,E540='PC Receitas'!$O$6)),K540,IF(AND(L540="Pago",OR(E540='PC Receitas'!$O$7,E540='PC Receitas'!$O$8,E540='PC Receitas'!$O$9,E540='PC Receitas'!$O$10,E540='PC Receitas'!$O$11,E540='PC Receitas'!$O$12,E540='PC Receitas'!$O$13,E540='PC Receitas'!$O$14)),-K540,0))</f>
        <v>#REF!</v>
      </c>
      <c r="S540" s="112" t="e">
        <f t="shared" si="32"/>
        <v>#N/A</v>
      </c>
      <c r="T540" s="109" t="e">
        <f t="shared" si="33"/>
        <v>#N/A</v>
      </c>
      <c r="U540" s="109" t="e">
        <f t="shared" si="34"/>
        <v>#N/A</v>
      </c>
      <c r="V540" s="109" t="e">
        <f t="shared" si="35"/>
        <v>#N/A</v>
      </c>
      <c r="W540" s="113" t="e">
        <f>VLOOKUP(E540,'PC Receitas'!$O$4:$P$14,2,FALSE)</f>
        <v>#N/A</v>
      </c>
    </row>
    <row r="541" spans="1:23" ht="19.5" customHeight="1" thickTop="1" thickBot="1" x14ac:dyDescent="0.3">
      <c r="A541" s="164"/>
      <c r="C541" s="43"/>
      <c r="D541" s="43" t="str">
        <f>IF(C541&lt;&gt;"",TEXT(C541,"00")&amp;"/12/"&amp;'Configurações Básicas'!$E$5,"")</f>
        <v/>
      </c>
      <c r="E541" s="43"/>
      <c r="F541" s="143"/>
      <c r="G541" s="43"/>
      <c r="H541" s="43"/>
      <c r="I541" s="43"/>
      <c r="J541" s="219"/>
      <c r="K541" s="219"/>
      <c r="L541" s="44"/>
      <c r="M541" s="137"/>
      <c r="N541" s="41" t="e">
        <f>N540+IF(AND(L541="Pago",OR(E541='PC Receitas'!$O$4,E541='PC Receitas'!$O$5,E541='PC Receitas'!$O$6)),K541,IF(AND(L541="Pago",OR(E541='PC Receitas'!$O$7,E541='PC Receitas'!$O$8,E541='PC Receitas'!$O$9,E541='PC Receitas'!$O$10,E541='PC Receitas'!$O$11,E541='PC Receitas'!$O$12,E541='PC Receitas'!$O$13,E541='PC Receitas'!$O$14)),-K541,0))</f>
        <v>#REF!</v>
      </c>
      <c r="S541" s="112" t="e">
        <f t="shared" si="32"/>
        <v>#N/A</v>
      </c>
      <c r="T541" s="109" t="e">
        <f t="shared" si="33"/>
        <v>#N/A</v>
      </c>
      <c r="U541" s="109" t="e">
        <f t="shared" si="34"/>
        <v>#N/A</v>
      </c>
      <c r="V541" s="109" t="e">
        <f t="shared" si="35"/>
        <v>#N/A</v>
      </c>
      <c r="W541" s="113" t="e">
        <f>VLOOKUP(E541,'PC Receitas'!$O$4:$P$14,2,FALSE)</f>
        <v>#N/A</v>
      </c>
    </row>
    <row r="542" spans="1:23" ht="19.5" customHeight="1" thickTop="1" thickBot="1" x14ac:dyDescent="0.3">
      <c r="A542" s="164"/>
      <c r="C542" s="43"/>
      <c r="D542" s="43" t="str">
        <f>IF(C542&lt;&gt;"",TEXT(C542,"00")&amp;"/12/"&amp;'Configurações Básicas'!$E$5,"")</f>
        <v/>
      </c>
      <c r="E542" s="43"/>
      <c r="F542" s="143"/>
      <c r="G542" s="43"/>
      <c r="H542" s="43"/>
      <c r="I542" s="43"/>
      <c r="J542" s="219"/>
      <c r="K542" s="219"/>
      <c r="L542" s="44"/>
      <c r="M542" s="137"/>
      <c r="N542" s="41" t="e">
        <f>N541+IF(AND(L542="Pago",OR(E542='PC Receitas'!$O$4,E542='PC Receitas'!$O$5,E542='PC Receitas'!$O$6)),K542,IF(AND(L542="Pago",OR(E542='PC Receitas'!$O$7,E542='PC Receitas'!$O$8,E542='PC Receitas'!$O$9,E542='PC Receitas'!$O$10,E542='PC Receitas'!$O$11,E542='PC Receitas'!$O$12,E542='PC Receitas'!$O$13,E542='PC Receitas'!$O$14)),-K542,0))</f>
        <v>#REF!</v>
      </c>
      <c r="S542" s="112" t="e">
        <f t="shared" si="32"/>
        <v>#N/A</v>
      </c>
      <c r="T542" s="109" t="e">
        <f t="shared" si="33"/>
        <v>#N/A</v>
      </c>
      <c r="U542" s="109" t="e">
        <f t="shared" si="34"/>
        <v>#N/A</v>
      </c>
      <c r="V542" s="109" t="e">
        <f t="shared" si="35"/>
        <v>#N/A</v>
      </c>
      <c r="W542" s="113" t="e">
        <f>VLOOKUP(E542,'PC Receitas'!$O$4:$P$14,2,FALSE)</f>
        <v>#N/A</v>
      </c>
    </row>
    <row r="543" spans="1:23" ht="19.5" customHeight="1" thickTop="1" thickBot="1" x14ac:dyDescent="0.3">
      <c r="A543" s="164"/>
      <c r="C543" s="43"/>
      <c r="D543" s="43" t="str">
        <f>IF(C543&lt;&gt;"",TEXT(C543,"00")&amp;"/12/"&amp;'Configurações Básicas'!$E$5,"")</f>
        <v/>
      </c>
      <c r="E543" s="43"/>
      <c r="F543" s="143"/>
      <c r="G543" s="43"/>
      <c r="H543" s="43"/>
      <c r="I543" s="43"/>
      <c r="J543" s="219"/>
      <c r="K543" s="219"/>
      <c r="L543" s="44"/>
      <c r="M543" s="137"/>
      <c r="N543" s="41" t="e">
        <f>N542+IF(AND(L543="Pago",OR(E543='PC Receitas'!$O$4,E543='PC Receitas'!$O$5,E543='PC Receitas'!$O$6)),K543,IF(AND(L543="Pago",OR(E543='PC Receitas'!$O$7,E543='PC Receitas'!$O$8,E543='PC Receitas'!$O$9,E543='PC Receitas'!$O$10,E543='PC Receitas'!$O$11,E543='PC Receitas'!$O$12,E543='PC Receitas'!$O$13,E543='PC Receitas'!$O$14)),-K543,0))</f>
        <v>#REF!</v>
      </c>
      <c r="S543" s="112" t="e">
        <f t="shared" si="32"/>
        <v>#N/A</v>
      </c>
      <c r="T543" s="109" t="e">
        <f t="shared" si="33"/>
        <v>#N/A</v>
      </c>
      <c r="U543" s="109" t="e">
        <f t="shared" si="34"/>
        <v>#N/A</v>
      </c>
      <c r="V543" s="109" t="e">
        <f t="shared" si="35"/>
        <v>#N/A</v>
      </c>
      <c r="W543" s="113" t="e">
        <f>VLOOKUP(E543,'PC Receitas'!$O$4:$P$14,2,FALSE)</f>
        <v>#N/A</v>
      </c>
    </row>
    <row r="544" spans="1:23" ht="19.5" customHeight="1" thickTop="1" thickBot="1" x14ac:dyDescent="0.3">
      <c r="A544" s="164"/>
      <c r="C544" s="43"/>
      <c r="D544" s="43" t="str">
        <f>IF(C544&lt;&gt;"",TEXT(C544,"00")&amp;"/12/"&amp;'Configurações Básicas'!$E$5,"")</f>
        <v/>
      </c>
      <c r="E544" s="43"/>
      <c r="F544" s="143"/>
      <c r="G544" s="43"/>
      <c r="H544" s="43"/>
      <c r="I544" s="43"/>
      <c r="J544" s="219"/>
      <c r="K544" s="219"/>
      <c r="L544" s="44"/>
      <c r="M544" s="137"/>
      <c r="N544" s="41" t="e">
        <f>N543+IF(AND(L544="Pago",OR(E544='PC Receitas'!$O$4,E544='PC Receitas'!$O$5,E544='PC Receitas'!$O$6)),K544,IF(AND(L544="Pago",OR(E544='PC Receitas'!$O$7,E544='PC Receitas'!$O$8,E544='PC Receitas'!$O$9,E544='PC Receitas'!$O$10,E544='PC Receitas'!$O$11,E544='PC Receitas'!$O$12,E544='PC Receitas'!$O$13,E544='PC Receitas'!$O$14)),-K544,0))</f>
        <v>#REF!</v>
      </c>
      <c r="S544" s="112" t="e">
        <f t="shared" si="32"/>
        <v>#N/A</v>
      </c>
      <c r="T544" s="109" t="e">
        <f t="shared" si="33"/>
        <v>#N/A</v>
      </c>
      <c r="U544" s="109" t="e">
        <f t="shared" si="34"/>
        <v>#N/A</v>
      </c>
      <c r="V544" s="109" t="e">
        <f t="shared" si="35"/>
        <v>#N/A</v>
      </c>
      <c r="W544" s="113" t="e">
        <f>VLOOKUP(E544,'PC Receitas'!$O$4:$P$14,2,FALSE)</f>
        <v>#N/A</v>
      </c>
    </row>
    <row r="545" spans="1:23" ht="19.5" customHeight="1" thickTop="1" thickBot="1" x14ac:dyDescent="0.3">
      <c r="A545" s="164"/>
      <c r="C545" s="43"/>
      <c r="D545" s="43" t="str">
        <f>IF(C545&lt;&gt;"",TEXT(C545,"00")&amp;"/12/"&amp;'Configurações Básicas'!$E$5,"")</f>
        <v/>
      </c>
      <c r="E545" s="43"/>
      <c r="F545" s="143"/>
      <c r="G545" s="43"/>
      <c r="H545" s="43"/>
      <c r="I545" s="43"/>
      <c r="J545" s="219"/>
      <c r="K545" s="219"/>
      <c r="L545" s="44"/>
      <c r="M545" s="137"/>
      <c r="N545" s="41" t="e">
        <f>N544+IF(AND(L545="Pago",OR(E545='PC Receitas'!$O$4,E545='PC Receitas'!$O$5,E545='PC Receitas'!$O$6)),K545,IF(AND(L545="Pago",OR(E545='PC Receitas'!$O$7,E545='PC Receitas'!$O$8,E545='PC Receitas'!$O$9,E545='PC Receitas'!$O$10,E545='PC Receitas'!$O$11,E545='PC Receitas'!$O$12,E545='PC Receitas'!$O$13,E545='PC Receitas'!$O$14)),-K545,0))</f>
        <v>#REF!</v>
      </c>
      <c r="S545" s="112" t="e">
        <f t="shared" si="32"/>
        <v>#N/A</v>
      </c>
      <c r="T545" s="109" t="e">
        <f t="shared" si="33"/>
        <v>#N/A</v>
      </c>
      <c r="U545" s="109" t="e">
        <f t="shared" si="34"/>
        <v>#N/A</v>
      </c>
      <c r="V545" s="109" t="e">
        <f t="shared" si="35"/>
        <v>#N/A</v>
      </c>
      <c r="W545" s="113" t="e">
        <f>VLOOKUP(E545,'PC Receitas'!$O$4:$P$14,2,FALSE)</f>
        <v>#N/A</v>
      </c>
    </row>
    <row r="546" spans="1:23" ht="19.5" customHeight="1" thickTop="1" thickBot="1" x14ac:dyDescent="0.3">
      <c r="A546" s="164"/>
      <c r="C546" s="43"/>
      <c r="D546" s="43" t="str">
        <f>IF(C546&lt;&gt;"",TEXT(C546,"00")&amp;"/12/"&amp;'Configurações Básicas'!$E$5,"")</f>
        <v/>
      </c>
      <c r="E546" s="43"/>
      <c r="F546" s="143"/>
      <c r="G546" s="43"/>
      <c r="H546" s="43"/>
      <c r="I546" s="43"/>
      <c r="J546" s="219"/>
      <c r="K546" s="219"/>
      <c r="L546" s="44"/>
      <c r="M546" s="137"/>
      <c r="N546" s="41" t="e">
        <f>N545+IF(AND(L546="Pago",OR(E546='PC Receitas'!$O$4,E546='PC Receitas'!$O$5,E546='PC Receitas'!$O$6)),K546,IF(AND(L546="Pago",OR(E546='PC Receitas'!$O$7,E546='PC Receitas'!$O$8,E546='PC Receitas'!$O$9,E546='PC Receitas'!$O$10,E546='PC Receitas'!$O$11,E546='PC Receitas'!$O$12,E546='PC Receitas'!$O$13,E546='PC Receitas'!$O$14)),-K546,0))</f>
        <v>#REF!</v>
      </c>
      <c r="S546" s="112" t="e">
        <f t="shared" si="32"/>
        <v>#N/A</v>
      </c>
      <c r="T546" s="109" t="e">
        <f t="shared" si="33"/>
        <v>#N/A</v>
      </c>
      <c r="U546" s="109" t="e">
        <f t="shared" si="34"/>
        <v>#N/A</v>
      </c>
      <c r="V546" s="109" t="e">
        <f t="shared" si="35"/>
        <v>#N/A</v>
      </c>
      <c r="W546" s="113" t="e">
        <f>VLOOKUP(E546,'PC Receitas'!$O$4:$P$14,2,FALSE)</f>
        <v>#N/A</v>
      </c>
    </row>
    <row r="547" spans="1:23" ht="19.5" customHeight="1" thickTop="1" thickBot="1" x14ac:dyDescent="0.3">
      <c r="A547" s="164"/>
      <c r="C547" s="43"/>
      <c r="D547" s="43" t="str">
        <f>IF(C547&lt;&gt;"",TEXT(C547,"00")&amp;"/12/"&amp;'Configurações Básicas'!$E$5,"")</f>
        <v/>
      </c>
      <c r="E547" s="43"/>
      <c r="F547" s="143"/>
      <c r="G547" s="43"/>
      <c r="H547" s="43"/>
      <c r="I547" s="43"/>
      <c r="J547" s="219"/>
      <c r="K547" s="219"/>
      <c r="L547" s="44"/>
      <c r="M547" s="137"/>
      <c r="N547" s="41" t="e">
        <f>N546+IF(AND(L547="Pago",OR(E547='PC Receitas'!$O$4,E547='PC Receitas'!$O$5,E547='PC Receitas'!$O$6)),K547,IF(AND(L547="Pago",OR(E547='PC Receitas'!$O$7,E547='PC Receitas'!$O$8,E547='PC Receitas'!$O$9,E547='PC Receitas'!$O$10,E547='PC Receitas'!$O$11,E547='PC Receitas'!$O$12,E547='PC Receitas'!$O$13,E547='PC Receitas'!$O$14)),-K547,0))</f>
        <v>#REF!</v>
      </c>
      <c r="S547" s="112" t="e">
        <f t="shared" si="32"/>
        <v>#N/A</v>
      </c>
      <c r="T547" s="109" t="e">
        <f t="shared" si="33"/>
        <v>#N/A</v>
      </c>
      <c r="U547" s="109" t="e">
        <f t="shared" si="34"/>
        <v>#N/A</v>
      </c>
      <c r="V547" s="109" t="e">
        <f t="shared" si="35"/>
        <v>#N/A</v>
      </c>
      <c r="W547" s="113" t="e">
        <f>VLOOKUP(E547,'PC Receitas'!$O$4:$P$14,2,FALSE)</f>
        <v>#N/A</v>
      </c>
    </row>
    <row r="548" spans="1:23" ht="19.5" customHeight="1" thickTop="1" thickBot="1" x14ac:dyDescent="0.3">
      <c r="A548" s="164"/>
      <c r="C548" s="43"/>
      <c r="D548" s="43" t="str">
        <f>IF(C548&lt;&gt;"",TEXT(C548,"00")&amp;"/12/"&amp;'Configurações Básicas'!$E$5,"")</f>
        <v/>
      </c>
      <c r="E548" s="43"/>
      <c r="F548" s="143"/>
      <c r="G548" s="43"/>
      <c r="H548" s="43"/>
      <c r="I548" s="43"/>
      <c r="J548" s="219"/>
      <c r="K548" s="219"/>
      <c r="L548" s="44"/>
      <c r="M548" s="137"/>
      <c r="N548" s="41" t="e">
        <f>N547+IF(AND(L548="Pago",OR(E548='PC Receitas'!$O$4,E548='PC Receitas'!$O$5,E548='PC Receitas'!$O$6)),K548,IF(AND(L548="Pago",OR(E548='PC Receitas'!$O$7,E548='PC Receitas'!$O$8,E548='PC Receitas'!$O$9,E548='PC Receitas'!$O$10,E548='PC Receitas'!$O$11,E548='PC Receitas'!$O$12,E548='PC Receitas'!$O$13,E548='PC Receitas'!$O$14)),-K548,0))</f>
        <v>#REF!</v>
      </c>
      <c r="S548" s="112" t="e">
        <f t="shared" si="32"/>
        <v>#N/A</v>
      </c>
      <c r="T548" s="109" t="e">
        <f t="shared" si="33"/>
        <v>#N/A</v>
      </c>
      <c r="U548" s="109" t="e">
        <f t="shared" si="34"/>
        <v>#N/A</v>
      </c>
      <c r="V548" s="109" t="e">
        <f t="shared" si="35"/>
        <v>#N/A</v>
      </c>
      <c r="W548" s="113" t="e">
        <f>VLOOKUP(E548,'PC Receitas'!$O$4:$P$14,2,FALSE)</f>
        <v>#N/A</v>
      </c>
    </row>
    <row r="549" spans="1:23" ht="19.5" customHeight="1" thickTop="1" thickBot="1" x14ac:dyDescent="0.3">
      <c r="A549" s="164"/>
      <c r="C549" s="43"/>
      <c r="D549" s="43" t="str">
        <f>IF(C549&lt;&gt;"",TEXT(C549,"00")&amp;"/12/"&amp;'Configurações Básicas'!$E$5,"")</f>
        <v/>
      </c>
      <c r="E549" s="43"/>
      <c r="F549" s="143"/>
      <c r="G549" s="43"/>
      <c r="H549" s="43"/>
      <c r="I549" s="43"/>
      <c r="J549" s="219"/>
      <c r="K549" s="219"/>
      <c r="L549" s="44"/>
      <c r="M549" s="137"/>
      <c r="N549" s="41" t="e">
        <f>N548+IF(AND(L549="Pago",OR(E549='PC Receitas'!$O$4,E549='PC Receitas'!$O$5,E549='PC Receitas'!$O$6)),K549,IF(AND(L549="Pago",OR(E549='PC Receitas'!$O$7,E549='PC Receitas'!$O$8,E549='PC Receitas'!$O$9,E549='PC Receitas'!$O$10,E549='PC Receitas'!$O$11,E549='PC Receitas'!$O$12,E549='PC Receitas'!$O$13,E549='PC Receitas'!$O$14)),-K549,0))</f>
        <v>#REF!</v>
      </c>
      <c r="S549" s="112" t="e">
        <f t="shared" si="32"/>
        <v>#N/A</v>
      </c>
      <c r="T549" s="109" t="e">
        <f t="shared" si="33"/>
        <v>#N/A</v>
      </c>
      <c r="U549" s="109" t="e">
        <f t="shared" si="34"/>
        <v>#N/A</v>
      </c>
      <c r="V549" s="109" t="e">
        <f t="shared" si="35"/>
        <v>#N/A</v>
      </c>
      <c r="W549" s="113" t="e">
        <f>VLOOKUP(E549,'PC Receitas'!$O$4:$P$14,2,FALSE)</f>
        <v>#N/A</v>
      </c>
    </row>
    <row r="550" spans="1:23" ht="19.5" customHeight="1" thickTop="1" thickBot="1" x14ac:dyDescent="0.3">
      <c r="A550" s="164"/>
      <c r="C550" s="43"/>
      <c r="D550" s="43" t="str">
        <f>IF(C550&lt;&gt;"",TEXT(C550,"00")&amp;"/12/"&amp;'Configurações Básicas'!$E$5,"")</f>
        <v/>
      </c>
      <c r="E550" s="43"/>
      <c r="F550" s="143"/>
      <c r="G550" s="43"/>
      <c r="H550" s="43"/>
      <c r="I550" s="43"/>
      <c r="J550" s="219"/>
      <c r="K550" s="219"/>
      <c r="L550" s="44"/>
      <c r="M550" s="137"/>
      <c r="N550" s="41" t="e">
        <f>N549+IF(AND(L550="Pago",OR(E550='PC Receitas'!$O$4,E550='PC Receitas'!$O$5,E550='PC Receitas'!$O$6)),K550,IF(AND(L550="Pago",OR(E550='PC Receitas'!$O$7,E550='PC Receitas'!$O$8,E550='PC Receitas'!$O$9,E550='PC Receitas'!$O$10,E550='PC Receitas'!$O$11,E550='PC Receitas'!$O$12,E550='PC Receitas'!$O$13,E550='PC Receitas'!$O$14)),-K550,0))</f>
        <v>#REF!</v>
      </c>
      <c r="S550" s="112" t="e">
        <f t="shared" si="32"/>
        <v>#N/A</v>
      </c>
      <c r="T550" s="109" t="e">
        <f t="shared" si="33"/>
        <v>#N/A</v>
      </c>
      <c r="U550" s="109" t="e">
        <f t="shared" si="34"/>
        <v>#N/A</v>
      </c>
      <c r="V550" s="109" t="e">
        <f t="shared" si="35"/>
        <v>#N/A</v>
      </c>
      <c r="W550" s="113" t="e">
        <f>VLOOKUP(E550,'PC Receitas'!$O$4:$P$14,2,FALSE)</f>
        <v>#N/A</v>
      </c>
    </row>
    <row r="551" spans="1:23" ht="19.5" customHeight="1" thickTop="1" thickBot="1" x14ac:dyDescent="0.3">
      <c r="A551" s="164"/>
      <c r="C551" s="43"/>
      <c r="D551" s="43" t="str">
        <f>IF(C551&lt;&gt;"",TEXT(C551,"00")&amp;"/12/"&amp;'Configurações Básicas'!$E$5,"")</f>
        <v/>
      </c>
      <c r="E551" s="43"/>
      <c r="F551" s="143"/>
      <c r="G551" s="43"/>
      <c r="H551" s="43"/>
      <c r="I551" s="43"/>
      <c r="J551" s="219"/>
      <c r="K551" s="219"/>
      <c r="L551" s="44"/>
      <c r="M551" s="137"/>
      <c r="N551" s="41" t="e">
        <f>N550+IF(AND(L551="Pago",OR(E551='PC Receitas'!$O$4,E551='PC Receitas'!$O$5,E551='PC Receitas'!$O$6)),K551,IF(AND(L551="Pago",OR(E551='PC Receitas'!$O$7,E551='PC Receitas'!$O$8,E551='PC Receitas'!$O$9,E551='PC Receitas'!$O$10,E551='PC Receitas'!$O$11,E551='PC Receitas'!$O$12,E551='PC Receitas'!$O$13,E551='PC Receitas'!$O$14)),-K551,0))</f>
        <v>#REF!</v>
      </c>
      <c r="S551" s="112" t="e">
        <f t="shared" si="32"/>
        <v>#N/A</v>
      </c>
      <c r="T551" s="109" t="e">
        <f t="shared" si="33"/>
        <v>#N/A</v>
      </c>
      <c r="U551" s="109" t="e">
        <f t="shared" si="34"/>
        <v>#N/A</v>
      </c>
      <c r="V551" s="109" t="e">
        <f t="shared" si="35"/>
        <v>#N/A</v>
      </c>
      <c r="W551" s="113" t="e">
        <f>VLOOKUP(E551,'PC Receitas'!$O$4:$P$14,2,FALSE)</f>
        <v>#N/A</v>
      </c>
    </row>
    <row r="552" spans="1:23" ht="19.5" customHeight="1" thickTop="1" thickBot="1" x14ac:dyDescent="0.3">
      <c r="A552" s="164"/>
      <c r="C552" s="43"/>
      <c r="D552" s="43" t="str">
        <f>IF(C552&lt;&gt;"",TEXT(C552,"00")&amp;"/12/"&amp;'Configurações Básicas'!$E$5,"")</f>
        <v/>
      </c>
      <c r="E552" s="43"/>
      <c r="F552" s="143"/>
      <c r="G552" s="43"/>
      <c r="H552" s="43"/>
      <c r="I552" s="43"/>
      <c r="J552" s="219"/>
      <c r="K552" s="219"/>
      <c r="L552" s="44"/>
      <c r="M552" s="137"/>
      <c r="N552" s="41" t="e">
        <f>N551+IF(AND(L552="Pago",OR(E552='PC Receitas'!$O$4,E552='PC Receitas'!$O$5,E552='PC Receitas'!$O$6)),K552,IF(AND(L552="Pago",OR(E552='PC Receitas'!$O$7,E552='PC Receitas'!$O$8,E552='PC Receitas'!$O$9,E552='PC Receitas'!$O$10,E552='PC Receitas'!$O$11,E552='PC Receitas'!$O$12,E552='PC Receitas'!$O$13,E552='PC Receitas'!$O$14)),-K552,0))</f>
        <v>#REF!</v>
      </c>
      <c r="S552" s="112" t="e">
        <f t="shared" si="32"/>
        <v>#N/A</v>
      </c>
      <c r="T552" s="109" t="e">
        <f t="shared" si="33"/>
        <v>#N/A</v>
      </c>
      <c r="U552" s="109" t="e">
        <f t="shared" si="34"/>
        <v>#N/A</v>
      </c>
      <c r="V552" s="109" t="e">
        <f t="shared" si="35"/>
        <v>#N/A</v>
      </c>
      <c r="W552" s="113" t="e">
        <f>VLOOKUP(E552,'PC Receitas'!$O$4:$P$14,2,FALSE)</f>
        <v>#N/A</v>
      </c>
    </row>
    <row r="553" spans="1:23" ht="19.5" customHeight="1" thickTop="1" thickBot="1" x14ac:dyDescent="0.3">
      <c r="A553" s="164"/>
      <c r="C553" s="43"/>
      <c r="D553" s="43" t="str">
        <f>IF(C553&lt;&gt;"",TEXT(C553,"00")&amp;"/12/"&amp;'Configurações Básicas'!$E$5,"")</f>
        <v/>
      </c>
      <c r="E553" s="43"/>
      <c r="F553" s="143"/>
      <c r="G553" s="43"/>
      <c r="H553" s="43"/>
      <c r="I553" s="43"/>
      <c r="J553" s="219"/>
      <c r="K553" s="219"/>
      <c r="L553" s="44"/>
      <c r="M553" s="137"/>
      <c r="N553" s="41" t="e">
        <f>N552+IF(AND(L553="Pago",OR(E553='PC Receitas'!$O$4,E553='PC Receitas'!$O$5,E553='PC Receitas'!$O$6)),K553,IF(AND(L553="Pago",OR(E553='PC Receitas'!$O$7,E553='PC Receitas'!$O$8,E553='PC Receitas'!$O$9,E553='PC Receitas'!$O$10,E553='PC Receitas'!$O$11,E553='PC Receitas'!$O$12,E553='PC Receitas'!$O$13,E553='PC Receitas'!$O$14)),-K553,0))</f>
        <v>#REF!</v>
      </c>
      <c r="S553" s="112" t="e">
        <f t="shared" si="32"/>
        <v>#N/A</v>
      </c>
      <c r="T553" s="109" t="e">
        <f t="shared" si="33"/>
        <v>#N/A</v>
      </c>
      <c r="U553" s="109" t="e">
        <f t="shared" si="34"/>
        <v>#N/A</v>
      </c>
      <c r="V553" s="109" t="e">
        <f t="shared" si="35"/>
        <v>#N/A</v>
      </c>
      <c r="W553" s="113" t="e">
        <f>VLOOKUP(E553,'PC Receitas'!$O$4:$P$14,2,FALSE)</f>
        <v>#N/A</v>
      </c>
    </row>
    <row r="554" spans="1:23" ht="19.5" customHeight="1" thickTop="1" thickBot="1" x14ac:dyDescent="0.3">
      <c r="A554" s="164"/>
      <c r="C554" s="43"/>
      <c r="D554" s="43" t="str">
        <f>IF(C554&lt;&gt;"",TEXT(C554,"00")&amp;"/12/"&amp;'Configurações Básicas'!$E$5,"")</f>
        <v/>
      </c>
      <c r="E554" s="43"/>
      <c r="F554" s="143"/>
      <c r="G554" s="43"/>
      <c r="H554" s="43"/>
      <c r="I554" s="43"/>
      <c r="J554" s="219"/>
      <c r="K554" s="219"/>
      <c r="L554" s="44"/>
      <c r="M554" s="137"/>
      <c r="N554" s="41" t="e">
        <f>N553+IF(AND(L554="Pago",OR(E554='PC Receitas'!$O$4,E554='PC Receitas'!$O$5,E554='PC Receitas'!$O$6)),K554,IF(AND(L554="Pago",OR(E554='PC Receitas'!$O$7,E554='PC Receitas'!$O$8,E554='PC Receitas'!$O$9,E554='PC Receitas'!$O$10,E554='PC Receitas'!$O$11,E554='PC Receitas'!$O$12,E554='PC Receitas'!$O$13,E554='PC Receitas'!$O$14)),-K554,0))</f>
        <v>#REF!</v>
      </c>
      <c r="S554" s="112" t="e">
        <f t="shared" si="32"/>
        <v>#N/A</v>
      </c>
      <c r="T554" s="109" t="e">
        <f t="shared" si="33"/>
        <v>#N/A</v>
      </c>
      <c r="U554" s="109" t="e">
        <f t="shared" si="34"/>
        <v>#N/A</v>
      </c>
      <c r="V554" s="109" t="e">
        <f t="shared" si="35"/>
        <v>#N/A</v>
      </c>
      <c r="W554" s="113" t="e">
        <f>VLOOKUP(E554,'PC Receitas'!$O$4:$P$14,2,FALSE)</f>
        <v>#N/A</v>
      </c>
    </row>
    <row r="555" spans="1:23" ht="19.5" customHeight="1" thickTop="1" thickBot="1" x14ac:dyDescent="0.3">
      <c r="A555" s="164"/>
      <c r="C555" s="43"/>
      <c r="D555" s="43" t="str">
        <f>IF(C555&lt;&gt;"",TEXT(C555,"00")&amp;"/12/"&amp;'Configurações Básicas'!$E$5,"")</f>
        <v/>
      </c>
      <c r="E555" s="43"/>
      <c r="F555" s="143"/>
      <c r="G555" s="43"/>
      <c r="H555" s="43"/>
      <c r="I555" s="43"/>
      <c r="J555" s="219"/>
      <c r="K555" s="219"/>
      <c r="L555" s="44"/>
      <c r="M555" s="137"/>
      <c r="N555" s="41" t="e">
        <f>N554+IF(AND(L555="Pago",OR(E555='PC Receitas'!$O$4,E555='PC Receitas'!$O$5,E555='PC Receitas'!$O$6)),K555,IF(AND(L555="Pago",OR(E555='PC Receitas'!$O$7,E555='PC Receitas'!$O$8,E555='PC Receitas'!$O$9,E555='PC Receitas'!$O$10,E555='PC Receitas'!$O$11,E555='PC Receitas'!$O$12,E555='PC Receitas'!$O$13,E555='PC Receitas'!$O$14)),-K555,0))</f>
        <v>#REF!</v>
      </c>
      <c r="S555" s="112" t="e">
        <f t="shared" si="32"/>
        <v>#N/A</v>
      </c>
      <c r="T555" s="109" t="e">
        <f t="shared" si="33"/>
        <v>#N/A</v>
      </c>
      <c r="U555" s="109" t="e">
        <f t="shared" si="34"/>
        <v>#N/A</v>
      </c>
      <c r="V555" s="109" t="e">
        <f t="shared" si="35"/>
        <v>#N/A</v>
      </c>
      <c r="W555" s="113" t="e">
        <f>VLOOKUP(E555,'PC Receitas'!$O$4:$P$14,2,FALSE)</f>
        <v>#N/A</v>
      </c>
    </row>
    <row r="556" spans="1:23" ht="19.5" customHeight="1" thickTop="1" thickBot="1" x14ac:dyDescent="0.3">
      <c r="A556" s="164"/>
      <c r="C556" s="43"/>
      <c r="D556" s="43" t="str">
        <f>IF(C556&lt;&gt;"",TEXT(C556,"00")&amp;"/12/"&amp;'Configurações Básicas'!$E$5,"")</f>
        <v/>
      </c>
      <c r="E556" s="43"/>
      <c r="F556" s="143"/>
      <c r="G556" s="43"/>
      <c r="H556" s="43"/>
      <c r="I556" s="43"/>
      <c r="J556" s="219"/>
      <c r="K556" s="219"/>
      <c r="L556" s="44"/>
      <c r="M556" s="137"/>
      <c r="N556" s="41" t="e">
        <f>N555+IF(AND(L556="Pago",OR(E556='PC Receitas'!$O$4,E556='PC Receitas'!$O$5,E556='PC Receitas'!$O$6)),K556,IF(AND(L556="Pago",OR(E556='PC Receitas'!$O$7,E556='PC Receitas'!$O$8,E556='PC Receitas'!$O$9,E556='PC Receitas'!$O$10,E556='PC Receitas'!$O$11,E556='PC Receitas'!$O$12,E556='PC Receitas'!$O$13,E556='PC Receitas'!$O$14)),-K556,0))</f>
        <v>#REF!</v>
      </c>
      <c r="S556" s="112" t="e">
        <f t="shared" si="32"/>
        <v>#N/A</v>
      </c>
      <c r="T556" s="109" t="e">
        <f t="shared" si="33"/>
        <v>#N/A</v>
      </c>
      <c r="U556" s="109" t="e">
        <f t="shared" si="34"/>
        <v>#N/A</v>
      </c>
      <c r="V556" s="109" t="e">
        <f t="shared" si="35"/>
        <v>#N/A</v>
      </c>
      <c r="W556" s="113" t="e">
        <f>VLOOKUP(E556,'PC Receitas'!$O$4:$P$14,2,FALSE)</f>
        <v>#N/A</v>
      </c>
    </row>
    <row r="557" spans="1:23" ht="19.5" customHeight="1" thickTop="1" thickBot="1" x14ac:dyDescent="0.3">
      <c r="A557" s="164"/>
      <c r="C557" s="43"/>
      <c r="D557" s="43" t="str">
        <f>IF(C557&lt;&gt;"",TEXT(C557,"00")&amp;"/12/"&amp;'Configurações Básicas'!$E$5,"")</f>
        <v/>
      </c>
      <c r="E557" s="43"/>
      <c r="F557" s="143"/>
      <c r="G557" s="43"/>
      <c r="H557" s="43"/>
      <c r="I557" s="43"/>
      <c r="J557" s="219"/>
      <c r="K557" s="219"/>
      <c r="L557" s="44"/>
      <c r="M557" s="137"/>
      <c r="N557" s="41" t="e">
        <f>N556+IF(AND(L557="Pago",OR(E557='PC Receitas'!$O$4,E557='PC Receitas'!$O$5,E557='PC Receitas'!$O$6)),K557,IF(AND(L557="Pago",OR(E557='PC Receitas'!$O$7,E557='PC Receitas'!$O$8,E557='PC Receitas'!$O$9,E557='PC Receitas'!$O$10,E557='PC Receitas'!$O$11,E557='PC Receitas'!$O$12,E557='PC Receitas'!$O$13,E557='PC Receitas'!$O$14)),-K557,0))</f>
        <v>#REF!</v>
      </c>
      <c r="S557" s="112" t="e">
        <f t="shared" si="32"/>
        <v>#N/A</v>
      </c>
      <c r="T557" s="109" t="e">
        <f t="shared" si="33"/>
        <v>#N/A</v>
      </c>
      <c r="U557" s="109" t="e">
        <f t="shared" si="34"/>
        <v>#N/A</v>
      </c>
      <c r="V557" s="109" t="e">
        <f t="shared" si="35"/>
        <v>#N/A</v>
      </c>
      <c r="W557" s="113" t="e">
        <f>VLOOKUP(E557,'PC Receitas'!$O$4:$P$14,2,FALSE)</f>
        <v>#N/A</v>
      </c>
    </row>
    <row r="558" spans="1:23" ht="19.5" customHeight="1" thickTop="1" thickBot="1" x14ac:dyDescent="0.3">
      <c r="A558" s="164"/>
      <c r="C558" s="43"/>
      <c r="D558" s="43" t="str">
        <f>IF(C558&lt;&gt;"",TEXT(C558,"00")&amp;"/12/"&amp;'Configurações Básicas'!$E$5,"")</f>
        <v/>
      </c>
      <c r="E558" s="43"/>
      <c r="F558" s="143"/>
      <c r="G558" s="43"/>
      <c r="H558" s="43"/>
      <c r="I558" s="43"/>
      <c r="J558" s="219"/>
      <c r="K558" s="219"/>
      <c r="L558" s="44"/>
      <c r="M558" s="137"/>
      <c r="N558" s="41" t="e">
        <f>N557+IF(AND(L558="Pago",OR(E558='PC Receitas'!$O$4,E558='PC Receitas'!$O$5,E558='PC Receitas'!$O$6)),K558,IF(AND(L558="Pago",OR(E558='PC Receitas'!$O$7,E558='PC Receitas'!$O$8,E558='PC Receitas'!$O$9,E558='PC Receitas'!$O$10,E558='PC Receitas'!$O$11,E558='PC Receitas'!$O$12,E558='PC Receitas'!$O$13,E558='PC Receitas'!$O$14)),-K558,0))</f>
        <v>#REF!</v>
      </c>
      <c r="S558" s="112" t="e">
        <f t="shared" si="32"/>
        <v>#N/A</v>
      </c>
      <c r="T558" s="109" t="e">
        <f t="shared" si="33"/>
        <v>#N/A</v>
      </c>
      <c r="U558" s="109" t="e">
        <f t="shared" si="34"/>
        <v>#N/A</v>
      </c>
      <c r="V558" s="109" t="e">
        <f t="shared" si="35"/>
        <v>#N/A</v>
      </c>
      <c r="W558" s="113" t="e">
        <f>VLOOKUP(E558,'PC Receitas'!$O$4:$P$14,2,FALSE)</f>
        <v>#N/A</v>
      </c>
    </row>
    <row r="559" spans="1:23" ht="19.5" customHeight="1" thickTop="1" thickBot="1" x14ac:dyDescent="0.3">
      <c r="A559" s="164"/>
      <c r="C559" s="43"/>
      <c r="D559" s="43" t="str">
        <f>IF(C559&lt;&gt;"",TEXT(C559,"00")&amp;"/12/"&amp;'Configurações Básicas'!$E$5,"")</f>
        <v/>
      </c>
      <c r="E559" s="43"/>
      <c r="F559" s="143"/>
      <c r="G559" s="43"/>
      <c r="H559" s="43"/>
      <c r="I559" s="43"/>
      <c r="J559" s="219"/>
      <c r="K559" s="219"/>
      <c r="L559" s="44"/>
      <c r="M559" s="137"/>
      <c r="N559" s="41" t="e">
        <f>N558+IF(AND(L559="Pago",OR(E559='PC Receitas'!$O$4,E559='PC Receitas'!$O$5,E559='PC Receitas'!$O$6)),K559,IF(AND(L559="Pago",OR(E559='PC Receitas'!$O$7,E559='PC Receitas'!$O$8,E559='PC Receitas'!$O$9,E559='PC Receitas'!$O$10,E559='PC Receitas'!$O$11,E559='PC Receitas'!$O$12,E559='PC Receitas'!$O$13,E559='PC Receitas'!$O$14)),-K559,0))</f>
        <v>#REF!</v>
      </c>
      <c r="S559" s="112" t="e">
        <f t="shared" si="32"/>
        <v>#N/A</v>
      </c>
      <c r="T559" s="109" t="e">
        <f t="shared" si="33"/>
        <v>#N/A</v>
      </c>
      <c r="U559" s="109" t="e">
        <f t="shared" si="34"/>
        <v>#N/A</v>
      </c>
      <c r="V559" s="109" t="e">
        <f t="shared" si="35"/>
        <v>#N/A</v>
      </c>
      <c r="W559" s="113" t="e">
        <f>VLOOKUP(E559,'PC Receitas'!$O$4:$P$14,2,FALSE)</f>
        <v>#N/A</v>
      </c>
    </row>
    <row r="560" spans="1:23" ht="19.5" customHeight="1" thickTop="1" thickBot="1" x14ac:dyDescent="0.3">
      <c r="A560" s="164"/>
      <c r="C560" s="43"/>
      <c r="D560" s="43" t="str">
        <f>IF(C560&lt;&gt;"",TEXT(C560,"00")&amp;"/12/"&amp;'Configurações Básicas'!$E$5,"")</f>
        <v/>
      </c>
      <c r="E560" s="43"/>
      <c r="F560" s="143"/>
      <c r="G560" s="43"/>
      <c r="H560" s="43"/>
      <c r="I560" s="43"/>
      <c r="J560" s="219"/>
      <c r="K560" s="219"/>
      <c r="L560" s="44"/>
      <c r="M560" s="137"/>
      <c r="N560" s="41" t="e">
        <f>N559+IF(AND(L560="Pago",OR(E560='PC Receitas'!$O$4,E560='PC Receitas'!$O$5,E560='PC Receitas'!$O$6)),K560,IF(AND(L560="Pago",OR(E560='PC Receitas'!$O$7,E560='PC Receitas'!$O$8,E560='PC Receitas'!$O$9,E560='PC Receitas'!$O$10,E560='PC Receitas'!$O$11,E560='PC Receitas'!$O$12,E560='PC Receitas'!$O$13,E560='PC Receitas'!$O$14)),-K560,0))</f>
        <v>#REF!</v>
      </c>
      <c r="S560" s="112" t="e">
        <f t="shared" si="32"/>
        <v>#N/A</v>
      </c>
      <c r="T560" s="109" t="e">
        <f t="shared" si="33"/>
        <v>#N/A</v>
      </c>
      <c r="U560" s="109" t="e">
        <f t="shared" si="34"/>
        <v>#N/A</v>
      </c>
      <c r="V560" s="109" t="e">
        <f t="shared" si="35"/>
        <v>#N/A</v>
      </c>
      <c r="W560" s="113" t="e">
        <f>VLOOKUP(E560,'PC Receitas'!$O$4:$P$14,2,FALSE)</f>
        <v>#N/A</v>
      </c>
    </row>
    <row r="561" spans="1:23" ht="19.5" customHeight="1" thickTop="1" thickBot="1" x14ac:dyDescent="0.3">
      <c r="A561" s="164"/>
      <c r="C561" s="43"/>
      <c r="D561" s="43" t="str">
        <f>IF(C561&lt;&gt;"",TEXT(C561,"00")&amp;"/12/"&amp;'Configurações Básicas'!$E$5,"")</f>
        <v/>
      </c>
      <c r="E561" s="43"/>
      <c r="F561" s="143"/>
      <c r="G561" s="43"/>
      <c r="H561" s="43"/>
      <c r="I561" s="43"/>
      <c r="J561" s="219"/>
      <c r="K561" s="219"/>
      <c r="L561" s="44"/>
      <c r="M561" s="137"/>
      <c r="N561" s="41" t="e">
        <f>N560+IF(AND(L561="Pago",OR(E561='PC Receitas'!$O$4,E561='PC Receitas'!$O$5,E561='PC Receitas'!$O$6)),K561,IF(AND(L561="Pago",OR(E561='PC Receitas'!$O$7,E561='PC Receitas'!$O$8,E561='PC Receitas'!$O$9,E561='PC Receitas'!$O$10,E561='PC Receitas'!$O$11,E561='PC Receitas'!$O$12,E561='PC Receitas'!$O$13,E561='PC Receitas'!$O$14)),-K561,0))</f>
        <v>#REF!</v>
      </c>
      <c r="S561" s="112" t="e">
        <f t="shared" si="32"/>
        <v>#N/A</v>
      </c>
      <c r="T561" s="109" t="e">
        <f t="shared" si="33"/>
        <v>#N/A</v>
      </c>
      <c r="U561" s="109" t="e">
        <f t="shared" si="34"/>
        <v>#N/A</v>
      </c>
      <c r="V561" s="109" t="e">
        <f t="shared" si="35"/>
        <v>#N/A</v>
      </c>
      <c r="W561" s="113" t="e">
        <f>VLOOKUP(E561,'PC Receitas'!$O$4:$P$14,2,FALSE)</f>
        <v>#N/A</v>
      </c>
    </row>
    <row r="562" spans="1:23" ht="19.5" customHeight="1" thickTop="1" thickBot="1" x14ac:dyDescent="0.3">
      <c r="A562" s="164"/>
      <c r="C562" s="43"/>
      <c r="D562" s="43" t="str">
        <f>IF(C562&lt;&gt;"",TEXT(C562,"00")&amp;"/12/"&amp;'Configurações Básicas'!$E$5,"")</f>
        <v/>
      </c>
      <c r="E562" s="43"/>
      <c r="F562" s="143"/>
      <c r="G562" s="43"/>
      <c r="H562" s="43"/>
      <c r="I562" s="43"/>
      <c r="J562" s="219"/>
      <c r="K562" s="219"/>
      <c r="L562" s="44"/>
      <c r="M562" s="137"/>
      <c r="N562" s="41" t="e">
        <f>N561+IF(AND(L562="Pago",OR(E562='PC Receitas'!$O$4,E562='PC Receitas'!$O$5,E562='PC Receitas'!$O$6)),K562,IF(AND(L562="Pago",OR(E562='PC Receitas'!$O$7,E562='PC Receitas'!$O$8,E562='PC Receitas'!$O$9,E562='PC Receitas'!$O$10,E562='PC Receitas'!$O$11,E562='PC Receitas'!$O$12,E562='PC Receitas'!$O$13,E562='PC Receitas'!$O$14)),-K562,0))</f>
        <v>#REF!</v>
      </c>
      <c r="S562" s="112" t="e">
        <f t="shared" si="32"/>
        <v>#N/A</v>
      </c>
      <c r="T562" s="109" t="e">
        <f t="shared" si="33"/>
        <v>#N/A</v>
      </c>
      <c r="U562" s="109" t="e">
        <f t="shared" si="34"/>
        <v>#N/A</v>
      </c>
      <c r="V562" s="109" t="e">
        <f t="shared" si="35"/>
        <v>#N/A</v>
      </c>
      <c r="W562" s="113" t="e">
        <f>VLOOKUP(E562,'PC Receitas'!$O$4:$P$14,2,FALSE)</f>
        <v>#N/A</v>
      </c>
    </row>
    <row r="563" spans="1:23" ht="19.5" customHeight="1" thickTop="1" thickBot="1" x14ac:dyDescent="0.3">
      <c r="A563" s="164"/>
      <c r="C563" s="43"/>
      <c r="D563" s="43" t="str">
        <f>IF(C563&lt;&gt;"",TEXT(C563,"00")&amp;"/12/"&amp;'Configurações Básicas'!$E$5,"")</f>
        <v/>
      </c>
      <c r="E563" s="43"/>
      <c r="F563" s="143"/>
      <c r="G563" s="43"/>
      <c r="H563" s="43"/>
      <c r="I563" s="43"/>
      <c r="J563" s="219"/>
      <c r="K563" s="219"/>
      <c r="L563" s="44"/>
      <c r="M563" s="137"/>
      <c r="N563" s="41" t="e">
        <f>N562+IF(AND(L563="Pago",OR(E563='PC Receitas'!$O$4,E563='PC Receitas'!$O$5,E563='PC Receitas'!$O$6)),K563,IF(AND(L563="Pago",OR(E563='PC Receitas'!$O$7,E563='PC Receitas'!$O$8,E563='PC Receitas'!$O$9,E563='PC Receitas'!$O$10,E563='PC Receitas'!$O$11,E563='PC Receitas'!$O$12,E563='PC Receitas'!$O$13,E563='PC Receitas'!$O$14)),-K563,0))</f>
        <v>#REF!</v>
      </c>
      <c r="S563" s="112" t="e">
        <f t="shared" si="32"/>
        <v>#N/A</v>
      </c>
      <c r="T563" s="109" t="e">
        <f t="shared" si="33"/>
        <v>#N/A</v>
      </c>
      <c r="U563" s="109" t="e">
        <f t="shared" si="34"/>
        <v>#N/A</v>
      </c>
      <c r="V563" s="109" t="e">
        <f t="shared" si="35"/>
        <v>#N/A</v>
      </c>
      <c r="W563" s="113" t="e">
        <f>VLOOKUP(E563,'PC Receitas'!$O$4:$P$14,2,FALSE)</f>
        <v>#N/A</v>
      </c>
    </row>
    <row r="564" spans="1:23" ht="19.5" customHeight="1" thickTop="1" thickBot="1" x14ac:dyDescent="0.3">
      <c r="A564" s="164"/>
      <c r="C564" s="43"/>
      <c r="D564" s="43" t="str">
        <f>IF(C564&lt;&gt;"",TEXT(C564,"00")&amp;"/12/"&amp;'Configurações Básicas'!$E$5,"")</f>
        <v/>
      </c>
      <c r="E564" s="43"/>
      <c r="F564" s="143"/>
      <c r="G564" s="43"/>
      <c r="H564" s="43"/>
      <c r="I564" s="43"/>
      <c r="J564" s="219"/>
      <c r="K564" s="219"/>
      <c r="L564" s="44"/>
      <c r="M564" s="137"/>
      <c r="N564" s="41" t="e">
        <f>N563+IF(AND(L564="Pago",OR(E564='PC Receitas'!$O$4,E564='PC Receitas'!$O$5,E564='PC Receitas'!$O$6)),K564,IF(AND(L564="Pago",OR(E564='PC Receitas'!$O$7,E564='PC Receitas'!$O$8,E564='PC Receitas'!$O$9,E564='PC Receitas'!$O$10,E564='PC Receitas'!$O$11,E564='PC Receitas'!$O$12,E564='PC Receitas'!$O$13,E564='PC Receitas'!$O$14)),-K564,0))</f>
        <v>#REF!</v>
      </c>
      <c r="S564" s="112" t="e">
        <f t="shared" si="32"/>
        <v>#N/A</v>
      </c>
      <c r="T564" s="109" t="e">
        <f t="shared" si="33"/>
        <v>#N/A</v>
      </c>
      <c r="U564" s="109" t="e">
        <f t="shared" si="34"/>
        <v>#N/A</v>
      </c>
      <c r="V564" s="109" t="e">
        <f t="shared" si="35"/>
        <v>#N/A</v>
      </c>
      <c r="W564" s="113" t="e">
        <f>VLOOKUP(E564,'PC Receitas'!$O$4:$P$14,2,FALSE)</f>
        <v>#N/A</v>
      </c>
    </row>
    <row r="565" spans="1:23" ht="19.5" customHeight="1" thickTop="1" thickBot="1" x14ac:dyDescent="0.3">
      <c r="A565" s="164"/>
      <c r="C565" s="43"/>
      <c r="D565" s="43" t="str">
        <f>IF(C565&lt;&gt;"",TEXT(C565,"00")&amp;"/12/"&amp;'Configurações Básicas'!$E$5,"")</f>
        <v/>
      </c>
      <c r="E565" s="43"/>
      <c r="F565" s="143"/>
      <c r="G565" s="43"/>
      <c r="H565" s="43"/>
      <c r="I565" s="43"/>
      <c r="J565" s="219"/>
      <c r="K565" s="219"/>
      <c r="L565" s="44"/>
      <c r="M565" s="137"/>
      <c r="N565" s="41" t="e">
        <f>N564+IF(AND(L565="Pago",OR(E565='PC Receitas'!$O$4,E565='PC Receitas'!$O$5,E565='PC Receitas'!$O$6)),K565,IF(AND(L565="Pago",OR(E565='PC Receitas'!$O$7,E565='PC Receitas'!$O$8,E565='PC Receitas'!$O$9,E565='PC Receitas'!$O$10,E565='PC Receitas'!$O$11,E565='PC Receitas'!$O$12,E565='PC Receitas'!$O$13,E565='PC Receitas'!$O$14)),-K565,0))</f>
        <v>#REF!</v>
      </c>
      <c r="S565" s="112" t="e">
        <f t="shared" si="32"/>
        <v>#N/A</v>
      </c>
      <c r="T565" s="109" t="e">
        <f t="shared" si="33"/>
        <v>#N/A</v>
      </c>
      <c r="U565" s="109" t="e">
        <f t="shared" si="34"/>
        <v>#N/A</v>
      </c>
      <c r="V565" s="109" t="e">
        <f t="shared" si="35"/>
        <v>#N/A</v>
      </c>
      <c r="W565" s="113" t="e">
        <f>VLOOKUP(E565,'PC Receitas'!$O$4:$P$14,2,FALSE)</f>
        <v>#N/A</v>
      </c>
    </row>
    <row r="566" spans="1:23" ht="19.5" customHeight="1" thickTop="1" thickBot="1" x14ac:dyDescent="0.3">
      <c r="A566" s="164"/>
      <c r="C566" s="43"/>
      <c r="D566" s="43" t="str">
        <f>IF(C566&lt;&gt;"",TEXT(C566,"00")&amp;"/12/"&amp;'Configurações Básicas'!$E$5,"")</f>
        <v/>
      </c>
      <c r="E566" s="43"/>
      <c r="F566" s="143"/>
      <c r="G566" s="43"/>
      <c r="H566" s="43"/>
      <c r="I566" s="43"/>
      <c r="J566" s="219"/>
      <c r="K566" s="219"/>
      <c r="L566" s="44"/>
      <c r="M566" s="137"/>
      <c r="N566" s="41" t="e">
        <f>N565+IF(AND(L566="Pago",OR(E566='PC Receitas'!$O$4,E566='PC Receitas'!$O$5,E566='PC Receitas'!$O$6)),K566,IF(AND(L566="Pago",OR(E566='PC Receitas'!$O$7,E566='PC Receitas'!$O$8,E566='PC Receitas'!$O$9,E566='PC Receitas'!$O$10,E566='PC Receitas'!$O$11,E566='PC Receitas'!$O$12,E566='PC Receitas'!$O$13,E566='PC Receitas'!$O$14)),-K566,0))</f>
        <v>#REF!</v>
      </c>
      <c r="S566" s="112" t="e">
        <f t="shared" si="32"/>
        <v>#N/A</v>
      </c>
      <c r="T566" s="109" t="e">
        <f t="shared" si="33"/>
        <v>#N/A</v>
      </c>
      <c r="U566" s="109" t="e">
        <f t="shared" si="34"/>
        <v>#N/A</v>
      </c>
      <c r="V566" s="109" t="e">
        <f t="shared" si="35"/>
        <v>#N/A</v>
      </c>
      <c r="W566" s="113" t="e">
        <f>VLOOKUP(E566,'PC Receitas'!$O$4:$P$14,2,FALSE)</f>
        <v>#N/A</v>
      </c>
    </row>
    <row r="567" spans="1:23" ht="19.5" customHeight="1" thickTop="1" thickBot="1" x14ac:dyDescent="0.3">
      <c r="A567" s="164"/>
      <c r="C567" s="43"/>
      <c r="D567" s="43" t="str">
        <f>IF(C567&lt;&gt;"",TEXT(C567,"00")&amp;"/12/"&amp;'Configurações Básicas'!$E$5,"")</f>
        <v/>
      </c>
      <c r="E567" s="43"/>
      <c r="F567" s="143"/>
      <c r="G567" s="43"/>
      <c r="H567" s="43"/>
      <c r="I567" s="43"/>
      <c r="J567" s="219"/>
      <c r="K567" s="219"/>
      <c r="L567" s="44"/>
      <c r="M567" s="137"/>
      <c r="N567" s="41" t="e">
        <f>N566+IF(AND(L567="Pago",OR(E567='PC Receitas'!$O$4,E567='PC Receitas'!$O$5,E567='PC Receitas'!$O$6)),K567,IF(AND(L567="Pago",OR(E567='PC Receitas'!$O$7,E567='PC Receitas'!$O$8,E567='PC Receitas'!$O$9,E567='PC Receitas'!$O$10,E567='PC Receitas'!$O$11,E567='PC Receitas'!$O$12,E567='PC Receitas'!$O$13,E567='PC Receitas'!$O$14)),-K567,0))</f>
        <v>#REF!</v>
      </c>
      <c r="S567" s="112" t="e">
        <f t="shared" si="32"/>
        <v>#N/A</v>
      </c>
      <c r="T567" s="109" t="e">
        <f t="shared" si="33"/>
        <v>#N/A</v>
      </c>
      <c r="U567" s="109" t="e">
        <f t="shared" si="34"/>
        <v>#N/A</v>
      </c>
      <c r="V567" s="109" t="e">
        <f t="shared" si="35"/>
        <v>#N/A</v>
      </c>
      <c r="W567" s="113" t="e">
        <f>VLOOKUP(E567,'PC Receitas'!$O$4:$P$14,2,FALSE)</f>
        <v>#N/A</v>
      </c>
    </row>
    <row r="568" spans="1:23" ht="19.5" customHeight="1" thickTop="1" thickBot="1" x14ac:dyDescent="0.3">
      <c r="A568" s="164"/>
      <c r="C568" s="43"/>
      <c r="D568" s="43" t="str">
        <f>IF(C568&lt;&gt;"",TEXT(C568,"00")&amp;"/12/"&amp;'Configurações Básicas'!$E$5,"")</f>
        <v/>
      </c>
      <c r="E568" s="43"/>
      <c r="F568" s="143"/>
      <c r="G568" s="43"/>
      <c r="H568" s="43"/>
      <c r="I568" s="43"/>
      <c r="J568" s="219"/>
      <c r="K568" s="219"/>
      <c r="L568" s="44"/>
      <c r="M568" s="137"/>
      <c r="N568" s="41" t="e">
        <f>N567+IF(AND(L568="Pago",OR(E568='PC Receitas'!$O$4,E568='PC Receitas'!$O$5,E568='PC Receitas'!$O$6)),K568,IF(AND(L568="Pago",OR(E568='PC Receitas'!$O$7,E568='PC Receitas'!$O$8,E568='PC Receitas'!$O$9,E568='PC Receitas'!$O$10,E568='PC Receitas'!$O$11,E568='PC Receitas'!$O$12,E568='PC Receitas'!$O$13,E568='PC Receitas'!$O$14)),-K568,0))</f>
        <v>#REF!</v>
      </c>
      <c r="S568" s="112" t="e">
        <f t="shared" si="32"/>
        <v>#N/A</v>
      </c>
      <c r="T568" s="109" t="e">
        <f t="shared" si="33"/>
        <v>#N/A</v>
      </c>
      <c r="U568" s="109" t="e">
        <f t="shared" si="34"/>
        <v>#N/A</v>
      </c>
      <c r="V568" s="109" t="e">
        <f t="shared" si="35"/>
        <v>#N/A</v>
      </c>
      <c r="W568" s="113" t="e">
        <f>VLOOKUP(E568,'PC Receitas'!$O$4:$P$14,2,FALSE)</f>
        <v>#N/A</v>
      </c>
    </row>
    <row r="569" spans="1:23" ht="19.5" customHeight="1" thickTop="1" thickBot="1" x14ac:dyDescent="0.3">
      <c r="A569" s="164"/>
      <c r="C569" s="43"/>
      <c r="D569" s="43" t="str">
        <f>IF(C569&lt;&gt;"",TEXT(C569,"00")&amp;"/12/"&amp;'Configurações Básicas'!$E$5,"")</f>
        <v/>
      </c>
      <c r="E569" s="43"/>
      <c r="F569" s="143"/>
      <c r="G569" s="43"/>
      <c r="H569" s="43"/>
      <c r="I569" s="43"/>
      <c r="J569" s="219"/>
      <c r="K569" s="219"/>
      <c r="L569" s="44"/>
      <c r="M569" s="137"/>
      <c r="N569" s="41" t="e">
        <f>N568+IF(AND(L569="Pago",OR(E569='PC Receitas'!$O$4,E569='PC Receitas'!$O$5,E569='PC Receitas'!$O$6)),K569,IF(AND(L569="Pago",OR(E569='PC Receitas'!$O$7,E569='PC Receitas'!$O$8,E569='PC Receitas'!$O$9,E569='PC Receitas'!$O$10,E569='PC Receitas'!$O$11,E569='PC Receitas'!$O$12,E569='PC Receitas'!$O$13,E569='PC Receitas'!$O$14)),-K569,0))</f>
        <v>#REF!</v>
      </c>
      <c r="S569" s="112" t="e">
        <f t="shared" si="32"/>
        <v>#N/A</v>
      </c>
      <c r="T569" s="109" t="e">
        <f t="shared" si="33"/>
        <v>#N/A</v>
      </c>
      <c r="U569" s="109" t="e">
        <f t="shared" si="34"/>
        <v>#N/A</v>
      </c>
      <c r="V569" s="109" t="e">
        <f t="shared" si="35"/>
        <v>#N/A</v>
      </c>
      <c r="W569" s="113" t="e">
        <f>VLOOKUP(E569,'PC Receitas'!$O$4:$P$14,2,FALSE)</f>
        <v>#N/A</v>
      </c>
    </row>
    <row r="570" spans="1:23" ht="19.5" customHeight="1" thickTop="1" thickBot="1" x14ac:dyDescent="0.3">
      <c r="A570" s="164"/>
      <c r="C570" s="43"/>
      <c r="D570" s="43" t="str">
        <f>IF(C570&lt;&gt;"",TEXT(C570,"00")&amp;"/12/"&amp;'Configurações Básicas'!$E$5,"")</f>
        <v/>
      </c>
      <c r="E570" s="43"/>
      <c r="F570" s="143"/>
      <c r="G570" s="43"/>
      <c r="H570" s="43"/>
      <c r="I570" s="43"/>
      <c r="J570" s="219"/>
      <c r="K570" s="219"/>
      <c r="L570" s="44"/>
      <c r="M570" s="137"/>
      <c r="N570" s="41" t="e">
        <f>N569+IF(AND(L570="Pago",OR(E570='PC Receitas'!$O$4,E570='PC Receitas'!$O$5,E570='PC Receitas'!$O$6)),K570,IF(AND(L570="Pago",OR(E570='PC Receitas'!$O$7,E570='PC Receitas'!$O$8,E570='PC Receitas'!$O$9,E570='PC Receitas'!$O$10,E570='PC Receitas'!$O$11,E570='PC Receitas'!$O$12,E570='PC Receitas'!$O$13,E570='PC Receitas'!$O$14)),-K570,0))</f>
        <v>#REF!</v>
      </c>
      <c r="S570" s="112" t="e">
        <f t="shared" si="32"/>
        <v>#N/A</v>
      </c>
      <c r="T570" s="109" t="e">
        <f t="shared" si="33"/>
        <v>#N/A</v>
      </c>
      <c r="U570" s="109" t="e">
        <f t="shared" si="34"/>
        <v>#N/A</v>
      </c>
      <c r="V570" s="109" t="e">
        <f t="shared" si="35"/>
        <v>#N/A</v>
      </c>
      <c r="W570" s="113" t="e">
        <f>VLOOKUP(E570,'PC Receitas'!$O$4:$P$14,2,FALSE)</f>
        <v>#N/A</v>
      </c>
    </row>
    <row r="571" spans="1:23" ht="19.5" customHeight="1" thickTop="1" thickBot="1" x14ac:dyDescent="0.3">
      <c r="A571" s="164"/>
      <c r="C571" s="43"/>
      <c r="D571" s="43" t="str">
        <f>IF(C571&lt;&gt;"",TEXT(C571,"00")&amp;"/12/"&amp;'Configurações Básicas'!$E$5,"")</f>
        <v/>
      </c>
      <c r="E571" s="43"/>
      <c r="F571" s="143"/>
      <c r="G571" s="43"/>
      <c r="H571" s="43"/>
      <c r="I571" s="43"/>
      <c r="J571" s="219"/>
      <c r="K571" s="219"/>
      <c r="L571" s="44"/>
      <c r="M571" s="137"/>
      <c r="N571" s="41" t="e">
        <f>N570+IF(AND(L571="Pago",OR(E571='PC Receitas'!$O$4,E571='PC Receitas'!$O$5,E571='PC Receitas'!$O$6)),K571,IF(AND(L571="Pago",OR(E571='PC Receitas'!$O$7,E571='PC Receitas'!$O$8,E571='PC Receitas'!$O$9,E571='PC Receitas'!$O$10,E571='PC Receitas'!$O$11,E571='PC Receitas'!$O$12,E571='PC Receitas'!$O$13,E571='PC Receitas'!$O$14)),-K571,0))</f>
        <v>#REF!</v>
      </c>
      <c r="S571" s="112" t="e">
        <f t="shared" si="32"/>
        <v>#N/A</v>
      </c>
      <c r="T571" s="109" t="e">
        <f t="shared" si="33"/>
        <v>#N/A</v>
      </c>
      <c r="U571" s="109" t="e">
        <f t="shared" si="34"/>
        <v>#N/A</v>
      </c>
      <c r="V571" s="109" t="e">
        <f t="shared" si="35"/>
        <v>#N/A</v>
      </c>
      <c r="W571" s="113" t="e">
        <f>VLOOKUP(E571,'PC Receitas'!$O$4:$P$14,2,FALSE)</f>
        <v>#N/A</v>
      </c>
    </row>
    <row r="572" spans="1:23" ht="19.5" customHeight="1" thickTop="1" thickBot="1" x14ac:dyDescent="0.3">
      <c r="A572" s="164"/>
      <c r="C572" s="43"/>
      <c r="D572" s="43" t="str">
        <f>IF(C572&lt;&gt;"",TEXT(C572,"00")&amp;"/12/"&amp;'Configurações Básicas'!$E$5,"")</f>
        <v/>
      </c>
      <c r="E572" s="43"/>
      <c r="F572" s="143"/>
      <c r="G572" s="43"/>
      <c r="H572" s="43"/>
      <c r="I572" s="43"/>
      <c r="J572" s="219"/>
      <c r="K572" s="219"/>
      <c r="L572" s="44"/>
      <c r="M572" s="137"/>
      <c r="N572" s="41" t="e">
        <f>N571+IF(AND(L572="Pago",OR(E572='PC Receitas'!$O$4,E572='PC Receitas'!$O$5,E572='PC Receitas'!$O$6)),K572,IF(AND(L572="Pago",OR(E572='PC Receitas'!$O$7,E572='PC Receitas'!$O$8,E572='PC Receitas'!$O$9,E572='PC Receitas'!$O$10,E572='PC Receitas'!$O$11,E572='PC Receitas'!$O$12,E572='PC Receitas'!$O$13,E572='PC Receitas'!$O$14)),-K572,0))</f>
        <v>#REF!</v>
      </c>
      <c r="S572" s="112" t="e">
        <f t="shared" si="32"/>
        <v>#N/A</v>
      </c>
      <c r="T572" s="109" t="e">
        <f t="shared" si="33"/>
        <v>#N/A</v>
      </c>
      <c r="U572" s="109" t="e">
        <f t="shared" si="34"/>
        <v>#N/A</v>
      </c>
      <c r="V572" s="109" t="e">
        <f t="shared" si="35"/>
        <v>#N/A</v>
      </c>
      <c r="W572" s="113" t="e">
        <f>VLOOKUP(E572,'PC Receitas'!$O$4:$P$14,2,FALSE)</f>
        <v>#N/A</v>
      </c>
    </row>
    <row r="573" spans="1:23" ht="19.5" customHeight="1" thickTop="1" thickBot="1" x14ac:dyDescent="0.3">
      <c r="A573" s="164"/>
      <c r="C573" s="43"/>
      <c r="D573" s="43" t="str">
        <f>IF(C573&lt;&gt;"",TEXT(C573,"00")&amp;"/12/"&amp;'Configurações Básicas'!$E$5,"")</f>
        <v/>
      </c>
      <c r="E573" s="43"/>
      <c r="F573" s="143"/>
      <c r="G573" s="43"/>
      <c r="H573" s="43"/>
      <c r="I573" s="43"/>
      <c r="J573" s="219"/>
      <c r="K573" s="219"/>
      <c r="L573" s="44"/>
      <c r="M573" s="137"/>
      <c r="N573" s="41" t="e">
        <f>N572+IF(AND(L573="Pago",OR(E573='PC Receitas'!$O$4,E573='PC Receitas'!$O$5,E573='PC Receitas'!$O$6)),K573,IF(AND(L573="Pago",OR(E573='PC Receitas'!$O$7,E573='PC Receitas'!$O$8,E573='PC Receitas'!$O$9,E573='PC Receitas'!$O$10,E573='PC Receitas'!$O$11,E573='PC Receitas'!$O$12,E573='PC Receitas'!$O$13,E573='PC Receitas'!$O$14)),-K573,0))</f>
        <v>#REF!</v>
      </c>
      <c r="S573" s="112" t="e">
        <f t="shared" si="32"/>
        <v>#N/A</v>
      </c>
      <c r="T573" s="109" t="e">
        <f t="shared" si="33"/>
        <v>#N/A</v>
      </c>
      <c r="U573" s="109" t="e">
        <f t="shared" si="34"/>
        <v>#N/A</v>
      </c>
      <c r="V573" s="109" t="e">
        <f t="shared" si="35"/>
        <v>#N/A</v>
      </c>
      <c r="W573" s="113" t="e">
        <f>VLOOKUP(E573,'PC Receitas'!$O$4:$P$14,2,FALSE)</f>
        <v>#N/A</v>
      </c>
    </row>
    <row r="574" spans="1:23" ht="19.5" customHeight="1" thickTop="1" thickBot="1" x14ac:dyDescent="0.3">
      <c r="A574" s="164"/>
      <c r="C574" s="43"/>
      <c r="D574" s="43" t="str">
        <f>IF(C574&lt;&gt;"",TEXT(C574,"00")&amp;"/12/"&amp;'Configurações Básicas'!$E$5,"")</f>
        <v/>
      </c>
      <c r="E574" s="43"/>
      <c r="F574" s="143"/>
      <c r="G574" s="43"/>
      <c r="H574" s="43"/>
      <c r="I574" s="43"/>
      <c r="J574" s="219"/>
      <c r="K574" s="219"/>
      <c r="L574" s="44"/>
      <c r="M574" s="137"/>
      <c r="N574" s="41" t="e">
        <f>N573+IF(AND(L574="Pago",OR(E574='PC Receitas'!$O$4,E574='PC Receitas'!$O$5,E574='PC Receitas'!$O$6)),K574,IF(AND(L574="Pago",OR(E574='PC Receitas'!$O$7,E574='PC Receitas'!$O$8,E574='PC Receitas'!$O$9,E574='PC Receitas'!$O$10,E574='PC Receitas'!$O$11,E574='PC Receitas'!$O$12,E574='PC Receitas'!$O$13,E574='PC Receitas'!$O$14)),-K574,0))</f>
        <v>#REF!</v>
      </c>
      <c r="S574" s="112" t="e">
        <f t="shared" si="32"/>
        <v>#N/A</v>
      </c>
      <c r="T574" s="109" t="e">
        <f t="shared" si="33"/>
        <v>#N/A</v>
      </c>
      <c r="U574" s="109" t="e">
        <f t="shared" si="34"/>
        <v>#N/A</v>
      </c>
      <c r="V574" s="109" t="e">
        <f t="shared" si="35"/>
        <v>#N/A</v>
      </c>
      <c r="W574" s="113" t="e">
        <f>VLOOKUP(E574,'PC Receitas'!$O$4:$P$14,2,FALSE)</f>
        <v>#N/A</v>
      </c>
    </row>
    <row r="575" spans="1:23" ht="19.5" customHeight="1" thickTop="1" thickBot="1" x14ac:dyDescent="0.3">
      <c r="A575" s="164"/>
      <c r="C575" s="43"/>
      <c r="D575" s="43" t="str">
        <f>IF(C575&lt;&gt;"",TEXT(C575,"00")&amp;"/12/"&amp;'Configurações Básicas'!$E$5,"")</f>
        <v/>
      </c>
      <c r="E575" s="43"/>
      <c r="F575" s="143"/>
      <c r="G575" s="43"/>
      <c r="H575" s="43"/>
      <c r="I575" s="43"/>
      <c r="J575" s="219"/>
      <c r="K575" s="219"/>
      <c r="L575" s="44"/>
      <c r="M575" s="137"/>
      <c r="N575" s="41" t="e">
        <f>N574+IF(AND(L575="Pago",OR(E575='PC Receitas'!$O$4,E575='PC Receitas'!$O$5,E575='PC Receitas'!$O$6)),K575,IF(AND(L575="Pago",OR(E575='PC Receitas'!$O$7,E575='PC Receitas'!$O$8,E575='PC Receitas'!$O$9,E575='PC Receitas'!$O$10,E575='PC Receitas'!$O$11,E575='PC Receitas'!$O$12,E575='PC Receitas'!$O$13,E575='PC Receitas'!$O$14)),-K575,0))</f>
        <v>#REF!</v>
      </c>
      <c r="S575" s="112" t="e">
        <f t="shared" si="32"/>
        <v>#N/A</v>
      </c>
      <c r="T575" s="109" t="e">
        <f t="shared" si="33"/>
        <v>#N/A</v>
      </c>
      <c r="U575" s="109" t="e">
        <f t="shared" si="34"/>
        <v>#N/A</v>
      </c>
      <c r="V575" s="109" t="e">
        <f t="shared" si="35"/>
        <v>#N/A</v>
      </c>
      <c r="W575" s="113" t="e">
        <f>VLOOKUP(E575,'PC Receitas'!$O$4:$P$14,2,FALSE)</f>
        <v>#N/A</v>
      </c>
    </row>
    <row r="576" spans="1:23" ht="19.5" customHeight="1" thickTop="1" thickBot="1" x14ac:dyDescent="0.3">
      <c r="A576" s="164"/>
      <c r="C576" s="43"/>
      <c r="D576" s="43" t="str">
        <f>IF(C576&lt;&gt;"",TEXT(C576,"00")&amp;"/12/"&amp;'Configurações Básicas'!$E$5,"")</f>
        <v/>
      </c>
      <c r="E576" s="43"/>
      <c r="F576" s="143"/>
      <c r="G576" s="43"/>
      <c r="H576" s="43"/>
      <c r="I576" s="43"/>
      <c r="J576" s="219"/>
      <c r="K576" s="219"/>
      <c r="L576" s="44"/>
      <c r="M576" s="137"/>
      <c r="N576" s="41" t="e">
        <f>N575+IF(AND(L576="Pago",OR(E576='PC Receitas'!$O$4,E576='PC Receitas'!$O$5,E576='PC Receitas'!$O$6)),K576,IF(AND(L576="Pago",OR(E576='PC Receitas'!$O$7,E576='PC Receitas'!$O$8,E576='PC Receitas'!$O$9,E576='PC Receitas'!$O$10,E576='PC Receitas'!$O$11,E576='PC Receitas'!$O$12,E576='PC Receitas'!$O$13,E576='PC Receitas'!$O$14)),-K576,0))</f>
        <v>#REF!</v>
      </c>
      <c r="S576" s="112" t="e">
        <f t="shared" si="32"/>
        <v>#N/A</v>
      </c>
      <c r="T576" s="109" t="e">
        <f t="shared" si="33"/>
        <v>#N/A</v>
      </c>
      <c r="U576" s="109" t="e">
        <f t="shared" si="34"/>
        <v>#N/A</v>
      </c>
      <c r="V576" s="109" t="e">
        <f t="shared" si="35"/>
        <v>#N/A</v>
      </c>
      <c r="W576" s="113" t="e">
        <f>VLOOKUP(E576,'PC Receitas'!$O$4:$P$14,2,FALSE)</f>
        <v>#N/A</v>
      </c>
    </row>
    <row r="577" spans="1:23" ht="19.5" customHeight="1" thickTop="1" thickBot="1" x14ac:dyDescent="0.3">
      <c r="A577" s="164"/>
      <c r="C577" s="43"/>
      <c r="D577" s="43" t="str">
        <f>IF(C577&lt;&gt;"",TEXT(C577,"00")&amp;"/12/"&amp;'Configurações Básicas'!$E$5,"")</f>
        <v/>
      </c>
      <c r="E577" s="43"/>
      <c r="F577" s="143"/>
      <c r="G577" s="43"/>
      <c r="H577" s="43"/>
      <c r="I577" s="43"/>
      <c r="J577" s="219"/>
      <c r="K577" s="219"/>
      <c r="L577" s="44"/>
      <c r="M577" s="137"/>
      <c r="N577" s="41" t="e">
        <f>N576+IF(AND(L577="Pago",OR(E577='PC Receitas'!$O$4,E577='PC Receitas'!$O$5,E577='PC Receitas'!$O$6)),K577,IF(AND(L577="Pago",OR(E577='PC Receitas'!$O$7,E577='PC Receitas'!$O$8,E577='PC Receitas'!$O$9,E577='PC Receitas'!$O$10,E577='PC Receitas'!$O$11,E577='PC Receitas'!$O$12,E577='PC Receitas'!$O$13,E577='PC Receitas'!$O$14)),-K577,0))</f>
        <v>#REF!</v>
      </c>
      <c r="S577" s="112" t="e">
        <f t="shared" si="32"/>
        <v>#N/A</v>
      </c>
      <c r="T577" s="109" t="e">
        <f t="shared" si="33"/>
        <v>#N/A</v>
      </c>
      <c r="U577" s="109" t="e">
        <f t="shared" si="34"/>
        <v>#N/A</v>
      </c>
      <c r="V577" s="109" t="e">
        <f t="shared" si="35"/>
        <v>#N/A</v>
      </c>
      <c r="W577" s="113" t="e">
        <f>VLOOKUP(E577,'PC Receitas'!$O$4:$P$14,2,FALSE)</f>
        <v>#N/A</v>
      </c>
    </row>
    <row r="578" spans="1:23" ht="19.5" customHeight="1" thickTop="1" thickBot="1" x14ac:dyDescent="0.3">
      <c r="A578" s="164"/>
      <c r="C578" s="43"/>
      <c r="D578" s="43" t="str">
        <f>IF(C578&lt;&gt;"",TEXT(C578,"00")&amp;"/12/"&amp;'Configurações Básicas'!$E$5,"")</f>
        <v/>
      </c>
      <c r="E578" s="43"/>
      <c r="F578" s="143"/>
      <c r="G578" s="43"/>
      <c r="H578" s="43"/>
      <c r="I578" s="43"/>
      <c r="J578" s="219"/>
      <c r="K578" s="219"/>
      <c r="L578" s="44"/>
      <c r="M578" s="137"/>
      <c r="N578" s="41" t="e">
        <f>N577+IF(AND(L578="Pago",OR(E578='PC Receitas'!$O$4,E578='PC Receitas'!$O$5,E578='PC Receitas'!$O$6)),K578,IF(AND(L578="Pago",OR(E578='PC Receitas'!$O$7,E578='PC Receitas'!$O$8,E578='PC Receitas'!$O$9,E578='PC Receitas'!$O$10,E578='PC Receitas'!$O$11,E578='PC Receitas'!$O$12,E578='PC Receitas'!$O$13,E578='PC Receitas'!$O$14)),-K578,0))</f>
        <v>#REF!</v>
      </c>
      <c r="S578" s="112" t="e">
        <f t="shared" si="32"/>
        <v>#N/A</v>
      </c>
      <c r="T578" s="109" t="e">
        <f t="shared" si="33"/>
        <v>#N/A</v>
      </c>
      <c r="U578" s="109" t="e">
        <f t="shared" si="34"/>
        <v>#N/A</v>
      </c>
      <c r="V578" s="109" t="e">
        <f t="shared" si="35"/>
        <v>#N/A</v>
      </c>
      <c r="W578" s="113" t="e">
        <f>VLOOKUP(E578,'PC Receitas'!$O$4:$P$14,2,FALSE)</f>
        <v>#N/A</v>
      </c>
    </row>
    <row r="579" spans="1:23" ht="19.5" customHeight="1" thickTop="1" thickBot="1" x14ac:dyDescent="0.3">
      <c r="A579" s="164"/>
      <c r="C579" s="43"/>
      <c r="D579" s="43" t="str">
        <f>IF(C579&lt;&gt;"",TEXT(C579,"00")&amp;"/12/"&amp;'Configurações Básicas'!$E$5,"")</f>
        <v/>
      </c>
      <c r="E579" s="43"/>
      <c r="F579" s="143"/>
      <c r="G579" s="43"/>
      <c r="H579" s="43"/>
      <c r="I579" s="43"/>
      <c r="J579" s="219"/>
      <c r="K579" s="219"/>
      <c r="L579" s="44"/>
      <c r="M579" s="137"/>
      <c r="N579" s="41" t="e">
        <f>N578+IF(AND(L579="Pago",OR(E579='PC Receitas'!$O$4,E579='PC Receitas'!$O$5,E579='PC Receitas'!$O$6)),K579,IF(AND(L579="Pago",OR(E579='PC Receitas'!$O$7,E579='PC Receitas'!$O$8,E579='PC Receitas'!$O$9,E579='PC Receitas'!$O$10,E579='PC Receitas'!$O$11,E579='PC Receitas'!$O$12,E579='PC Receitas'!$O$13,E579='PC Receitas'!$O$14)),-K579,0))</f>
        <v>#REF!</v>
      </c>
      <c r="S579" s="112" t="e">
        <f t="shared" si="32"/>
        <v>#N/A</v>
      </c>
      <c r="T579" s="109" t="e">
        <f t="shared" si="33"/>
        <v>#N/A</v>
      </c>
      <c r="U579" s="109" t="e">
        <f t="shared" si="34"/>
        <v>#N/A</v>
      </c>
      <c r="V579" s="109" t="e">
        <f t="shared" si="35"/>
        <v>#N/A</v>
      </c>
      <c r="W579" s="113" t="e">
        <f>VLOOKUP(E579,'PC Receitas'!$O$4:$P$14,2,FALSE)</f>
        <v>#N/A</v>
      </c>
    </row>
    <row r="580" spans="1:23" ht="19.5" customHeight="1" thickTop="1" thickBot="1" x14ac:dyDescent="0.3">
      <c r="A580" s="164"/>
      <c r="C580" s="43"/>
      <c r="D580" s="43" t="str">
        <f>IF(C580&lt;&gt;"",TEXT(C580,"00")&amp;"/12/"&amp;'Configurações Básicas'!$E$5,"")</f>
        <v/>
      </c>
      <c r="E580" s="43"/>
      <c r="F580" s="143"/>
      <c r="G580" s="43"/>
      <c r="H580" s="43"/>
      <c r="I580" s="43"/>
      <c r="J580" s="219"/>
      <c r="K580" s="219"/>
      <c r="L580" s="44"/>
      <c r="M580" s="137"/>
      <c r="N580" s="41" t="e">
        <f>N579+IF(AND(L580="Pago",OR(E580='PC Receitas'!$O$4,E580='PC Receitas'!$O$5,E580='PC Receitas'!$O$6)),K580,IF(AND(L580="Pago",OR(E580='PC Receitas'!$O$7,E580='PC Receitas'!$O$8,E580='PC Receitas'!$O$9,E580='PC Receitas'!$O$10,E580='PC Receitas'!$O$11,E580='PC Receitas'!$O$12,E580='PC Receitas'!$O$13,E580='PC Receitas'!$O$14)),-K580,0))</f>
        <v>#REF!</v>
      </c>
      <c r="S580" s="112" t="e">
        <f t="shared" si="32"/>
        <v>#N/A</v>
      </c>
      <c r="T580" s="109" t="e">
        <f t="shared" si="33"/>
        <v>#N/A</v>
      </c>
      <c r="U580" s="109" t="e">
        <f t="shared" si="34"/>
        <v>#N/A</v>
      </c>
      <c r="V580" s="109" t="e">
        <f t="shared" si="35"/>
        <v>#N/A</v>
      </c>
      <c r="W580" s="113" t="e">
        <f>VLOOKUP(E580,'PC Receitas'!$O$4:$P$14,2,FALSE)</f>
        <v>#N/A</v>
      </c>
    </row>
    <row r="581" spans="1:23" ht="19.5" customHeight="1" thickTop="1" thickBot="1" x14ac:dyDescent="0.3">
      <c r="A581" s="164"/>
      <c r="C581" s="43"/>
      <c r="D581" s="43" t="str">
        <f>IF(C581&lt;&gt;"",TEXT(C581,"00")&amp;"/12/"&amp;'Configurações Básicas'!$E$5,"")</f>
        <v/>
      </c>
      <c r="E581" s="43"/>
      <c r="F581" s="143"/>
      <c r="G581" s="43"/>
      <c r="H581" s="43"/>
      <c r="I581" s="43"/>
      <c r="J581" s="219"/>
      <c r="K581" s="219"/>
      <c r="L581" s="44"/>
      <c r="M581" s="137"/>
      <c r="N581" s="41" t="e">
        <f>N580+IF(AND(L581="Pago",OR(E581='PC Receitas'!$O$4,E581='PC Receitas'!$O$5,E581='PC Receitas'!$O$6)),K581,IF(AND(L581="Pago",OR(E581='PC Receitas'!$O$7,E581='PC Receitas'!$O$8,E581='PC Receitas'!$O$9,E581='PC Receitas'!$O$10,E581='PC Receitas'!$O$11,E581='PC Receitas'!$O$12,E581='PC Receitas'!$O$13,E581='PC Receitas'!$O$14)),-K581,0))</f>
        <v>#REF!</v>
      </c>
      <c r="S581" s="112" t="e">
        <f t="shared" si="32"/>
        <v>#N/A</v>
      </c>
      <c r="T581" s="109" t="e">
        <f t="shared" si="33"/>
        <v>#N/A</v>
      </c>
      <c r="U581" s="109" t="e">
        <f t="shared" si="34"/>
        <v>#N/A</v>
      </c>
      <c r="V581" s="109" t="e">
        <f t="shared" si="35"/>
        <v>#N/A</v>
      </c>
      <c r="W581" s="113" t="e">
        <f>VLOOKUP(E581,'PC Receitas'!$O$4:$P$14,2,FALSE)</f>
        <v>#N/A</v>
      </c>
    </row>
    <row r="582" spans="1:23" ht="19.5" customHeight="1" thickTop="1" thickBot="1" x14ac:dyDescent="0.3">
      <c r="A582" s="164"/>
      <c r="C582" s="43"/>
      <c r="D582" s="43" t="str">
        <f>IF(C582&lt;&gt;"",TEXT(C582,"00")&amp;"/12/"&amp;'Configurações Básicas'!$E$5,"")</f>
        <v/>
      </c>
      <c r="E582" s="43"/>
      <c r="F582" s="143"/>
      <c r="G582" s="43"/>
      <c r="H582" s="43"/>
      <c r="I582" s="43"/>
      <c r="J582" s="219"/>
      <c r="K582" s="219"/>
      <c r="L582" s="44"/>
      <c r="M582" s="137"/>
      <c r="N582" s="41" t="e">
        <f>N581+IF(AND(L582="Pago",OR(E582='PC Receitas'!$O$4,E582='PC Receitas'!$O$5,E582='PC Receitas'!$O$6)),K582,IF(AND(L582="Pago",OR(E582='PC Receitas'!$O$7,E582='PC Receitas'!$O$8,E582='PC Receitas'!$O$9,E582='PC Receitas'!$O$10,E582='PC Receitas'!$O$11,E582='PC Receitas'!$O$12,E582='PC Receitas'!$O$13,E582='PC Receitas'!$O$14)),-K582,0))</f>
        <v>#REF!</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Receitas'!$O$4:$P$14,2,FALSE)</f>
        <v>#N/A</v>
      </c>
    </row>
    <row r="583" spans="1:23" ht="19.5" customHeight="1" thickTop="1" thickBot="1" x14ac:dyDescent="0.3">
      <c r="A583" s="164"/>
      <c r="C583" s="43"/>
      <c r="D583" s="43" t="str">
        <f>IF(C583&lt;&gt;"",TEXT(C583,"00")&amp;"/12/"&amp;'Configurações Básicas'!$E$5,"")</f>
        <v/>
      </c>
      <c r="E583" s="43"/>
      <c r="F583" s="143"/>
      <c r="G583" s="43"/>
      <c r="H583" s="43"/>
      <c r="I583" s="43"/>
      <c r="J583" s="219"/>
      <c r="K583" s="219"/>
      <c r="L583" s="44"/>
      <c r="M583" s="137"/>
      <c r="N583" s="41" t="e">
        <f>N582+IF(AND(L583="Pago",OR(E583='PC Receitas'!$O$4,E583='PC Receitas'!$O$5,E583='PC Receitas'!$O$6)),K583,IF(AND(L583="Pago",OR(E583='PC Receitas'!$O$7,E583='PC Receitas'!$O$8,E583='PC Receitas'!$O$9,E583='PC Receitas'!$O$10,E583='PC Receitas'!$O$11,E583='PC Receitas'!$O$12,E583='PC Receitas'!$O$13,E583='PC Receitas'!$O$14)),-K583,0))</f>
        <v>#REF!</v>
      </c>
      <c r="S583" s="112" t="e">
        <f t="shared" si="36"/>
        <v>#N/A</v>
      </c>
      <c r="T583" s="109" t="e">
        <f t="shared" si="37"/>
        <v>#N/A</v>
      </c>
      <c r="U583" s="109" t="e">
        <f t="shared" si="38"/>
        <v>#N/A</v>
      </c>
      <c r="V583" s="109" t="e">
        <f t="shared" si="39"/>
        <v>#N/A</v>
      </c>
      <c r="W583" s="113" t="e">
        <f>VLOOKUP(E583,'PC Receitas'!$O$4:$P$14,2,FALSE)</f>
        <v>#N/A</v>
      </c>
    </row>
    <row r="584" spans="1:23" ht="19.5" customHeight="1" thickTop="1" thickBot="1" x14ac:dyDescent="0.3">
      <c r="A584" s="164"/>
      <c r="C584" s="43"/>
      <c r="D584" s="43" t="str">
        <f>IF(C584&lt;&gt;"",TEXT(C584,"00")&amp;"/12/"&amp;'Configurações Básicas'!$E$5,"")</f>
        <v/>
      </c>
      <c r="E584" s="43"/>
      <c r="F584" s="143"/>
      <c r="G584" s="43"/>
      <c r="H584" s="43"/>
      <c r="I584" s="43"/>
      <c r="J584" s="219"/>
      <c r="K584" s="219"/>
      <c r="L584" s="44"/>
      <c r="M584" s="137"/>
      <c r="N584" s="41" t="e">
        <f>N583+IF(AND(L584="Pago",OR(E584='PC Receitas'!$O$4,E584='PC Receitas'!$O$5,E584='PC Receitas'!$O$6)),K584,IF(AND(L584="Pago",OR(E584='PC Receitas'!$O$7,E584='PC Receitas'!$O$8,E584='PC Receitas'!$O$9,E584='PC Receitas'!$O$10,E584='PC Receitas'!$O$11,E584='PC Receitas'!$O$12,E584='PC Receitas'!$O$13,E584='PC Receitas'!$O$14)),-K584,0))</f>
        <v>#REF!</v>
      </c>
      <c r="S584" s="112" t="e">
        <f t="shared" si="36"/>
        <v>#N/A</v>
      </c>
      <c r="T584" s="109" t="e">
        <f t="shared" si="37"/>
        <v>#N/A</v>
      </c>
      <c r="U584" s="109" t="e">
        <f t="shared" si="38"/>
        <v>#N/A</v>
      </c>
      <c r="V584" s="109" t="e">
        <f t="shared" si="39"/>
        <v>#N/A</v>
      </c>
      <c r="W584" s="113" t="e">
        <f>VLOOKUP(E584,'PC Receitas'!$O$4:$P$14,2,FALSE)</f>
        <v>#N/A</v>
      </c>
    </row>
    <row r="585" spans="1:23" ht="19.5" customHeight="1" thickTop="1" thickBot="1" x14ac:dyDescent="0.3">
      <c r="A585" s="164"/>
      <c r="C585" s="43"/>
      <c r="D585" s="43" t="str">
        <f>IF(C585&lt;&gt;"",TEXT(C585,"00")&amp;"/12/"&amp;'Configurações Básicas'!$E$5,"")</f>
        <v/>
      </c>
      <c r="E585" s="43"/>
      <c r="F585" s="143"/>
      <c r="G585" s="43"/>
      <c r="H585" s="43"/>
      <c r="I585" s="43"/>
      <c r="J585" s="219"/>
      <c r="K585" s="219"/>
      <c r="L585" s="44"/>
      <c r="M585" s="137"/>
      <c r="N585" s="41" t="e">
        <f>N584+IF(AND(L585="Pago",OR(E585='PC Receitas'!$O$4,E585='PC Receitas'!$O$5,E585='PC Receitas'!$O$6)),K585,IF(AND(L585="Pago",OR(E585='PC Receitas'!$O$7,E585='PC Receitas'!$O$8,E585='PC Receitas'!$O$9,E585='PC Receitas'!$O$10,E585='PC Receitas'!$O$11,E585='PC Receitas'!$O$12,E585='PC Receitas'!$O$13,E585='PC Receitas'!$O$14)),-K585,0))</f>
        <v>#REF!</v>
      </c>
      <c r="S585" s="112" t="e">
        <f t="shared" si="36"/>
        <v>#N/A</v>
      </c>
      <c r="T585" s="109" t="e">
        <f t="shared" si="37"/>
        <v>#N/A</v>
      </c>
      <c r="U585" s="109" t="e">
        <f t="shared" si="38"/>
        <v>#N/A</v>
      </c>
      <c r="V585" s="109" t="e">
        <f t="shared" si="39"/>
        <v>#N/A</v>
      </c>
      <c r="W585" s="113" t="e">
        <f>VLOOKUP(E585,'PC Receitas'!$O$4:$P$14,2,FALSE)</f>
        <v>#N/A</v>
      </c>
    </row>
    <row r="586" spans="1:23" ht="19.5" customHeight="1" thickTop="1" thickBot="1" x14ac:dyDescent="0.3">
      <c r="A586" s="164"/>
      <c r="C586" s="43"/>
      <c r="D586" s="43" t="str">
        <f>IF(C586&lt;&gt;"",TEXT(C586,"00")&amp;"/12/"&amp;'Configurações Básicas'!$E$5,"")</f>
        <v/>
      </c>
      <c r="E586" s="43"/>
      <c r="F586" s="143"/>
      <c r="G586" s="43"/>
      <c r="H586" s="43"/>
      <c r="I586" s="43"/>
      <c r="J586" s="219"/>
      <c r="K586" s="219"/>
      <c r="L586" s="44"/>
      <c r="M586" s="137"/>
      <c r="N586" s="41" t="e">
        <f>N585+IF(AND(L586="Pago",OR(E586='PC Receitas'!$O$4,E586='PC Receitas'!$O$5,E586='PC Receitas'!$O$6)),K586,IF(AND(L586="Pago",OR(E586='PC Receitas'!$O$7,E586='PC Receitas'!$O$8,E586='PC Receitas'!$O$9,E586='PC Receitas'!$O$10,E586='PC Receitas'!$O$11,E586='PC Receitas'!$O$12,E586='PC Receitas'!$O$13,E586='PC Receitas'!$O$14)),-K586,0))</f>
        <v>#REF!</v>
      </c>
      <c r="S586" s="112" t="e">
        <f t="shared" si="36"/>
        <v>#N/A</v>
      </c>
      <c r="T586" s="109" t="e">
        <f t="shared" si="37"/>
        <v>#N/A</v>
      </c>
      <c r="U586" s="109" t="e">
        <f t="shared" si="38"/>
        <v>#N/A</v>
      </c>
      <c r="V586" s="109" t="e">
        <f t="shared" si="39"/>
        <v>#N/A</v>
      </c>
      <c r="W586" s="113" t="e">
        <f>VLOOKUP(E586,'PC Receitas'!$O$4:$P$14,2,FALSE)</f>
        <v>#N/A</v>
      </c>
    </row>
    <row r="587" spans="1:23" ht="19.5" customHeight="1" thickTop="1" thickBot="1" x14ac:dyDescent="0.3">
      <c r="A587" s="164"/>
      <c r="C587" s="43"/>
      <c r="D587" s="43" t="str">
        <f>IF(C587&lt;&gt;"",TEXT(C587,"00")&amp;"/12/"&amp;'Configurações Básicas'!$E$5,"")</f>
        <v/>
      </c>
      <c r="E587" s="43"/>
      <c r="F587" s="143"/>
      <c r="G587" s="43"/>
      <c r="H587" s="43"/>
      <c r="I587" s="43"/>
      <c r="J587" s="219"/>
      <c r="K587" s="219"/>
      <c r="L587" s="44"/>
      <c r="M587" s="137"/>
      <c r="N587" s="41" t="e">
        <f>N586+IF(AND(L587="Pago",OR(E587='PC Receitas'!$O$4,E587='PC Receitas'!$O$5,E587='PC Receitas'!$O$6)),K587,IF(AND(L587="Pago",OR(E587='PC Receitas'!$O$7,E587='PC Receitas'!$O$8,E587='PC Receitas'!$O$9,E587='PC Receitas'!$O$10,E587='PC Receitas'!$O$11,E587='PC Receitas'!$O$12,E587='PC Receitas'!$O$13,E587='PC Receitas'!$O$14)),-K587,0))</f>
        <v>#REF!</v>
      </c>
      <c r="S587" s="112" t="e">
        <f t="shared" si="36"/>
        <v>#N/A</v>
      </c>
      <c r="T587" s="109" t="e">
        <f t="shared" si="37"/>
        <v>#N/A</v>
      </c>
      <c r="U587" s="109" t="e">
        <f t="shared" si="38"/>
        <v>#N/A</v>
      </c>
      <c r="V587" s="109" t="e">
        <f t="shared" si="39"/>
        <v>#N/A</v>
      </c>
      <c r="W587" s="113" t="e">
        <f>VLOOKUP(E587,'PC Receitas'!$O$4:$P$14,2,FALSE)</f>
        <v>#N/A</v>
      </c>
    </row>
    <row r="588" spans="1:23" ht="19.5" customHeight="1" thickTop="1" thickBot="1" x14ac:dyDescent="0.3">
      <c r="A588" s="164"/>
      <c r="C588" s="43"/>
      <c r="D588" s="43" t="str">
        <f>IF(C588&lt;&gt;"",TEXT(C588,"00")&amp;"/12/"&amp;'Configurações Básicas'!$E$5,"")</f>
        <v/>
      </c>
      <c r="E588" s="43"/>
      <c r="F588" s="143"/>
      <c r="G588" s="43"/>
      <c r="H588" s="43"/>
      <c r="I588" s="43"/>
      <c r="J588" s="219"/>
      <c r="K588" s="219"/>
      <c r="L588" s="44"/>
      <c r="M588" s="137"/>
      <c r="N588" s="41" t="e">
        <f>N587+IF(AND(L588="Pago",OR(E588='PC Receitas'!$O$4,E588='PC Receitas'!$O$5,E588='PC Receitas'!$O$6)),K588,IF(AND(L588="Pago",OR(E588='PC Receitas'!$O$7,E588='PC Receitas'!$O$8,E588='PC Receitas'!$O$9,E588='PC Receitas'!$O$10,E588='PC Receitas'!$O$11,E588='PC Receitas'!$O$12,E588='PC Receitas'!$O$13,E588='PC Receitas'!$O$14)),-K588,0))</f>
        <v>#REF!</v>
      </c>
      <c r="S588" s="112" t="e">
        <f t="shared" si="36"/>
        <v>#N/A</v>
      </c>
      <c r="T588" s="109" t="e">
        <f t="shared" si="37"/>
        <v>#N/A</v>
      </c>
      <c r="U588" s="109" t="e">
        <f t="shared" si="38"/>
        <v>#N/A</v>
      </c>
      <c r="V588" s="109" t="e">
        <f t="shared" si="39"/>
        <v>#N/A</v>
      </c>
      <c r="W588" s="113" t="e">
        <f>VLOOKUP(E588,'PC Receitas'!$O$4:$P$14,2,FALSE)</f>
        <v>#N/A</v>
      </c>
    </row>
    <row r="589" spans="1:23" ht="19.5" customHeight="1" thickTop="1" thickBot="1" x14ac:dyDescent="0.3">
      <c r="A589" s="164"/>
      <c r="C589" s="43"/>
      <c r="D589" s="43" t="str">
        <f>IF(C589&lt;&gt;"",TEXT(C589,"00")&amp;"/12/"&amp;'Configurações Básicas'!$E$5,"")</f>
        <v/>
      </c>
      <c r="E589" s="43"/>
      <c r="F589" s="143"/>
      <c r="G589" s="43"/>
      <c r="H589" s="43"/>
      <c r="I589" s="43"/>
      <c r="J589" s="219"/>
      <c r="K589" s="219"/>
      <c r="L589" s="44"/>
      <c r="M589" s="137"/>
      <c r="N589" s="41" t="e">
        <f>N588+IF(AND(L589="Pago",OR(E589='PC Receitas'!$O$4,E589='PC Receitas'!$O$5,E589='PC Receitas'!$O$6)),K589,IF(AND(L589="Pago",OR(E589='PC Receitas'!$O$7,E589='PC Receitas'!$O$8,E589='PC Receitas'!$O$9,E589='PC Receitas'!$O$10,E589='PC Receitas'!$O$11,E589='PC Receitas'!$O$12,E589='PC Receitas'!$O$13,E589='PC Receitas'!$O$14)),-K589,0))</f>
        <v>#REF!</v>
      </c>
      <c r="S589" s="112" t="e">
        <f t="shared" si="36"/>
        <v>#N/A</v>
      </c>
      <c r="T589" s="109" t="e">
        <f t="shared" si="37"/>
        <v>#N/A</v>
      </c>
      <c r="U589" s="109" t="e">
        <f t="shared" si="38"/>
        <v>#N/A</v>
      </c>
      <c r="V589" s="109" t="e">
        <f t="shared" si="39"/>
        <v>#N/A</v>
      </c>
      <c r="W589" s="113" t="e">
        <f>VLOOKUP(E589,'PC Receitas'!$O$4:$P$14,2,FALSE)</f>
        <v>#N/A</v>
      </c>
    </row>
    <row r="590" spans="1:23" ht="19.5" customHeight="1" thickTop="1" thickBot="1" x14ac:dyDescent="0.3">
      <c r="A590" s="164"/>
      <c r="C590" s="43"/>
      <c r="D590" s="43" t="str">
        <f>IF(C590&lt;&gt;"",TEXT(C590,"00")&amp;"/12/"&amp;'Configurações Básicas'!$E$5,"")</f>
        <v/>
      </c>
      <c r="E590" s="43"/>
      <c r="F590" s="143"/>
      <c r="G590" s="43"/>
      <c r="H590" s="43"/>
      <c r="I590" s="43"/>
      <c r="J590" s="219"/>
      <c r="K590" s="219"/>
      <c r="L590" s="44"/>
      <c r="M590" s="137"/>
      <c r="N590" s="41" t="e">
        <f>N589+IF(AND(L590="Pago",OR(E590='PC Receitas'!$O$4,E590='PC Receitas'!$O$5,E590='PC Receitas'!$O$6)),K590,IF(AND(L590="Pago",OR(E590='PC Receitas'!$O$7,E590='PC Receitas'!$O$8,E590='PC Receitas'!$O$9,E590='PC Receitas'!$O$10,E590='PC Receitas'!$O$11,E590='PC Receitas'!$O$12,E590='PC Receitas'!$O$13,E590='PC Receitas'!$O$14)),-K590,0))</f>
        <v>#REF!</v>
      </c>
      <c r="S590" s="112" t="e">
        <f t="shared" si="36"/>
        <v>#N/A</v>
      </c>
      <c r="T590" s="109" t="e">
        <f t="shared" si="37"/>
        <v>#N/A</v>
      </c>
      <c r="U590" s="109" t="e">
        <f t="shared" si="38"/>
        <v>#N/A</v>
      </c>
      <c r="V590" s="109" t="e">
        <f t="shared" si="39"/>
        <v>#N/A</v>
      </c>
      <c r="W590" s="113" t="e">
        <f>VLOOKUP(E590,'PC Receitas'!$O$4:$P$14,2,FALSE)</f>
        <v>#N/A</v>
      </c>
    </row>
    <row r="591" spans="1:23" ht="19.5" customHeight="1" thickTop="1" thickBot="1" x14ac:dyDescent="0.3">
      <c r="A591" s="164"/>
      <c r="C591" s="43"/>
      <c r="D591" s="43" t="str">
        <f>IF(C591&lt;&gt;"",TEXT(C591,"00")&amp;"/12/"&amp;'Configurações Básicas'!$E$5,"")</f>
        <v/>
      </c>
      <c r="E591" s="43"/>
      <c r="F591" s="143"/>
      <c r="G591" s="43"/>
      <c r="H591" s="43"/>
      <c r="I591" s="43"/>
      <c r="J591" s="219"/>
      <c r="K591" s="219"/>
      <c r="L591" s="44"/>
      <c r="M591" s="137"/>
      <c r="N591" s="41" t="e">
        <f>N590+IF(AND(L591="Pago",OR(E591='PC Receitas'!$O$4,E591='PC Receitas'!$O$5,E591='PC Receitas'!$O$6)),K591,IF(AND(L591="Pago",OR(E591='PC Receitas'!$O$7,E591='PC Receitas'!$O$8,E591='PC Receitas'!$O$9,E591='PC Receitas'!$O$10,E591='PC Receitas'!$O$11,E591='PC Receitas'!$O$12,E591='PC Receitas'!$O$13,E591='PC Receitas'!$O$14)),-K591,0))</f>
        <v>#REF!</v>
      </c>
      <c r="S591" s="112" t="e">
        <f t="shared" si="36"/>
        <v>#N/A</v>
      </c>
      <c r="T591" s="109" t="e">
        <f t="shared" si="37"/>
        <v>#N/A</v>
      </c>
      <c r="U591" s="109" t="e">
        <f t="shared" si="38"/>
        <v>#N/A</v>
      </c>
      <c r="V591" s="109" t="e">
        <f t="shared" si="39"/>
        <v>#N/A</v>
      </c>
      <c r="W591" s="113" t="e">
        <f>VLOOKUP(E591,'PC Receitas'!$O$4:$P$14,2,FALSE)</f>
        <v>#N/A</v>
      </c>
    </row>
    <row r="592" spans="1:23" ht="19.5" customHeight="1" thickTop="1" thickBot="1" x14ac:dyDescent="0.3">
      <c r="A592" s="164"/>
      <c r="C592" s="43"/>
      <c r="D592" s="43" t="str">
        <f>IF(C592&lt;&gt;"",TEXT(C592,"00")&amp;"/12/"&amp;'Configurações Básicas'!$E$5,"")</f>
        <v/>
      </c>
      <c r="E592" s="43"/>
      <c r="F592" s="143"/>
      <c r="G592" s="43"/>
      <c r="H592" s="43"/>
      <c r="I592" s="43"/>
      <c r="J592" s="219"/>
      <c r="K592" s="219"/>
      <c r="L592" s="44"/>
      <c r="M592" s="137"/>
      <c r="N592" s="41" t="e">
        <f>N591+IF(AND(L592="Pago",OR(E592='PC Receitas'!$O$4,E592='PC Receitas'!$O$5,E592='PC Receitas'!$O$6)),K592,IF(AND(L592="Pago",OR(E592='PC Receitas'!$O$7,E592='PC Receitas'!$O$8,E592='PC Receitas'!$O$9,E592='PC Receitas'!$O$10,E592='PC Receitas'!$O$11,E592='PC Receitas'!$O$12,E592='PC Receitas'!$O$13,E592='PC Receitas'!$O$14)),-K592,0))</f>
        <v>#REF!</v>
      </c>
      <c r="S592" s="112" t="e">
        <f t="shared" si="36"/>
        <v>#N/A</v>
      </c>
      <c r="T592" s="109" t="e">
        <f t="shared" si="37"/>
        <v>#N/A</v>
      </c>
      <c r="U592" s="109" t="e">
        <f t="shared" si="38"/>
        <v>#N/A</v>
      </c>
      <c r="V592" s="109" t="e">
        <f t="shared" si="39"/>
        <v>#N/A</v>
      </c>
      <c r="W592" s="113" t="e">
        <f>VLOOKUP(E592,'PC Receitas'!$O$4:$P$14,2,FALSE)</f>
        <v>#N/A</v>
      </c>
    </row>
    <row r="593" spans="1:23" ht="19.5" customHeight="1" thickTop="1" thickBot="1" x14ac:dyDescent="0.3">
      <c r="A593" s="164"/>
      <c r="C593" s="43"/>
      <c r="D593" s="43" t="str">
        <f>IF(C593&lt;&gt;"",TEXT(C593,"00")&amp;"/12/"&amp;'Configurações Básicas'!$E$5,"")</f>
        <v/>
      </c>
      <c r="E593" s="43"/>
      <c r="F593" s="143"/>
      <c r="G593" s="43"/>
      <c r="H593" s="43"/>
      <c r="I593" s="43"/>
      <c r="J593" s="219"/>
      <c r="K593" s="219"/>
      <c r="L593" s="44"/>
      <c r="M593" s="137"/>
      <c r="N593" s="41" t="e">
        <f>N592+IF(AND(L593="Pago",OR(E593='PC Receitas'!$O$4,E593='PC Receitas'!$O$5,E593='PC Receitas'!$O$6)),K593,IF(AND(L593="Pago",OR(E593='PC Receitas'!$O$7,E593='PC Receitas'!$O$8,E593='PC Receitas'!$O$9,E593='PC Receitas'!$O$10,E593='PC Receitas'!$O$11,E593='PC Receitas'!$O$12,E593='PC Receitas'!$O$13,E593='PC Receitas'!$O$14)),-K593,0))</f>
        <v>#REF!</v>
      </c>
      <c r="S593" s="112" t="e">
        <f t="shared" si="36"/>
        <v>#N/A</v>
      </c>
      <c r="T593" s="109" t="e">
        <f t="shared" si="37"/>
        <v>#N/A</v>
      </c>
      <c r="U593" s="109" t="e">
        <f t="shared" si="38"/>
        <v>#N/A</v>
      </c>
      <c r="V593" s="109" t="e">
        <f t="shared" si="39"/>
        <v>#N/A</v>
      </c>
      <c r="W593" s="113" t="e">
        <f>VLOOKUP(E593,'PC Receitas'!$O$4:$P$14,2,FALSE)</f>
        <v>#N/A</v>
      </c>
    </row>
    <row r="594" spans="1:23" ht="19.5" customHeight="1" thickTop="1" thickBot="1" x14ac:dyDescent="0.3">
      <c r="A594" s="164"/>
      <c r="C594" s="43"/>
      <c r="D594" s="43" t="str">
        <f>IF(C594&lt;&gt;"",TEXT(C594,"00")&amp;"/12/"&amp;'Configurações Básicas'!$E$5,"")</f>
        <v/>
      </c>
      <c r="E594" s="43"/>
      <c r="F594" s="143"/>
      <c r="G594" s="43"/>
      <c r="H594" s="43"/>
      <c r="I594" s="43"/>
      <c r="J594" s="219"/>
      <c r="K594" s="219"/>
      <c r="L594" s="44"/>
      <c r="M594" s="137"/>
      <c r="N594" s="41" t="e">
        <f>N593+IF(AND(L594="Pago",OR(E594='PC Receitas'!$O$4,E594='PC Receitas'!$O$5,E594='PC Receitas'!$O$6)),K594,IF(AND(L594="Pago",OR(E594='PC Receitas'!$O$7,E594='PC Receitas'!$O$8,E594='PC Receitas'!$O$9,E594='PC Receitas'!$O$10,E594='PC Receitas'!$O$11,E594='PC Receitas'!$O$12,E594='PC Receitas'!$O$13,E594='PC Receitas'!$O$14)),-K594,0))</f>
        <v>#REF!</v>
      </c>
      <c r="S594" s="112" t="e">
        <f t="shared" si="36"/>
        <v>#N/A</v>
      </c>
      <c r="T594" s="109" t="e">
        <f t="shared" si="37"/>
        <v>#N/A</v>
      </c>
      <c r="U594" s="109" t="e">
        <f t="shared" si="38"/>
        <v>#N/A</v>
      </c>
      <c r="V594" s="109" t="e">
        <f t="shared" si="39"/>
        <v>#N/A</v>
      </c>
      <c r="W594" s="113" t="e">
        <f>VLOOKUP(E594,'PC Receitas'!$O$4:$P$14,2,FALSE)</f>
        <v>#N/A</v>
      </c>
    </row>
    <row r="595" spans="1:23" ht="19.5" customHeight="1" thickTop="1" thickBot="1" x14ac:dyDescent="0.3">
      <c r="A595" s="164"/>
      <c r="C595" s="43"/>
      <c r="D595" s="43" t="str">
        <f>IF(C595&lt;&gt;"",TEXT(C595,"00")&amp;"/12/"&amp;'Configurações Básicas'!$E$5,"")</f>
        <v/>
      </c>
      <c r="E595" s="43"/>
      <c r="F595" s="143"/>
      <c r="G595" s="43"/>
      <c r="H595" s="43"/>
      <c r="I595" s="43"/>
      <c r="J595" s="219"/>
      <c r="K595" s="219"/>
      <c r="L595" s="44"/>
      <c r="M595" s="137"/>
      <c r="N595" s="41" t="e">
        <f>N594+IF(AND(L595="Pago",OR(E595='PC Receitas'!$O$4,E595='PC Receitas'!$O$5,E595='PC Receitas'!$O$6)),K595,IF(AND(L595="Pago",OR(E595='PC Receitas'!$O$7,E595='PC Receitas'!$O$8,E595='PC Receitas'!$O$9,E595='PC Receitas'!$O$10,E595='PC Receitas'!$O$11,E595='PC Receitas'!$O$12,E595='PC Receitas'!$O$13,E595='PC Receitas'!$O$14)),-K595,0))</f>
        <v>#REF!</v>
      </c>
      <c r="S595" s="112" t="e">
        <f t="shared" si="36"/>
        <v>#N/A</v>
      </c>
      <c r="T595" s="109" t="e">
        <f t="shared" si="37"/>
        <v>#N/A</v>
      </c>
      <c r="U595" s="109" t="e">
        <f t="shared" si="38"/>
        <v>#N/A</v>
      </c>
      <c r="V595" s="109" t="e">
        <f t="shared" si="39"/>
        <v>#N/A</v>
      </c>
      <c r="W595" s="113" t="e">
        <f>VLOOKUP(E595,'PC Receitas'!$O$4:$P$14,2,FALSE)</f>
        <v>#N/A</v>
      </c>
    </row>
    <row r="596" spans="1:23" ht="19.5" customHeight="1" thickTop="1" thickBot="1" x14ac:dyDescent="0.3">
      <c r="A596" s="164"/>
      <c r="C596" s="43"/>
      <c r="D596" s="43" t="str">
        <f>IF(C596&lt;&gt;"",TEXT(C596,"00")&amp;"/12/"&amp;'Configurações Básicas'!$E$5,"")</f>
        <v/>
      </c>
      <c r="E596" s="43"/>
      <c r="F596" s="143"/>
      <c r="G596" s="43"/>
      <c r="H596" s="43"/>
      <c r="I596" s="43"/>
      <c r="J596" s="219"/>
      <c r="K596" s="219"/>
      <c r="L596" s="44"/>
      <c r="M596" s="137"/>
      <c r="N596" s="41" t="e">
        <f>N595+IF(AND(L596="Pago",OR(E596='PC Receitas'!$O$4,E596='PC Receitas'!$O$5,E596='PC Receitas'!$O$6)),K596,IF(AND(L596="Pago",OR(E596='PC Receitas'!$O$7,E596='PC Receitas'!$O$8,E596='PC Receitas'!$O$9,E596='PC Receitas'!$O$10,E596='PC Receitas'!$O$11,E596='PC Receitas'!$O$12,E596='PC Receitas'!$O$13,E596='PC Receitas'!$O$14)),-K596,0))</f>
        <v>#REF!</v>
      </c>
      <c r="S596" s="112" t="e">
        <f t="shared" si="36"/>
        <v>#N/A</v>
      </c>
      <c r="T596" s="109" t="e">
        <f t="shared" si="37"/>
        <v>#N/A</v>
      </c>
      <c r="U596" s="109" t="e">
        <f t="shared" si="38"/>
        <v>#N/A</v>
      </c>
      <c r="V596" s="109" t="e">
        <f t="shared" si="39"/>
        <v>#N/A</v>
      </c>
      <c r="W596" s="113" t="e">
        <f>VLOOKUP(E596,'PC Receitas'!$O$4:$P$14,2,FALSE)</f>
        <v>#N/A</v>
      </c>
    </row>
    <row r="597" spans="1:23" ht="19.5" customHeight="1" thickTop="1" thickBot="1" x14ac:dyDescent="0.3">
      <c r="A597" s="164"/>
      <c r="C597" s="43"/>
      <c r="D597" s="43" t="str">
        <f>IF(C597&lt;&gt;"",TEXT(C597,"00")&amp;"/12/"&amp;'Configurações Básicas'!$E$5,"")</f>
        <v/>
      </c>
      <c r="E597" s="43"/>
      <c r="F597" s="143"/>
      <c r="G597" s="43"/>
      <c r="H597" s="43"/>
      <c r="I597" s="43"/>
      <c r="J597" s="219"/>
      <c r="K597" s="219"/>
      <c r="L597" s="44"/>
      <c r="M597" s="137"/>
      <c r="N597" s="41" t="e">
        <f>N596+IF(AND(L597="Pago",OR(E597='PC Receitas'!$O$4,E597='PC Receitas'!$O$5,E597='PC Receitas'!$O$6)),K597,IF(AND(L597="Pago",OR(E597='PC Receitas'!$O$7,E597='PC Receitas'!$O$8,E597='PC Receitas'!$O$9,E597='PC Receitas'!$O$10,E597='PC Receitas'!$O$11,E597='PC Receitas'!$O$12,E597='PC Receitas'!$O$13,E597='PC Receitas'!$O$14)),-K597,0))</f>
        <v>#REF!</v>
      </c>
      <c r="S597" s="112" t="e">
        <f t="shared" si="36"/>
        <v>#N/A</v>
      </c>
      <c r="T597" s="109" t="e">
        <f t="shared" si="37"/>
        <v>#N/A</v>
      </c>
      <c r="U597" s="109" t="e">
        <f t="shared" si="38"/>
        <v>#N/A</v>
      </c>
      <c r="V597" s="109" t="e">
        <f t="shared" si="39"/>
        <v>#N/A</v>
      </c>
      <c r="W597" s="113" t="e">
        <f>VLOOKUP(E597,'PC Receitas'!$O$4:$P$14,2,FALSE)</f>
        <v>#N/A</v>
      </c>
    </row>
    <row r="598" spans="1:23" ht="19.5" customHeight="1" thickTop="1" thickBot="1" x14ac:dyDescent="0.3">
      <c r="A598" s="164"/>
      <c r="C598" s="43"/>
      <c r="D598" s="43" t="str">
        <f>IF(C598&lt;&gt;"",TEXT(C598,"00")&amp;"/12/"&amp;'Configurações Básicas'!$E$5,"")</f>
        <v/>
      </c>
      <c r="E598" s="43"/>
      <c r="F598" s="143"/>
      <c r="G598" s="43"/>
      <c r="H598" s="43"/>
      <c r="I598" s="43"/>
      <c r="J598" s="219"/>
      <c r="K598" s="219"/>
      <c r="L598" s="44"/>
      <c r="M598" s="137"/>
      <c r="N598" s="41" t="e">
        <f>N597+IF(AND(L598="Pago",OR(E598='PC Receitas'!$O$4,E598='PC Receitas'!$O$5,E598='PC Receitas'!$O$6)),K598,IF(AND(L598="Pago",OR(E598='PC Receitas'!$O$7,E598='PC Receitas'!$O$8,E598='PC Receitas'!$O$9,E598='PC Receitas'!$O$10,E598='PC Receitas'!$O$11,E598='PC Receitas'!$O$12,E598='PC Receitas'!$O$13,E598='PC Receitas'!$O$14)),-K598,0))</f>
        <v>#REF!</v>
      </c>
      <c r="S598" s="112" t="e">
        <f t="shared" si="36"/>
        <v>#N/A</v>
      </c>
      <c r="T598" s="109" t="e">
        <f t="shared" si="37"/>
        <v>#N/A</v>
      </c>
      <c r="U598" s="109" t="e">
        <f t="shared" si="38"/>
        <v>#N/A</v>
      </c>
      <c r="V598" s="109" t="e">
        <f t="shared" si="39"/>
        <v>#N/A</v>
      </c>
      <c r="W598" s="113" t="e">
        <f>VLOOKUP(E598,'PC Receitas'!$O$4:$P$14,2,FALSE)</f>
        <v>#N/A</v>
      </c>
    </row>
    <row r="599" spans="1:23" ht="19.5" customHeight="1" thickTop="1" thickBot="1" x14ac:dyDescent="0.3">
      <c r="A599" s="164"/>
      <c r="C599" s="43"/>
      <c r="D599" s="43" t="str">
        <f>IF(C599&lt;&gt;"",TEXT(C599,"00")&amp;"/12/"&amp;'Configurações Básicas'!$E$5,"")</f>
        <v/>
      </c>
      <c r="E599" s="43"/>
      <c r="F599" s="143"/>
      <c r="G599" s="43"/>
      <c r="H599" s="43"/>
      <c r="I599" s="43"/>
      <c r="J599" s="219"/>
      <c r="K599" s="219"/>
      <c r="L599" s="44"/>
      <c r="M599" s="137"/>
      <c r="N599" s="41" t="e">
        <f>N598+IF(AND(L599="Pago",OR(E599='PC Receitas'!$O$4,E599='PC Receitas'!$O$5,E599='PC Receitas'!$O$6)),K599,IF(AND(L599="Pago",OR(E599='PC Receitas'!$O$7,E599='PC Receitas'!$O$8,E599='PC Receitas'!$O$9,E599='PC Receitas'!$O$10,E599='PC Receitas'!$O$11,E599='PC Receitas'!$O$12,E599='PC Receitas'!$O$13,E599='PC Receitas'!$O$14)),-K599,0))</f>
        <v>#REF!</v>
      </c>
      <c r="S599" s="112" t="e">
        <f t="shared" si="36"/>
        <v>#N/A</v>
      </c>
      <c r="T599" s="109" t="e">
        <f t="shared" si="37"/>
        <v>#N/A</v>
      </c>
      <c r="U599" s="109" t="e">
        <f t="shared" si="38"/>
        <v>#N/A</v>
      </c>
      <c r="V599" s="109" t="e">
        <f t="shared" si="39"/>
        <v>#N/A</v>
      </c>
      <c r="W599" s="113" t="e">
        <f>VLOOKUP(E599,'PC Receitas'!$O$4:$P$14,2,FALSE)</f>
        <v>#N/A</v>
      </c>
    </row>
    <row r="600" spans="1:23" ht="19.5" customHeight="1" thickTop="1" thickBot="1" x14ac:dyDescent="0.3">
      <c r="A600" s="164"/>
      <c r="C600" s="43"/>
      <c r="D600" s="43" t="str">
        <f>IF(C600&lt;&gt;"",TEXT(C600,"00")&amp;"/12/"&amp;'Configurações Básicas'!$E$5,"")</f>
        <v/>
      </c>
      <c r="E600" s="43"/>
      <c r="F600" s="143"/>
      <c r="G600" s="43"/>
      <c r="H600" s="43"/>
      <c r="I600" s="43"/>
      <c r="J600" s="219"/>
      <c r="K600" s="219"/>
      <c r="L600" s="44"/>
      <c r="M600" s="137"/>
      <c r="N600" s="41" t="e">
        <f>N599+IF(AND(L600="Pago",OR(E600='PC Receitas'!$O$4,E600='PC Receitas'!$O$5,E600='PC Receitas'!$O$6)),K600,IF(AND(L600="Pago",OR(E600='PC Receitas'!$O$7,E600='PC Receitas'!$O$8,E600='PC Receitas'!$O$9,E600='PC Receitas'!$O$10,E600='PC Receitas'!$O$11,E600='PC Receitas'!$O$12,E600='PC Receitas'!$O$13,E600='PC Receitas'!$O$14)),-K600,0))</f>
        <v>#REF!</v>
      </c>
      <c r="S600" s="112" t="e">
        <f t="shared" si="36"/>
        <v>#N/A</v>
      </c>
      <c r="T600" s="109" t="e">
        <f t="shared" si="37"/>
        <v>#N/A</v>
      </c>
      <c r="U600" s="109" t="e">
        <f t="shared" si="38"/>
        <v>#N/A</v>
      </c>
      <c r="V600" s="109" t="e">
        <f t="shared" si="39"/>
        <v>#N/A</v>
      </c>
      <c r="W600" s="113" t="e">
        <f>VLOOKUP(E600,'PC Receitas'!$O$4:$P$14,2,FALSE)</f>
        <v>#N/A</v>
      </c>
    </row>
    <row r="601" spans="1:23" ht="19.5" customHeight="1" thickTop="1" thickBot="1" x14ac:dyDescent="0.3">
      <c r="A601" s="164"/>
      <c r="C601" s="43"/>
      <c r="D601" s="43" t="str">
        <f>IF(C601&lt;&gt;"",TEXT(C601,"00")&amp;"/12/"&amp;'Configurações Básicas'!$E$5,"")</f>
        <v/>
      </c>
      <c r="E601" s="43"/>
      <c r="F601" s="143"/>
      <c r="G601" s="43"/>
      <c r="H601" s="43"/>
      <c r="I601" s="43"/>
      <c r="J601" s="219"/>
      <c r="K601" s="219"/>
      <c r="L601" s="44"/>
      <c r="M601" s="137"/>
      <c r="N601" s="41" t="e">
        <f>N600+IF(AND(L601="Pago",OR(E601='PC Receitas'!$O$4,E601='PC Receitas'!$O$5,E601='PC Receitas'!$O$6)),K601,IF(AND(L601="Pago",OR(E601='PC Receitas'!$O$7,E601='PC Receitas'!$O$8,E601='PC Receitas'!$O$9,E601='PC Receitas'!$O$10,E601='PC Receitas'!$O$11,E601='PC Receitas'!$O$12,E601='PC Receitas'!$O$13,E601='PC Receitas'!$O$14)),-K601,0))</f>
        <v>#REF!</v>
      </c>
      <c r="S601" s="112" t="e">
        <f t="shared" si="36"/>
        <v>#N/A</v>
      </c>
      <c r="T601" s="109" t="e">
        <f t="shared" si="37"/>
        <v>#N/A</v>
      </c>
      <c r="U601" s="109" t="e">
        <f t="shared" si="38"/>
        <v>#N/A</v>
      </c>
      <c r="V601" s="109" t="e">
        <f t="shared" si="39"/>
        <v>#N/A</v>
      </c>
      <c r="W601" s="113" t="e">
        <f>VLOOKUP(E601,'PC Receitas'!$O$4:$P$14,2,FALSE)</f>
        <v>#N/A</v>
      </c>
    </row>
    <row r="602" spans="1:23" ht="19.5" customHeight="1" thickTop="1" thickBot="1" x14ac:dyDescent="0.3">
      <c r="A602" s="164"/>
      <c r="C602" s="43"/>
      <c r="D602" s="43" t="str">
        <f>IF(C602&lt;&gt;"",TEXT(C602,"00")&amp;"/12/"&amp;'Configurações Básicas'!$E$5,"")</f>
        <v/>
      </c>
      <c r="E602" s="43"/>
      <c r="F602" s="143"/>
      <c r="G602" s="43"/>
      <c r="H602" s="43"/>
      <c r="I602" s="43"/>
      <c r="J602" s="219"/>
      <c r="K602" s="219"/>
      <c r="L602" s="44"/>
      <c r="M602" s="137"/>
      <c r="N602" s="41" t="e">
        <f>N601+IF(AND(L602="Pago",OR(E602='PC Receitas'!$O$4,E602='PC Receitas'!$O$5,E602='PC Receitas'!$O$6)),K602,IF(AND(L602="Pago",OR(E602='PC Receitas'!$O$7,E602='PC Receitas'!$O$8,E602='PC Receitas'!$O$9,E602='PC Receitas'!$O$10,E602='PC Receitas'!$O$11,E602='PC Receitas'!$O$12,E602='PC Receitas'!$O$13,E602='PC Receitas'!$O$14)),-K602,0))</f>
        <v>#REF!</v>
      </c>
      <c r="S602" s="112" t="e">
        <f t="shared" si="36"/>
        <v>#N/A</v>
      </c>
      <c r="T602" s="109" t="e">
        <f t="shared" si="37"/>
        <v>#N/A</v>
      </c>
      <c r="U602" s="109" t="e">
        <f t="shared" si="38"/>
        <v>#N/A</v>
      </c>
      <c r="V602" s="109" t="e">
        <f t="shared" si="39"/>
        <v>#N/A</v>
      </c>
      <c r="W602" s="113" t="e">
        <f>VLOOKUP(E602,'PC Receitas'!$O$4:$P$14,2,FALSE)</f>
        <v>#N/A</v>
      </c>
    </row>
    <row r="603" spans="1:23" ht="19.5" customHeight="1" thickTop="1" thickBot="1" x14ac:dyDescent="0.3">
      <c r="A603" s="164"/>
      <c r="C603" s="43"/>
      <c r="D603" s="43" t="str">
        <f>IF(C603&lt;&gt;"",TEXT(C603,"00")&amp;"/12/"&amp;'Configurações Básicas'!$E$5,"")</f>
        <v/>
      </c>
      <c r="E603" s="43"/>
      <c r="F603" s="143"/>
      <c r="G603" s="43"/>
      <c r="H603" s="43"/>
      <c r="I603" s="43"/>
      <c r="J603" s="219"/>
      <c r="K603" s="219"/>
      <c r="L603" s="44"/>
      <c r="M603" s="137"/>
      <c r="N603" s="41" t="e">
        <f>N602+IF(AND(L603="Pago",OR(E603='PC Receitas'!$O$4,E603='PC Receitas'!$O$5,E603='PC Receitas'!$O$6)),K603,IF(AND(L603="Pago",OR(E603='PC Receitas'!$O$7,E603='PC Receitas'!$O$8,E603='PC Receitas'!$O$9,E603='PC Receitas'!$O$10,E603='PC Receitas'!$O$11,E603='PC Receitas'!$O$12,E603='PC Receitas'!$O$13,E603='PC Receitas'!$O$14)),-K603,0))</f>
        <v>#REF!</v>
      </c>
      <c r="S603" s="112" t="e">
        <f t="shared" si="36"/>
        <v>#N/A</v>
      </c>
      <c r="T603" s="109" t="e">
        <f t="shared" si="37"/>
        <v>#N/A</v>
      </c>
      <c r="U603" s="109" t="e">
        <f t="shared" si="38"/>
        <v>#N/A</v>
      </c>
      <c r="V603" s="109" t="e">
        <f t="shared" si="39"/>
        <v>#N/A</v>
      </c>
      <c r="W603" s="113" t="e">
        <f>VLOOKUP(E603,'PC Receitas'!$O$4:$P$14,2,FALSE)</f>
        <v>#N/A</v>
      </c>
    </row>
    <row r="604" spans="1:23" ht="19.5" customHeight="1" thickTop="1" thickBot="1" x14ac:dyDescent="0.3">
      <c r="A604" s="164"/>
      <c r="C604" s="43"/>
      <c r="D604" s="43" t="str">
        <f>IF(C604&lt;&gt;"",TEXT(C604,"00")&amp;"/12/"&amp;'Configurações Básicas'!$E$5,"")</f>
        <v/>
      </c>
      <c r="E604" s="43"/>
      <c r="F604" s="143"/>
      <c r="G604" s="43"/>
      <c r="H604" s="43"/>
      <c r="I604" s="43"/>
      <c r="J604" s="219"/>
      <c r="K604" s="219"/>
      <c r="L604" s="44"/>
      <c r="M604" s="137"/>
      <c r="N604" s="41" t="e">
        <f>N603+IF(AND(L604="Pago",OR(E604='PC Receitas'!$O$4,E604='PC Receitas'!$O$5,E604='PC Receitas'!$O$6)),K604,IF(AND(L604="Pago",OR(E604='PC Receitas'!$O$7,E604='PC Receitas'!$O$8,E604='PC Receitas'!$O$9,E604='PC Receitas'!$O$10,E604='PC Receitas'!$O$11,E604='PC Receitas'!$O$12,E604='PC Receitas'!$O$13,E604='PC Receitas'!$O$14)),-K604,0))</f>
        <v>#REF!</v>
      </c>
      <c r="S604" s="112" t="e">
        <f t="shared" si="36"/>
        <v>#N/A</v>
      </c>
      <c r="T604" s="109" t="e">
        <f t="shared" si="37"/>
        <v>#N/A</v>
      </c>
      <c r="U604" s="109" t="e">
        <f t="shared" si="38"/>
        <v>#N/A</v>
      </c>
      <c r="V604" s="109" t="e">
        <f t="shared" si="39"/>
        <v>#N/A</v>
      </c>
      <c r="W604" s="113" t="e">
        <f>VLOOKUP(E604,'PC Receitas'!$O$4:$P$14,2,FALSE)</f>
        <v>#N/A</v>
      </c>
    </row>
    <row r="605" spans="1:23" ht="19.5" customHeight="1" thickTop="1" thickBot="1" x14ac:dyDescent="0.3">
      <c r="A605" s="164"/>
      <c r="C605" s="43"/>
      <c r="D605" s="43" t="str">
        <f>IF(C605&lt;&gt;"",TEXT(C605,"00")&amp;"/12/"&amp;'Configurações Básicas'!$E$5,"")</f>
        <v/>
      </c>
      <c r="E605" s="43"/>
      <c r="F605" s="143"/>
      <c r="G605" s="43"/>
      <c r="H605" s="43"/>
      <c r="I605" s="43"/>
      <c r="J605" s="219"/>
      <c r="K605" s="219"/>
      <c r="L605" s="44"/>
      <c r="M605" s="137"/>
      <c r="N605" s="41" t="e">
        <f>N604+IF(AND(L605="Pago",OR(E605='PC Receitas'!$O$4,E605='PC Receitas'!$O$5,E605='PC Receitas'!$O$6)),K605,IF(AND(L605="Pago",OR(E605='PC Receitas'!$O$7,E605='PC Receitas'!$O$8,E605='PC Receitas'!$O$9,E605='PC Receitas'!$O$10,E605='PC Receitas'!$O$11,E605='PC Receitas'!$O$12,E605='PC Receitas'!$O$13,E605='PC Receitas'!$O$14)),-K605,0))</f>
        <v>#REF!</v>
      </c>
      <c r="S605" s="112" t="e">
        <f t="shared" si="36"/>
        <v>#N/A</v>
      </c>
      <c r="T605" s="109" t="e">
        <f t="shared" si="37"/>
        <v>#N/A</v>
      </c>
      <c r="U605" s="109" t="e">
        <f t="shared" si="38"/>
        <v>#N/A</v>
      </c>
      <c r="V605" s="109" t="e">
        <f t="shared" si="39"/>
        <v>#N/A</v>
      </c>
      <c r="W605" s="113" t="e">
        <f>VLOOKUP(E605,'PC Receitas'!$O$4:$P$14,2,FALSE)</f>
        <v>#N/A</v>
      </c>
    </row>
    <row r="606" spans="1:23" ht="15.75" thickTop="1" x14ac:dyDescent="0.25">
      <c r="F606" s="210"/>
      <c r="N606" s="28"/>
    </row>
    <row r="607" spans="1:23" x14ac:dyDescent="0.25">
      <c r="F607" s="2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89" priority="147" operator="lessThan">
      <formula>0</formula>
    </cfRule>
    <cfRule type="cellIs" dxfId="88" priority="148" operator="greaterThan">
      <formula>0</formula>
    </cfRule>
  </conditionalFormatting>
  <conditionalFormatting sqref="Q5:Q6">
    <cfRule type="cellIs" dxfId="87" priority="140" operator="lessThan">
      <formula>0</formula>
    </cfRule>
    <cfRule type="cellIs" dxfId="86" priority="141" operator="greaterThan">
      <formula>0</formula>
    </cfRule>
    <cfRule type="cellIs" dxfId="85" priority="142" operator="greaterThan">
      <formula>0</formula>
    </cfRule>
  </conditionalFormatting>
  <conditionalFormatting sqref="Q11:Q12">
    <cfRule type="cellIs" dxfId="84" priority="120" operator="greaterThan">
      <formula>0</formula>
    </cfRule>
    <cfRule type="cellIs" dxfId="83" priority="121" operator="lessThan">
      <formula>0</formula>
    </cfRule>
  </conditionalFormatting>
  <conditionalFormatting sqref="Q7:Q8">
    <cfRule type="cellIs" dxfId="82" priority="67" operator="greaterThan">
      <formula>0</formula>
    </cfRule>
  </conditionalFormatting>
  <conditionalFormatting sqref="Q9:Q10">
    <cfRule type="cellIs" dxfId="81" priority="66" operator="greaterThan">
      <formula>0</formula>
    </cfRule>
  </conditionalFormatting>
  <conditionalFormatting sqref="L34">
    <cfRule type="containsText" dxfId="80" priority="19" operator="containsText" text="Não Pago">
      <formula>NOT(ISERROR(SEARCH("Não Pago",L34)))</formula>
    </cfRule>
    <cfRule type="containsText" dxfId="79" priority="20" operator="containsText" text="Pago">
      <formula>NOT(ISERROR(SEARCH("Pago",L34)))</formula>
    </cfRule>
  </conditionalFormatting>
  <conditionalFormatting sqref="L122:L605">
    <cfRule type="containsText" dxfId="78" priority="32" operator="containsText" text="Não Pago">
      <formula>NOT(ISERROR(SEARCH("Não Pago",L122)))</formula>
    </cfRule>
    <cfRule type="containsText" dxfId="77" priority="33" operator="containsText" text="Pago">
      <formula>NOT(ISERROR(SEARCH("Pago",L122)))</formula>
    </cfRule>
  </conditionalFormatting>
  <conditionalFormatting sqref="L21:L121">
    <cfRule type="containsText" dxfId="76" priority="30" operator="containsText" text="Não Pago">
      <formula>NOT(ISERROR(SEARCH("Não Pago",L21)))</formula>
    </cfRule>
    <cfRule type="containsText" dxfId="75" priority="31" operator="containsText" text="Pago">
      <formula>NOT(ISERROR(SEARCH("Pago",L21)))</formula>
    </cfRule>
  </conditionalFormatting>
  <conditionalFormatting sqref="L5:L19">
    <cfRule type="containsText" dxfId="74" priority="28" operator="containsText" text="Não Pago">
      <formula>NOT(ISERROR(SEARCH("Não Pago",L5)))</formula>
    </cfRule>
    <cfRule type="containsText" dxfId="73" priority="29" operator="containsText" text="Pago">
      <formula>NOT(ISERROR(SEARCH("Pago",L5)))</formula>
    </cfRule>
  </conditionalFormatting>
  <conditionalFormatting sqref="L20">
    <cfRule type="containsText" dxfId="72" priority="26" operator="containsText" text="Não Pago">
      <formula>NOT(ISERROR(SEARCH("Não Pago",L20)))</formula>
    </cfRule>
    <cfRule type="containsText" dxfId="71" priority="27" operator="containsText" text="Pago">
      <formula>NOT(ISERROR(SEARCH("Pago",L20)))</formula>
    </cfRule>
  </conditionalFormatting>
  <conditionalFormatting sqref="L5:L187">
    <cfRule type="cellIs" dxfId="70" priority="25" operator="equal">
      <formula>"Realizado"</formula>
    </cfRule>
  </conditionalFormatting>
  <conditionalFormatting sqref="L22">
    <cfRule type="containsText" dxfId="69" priority="23" operator="containsText" text="Não Pago">
      <formula>NOT(ISERROR(SEARCH("Não Pago",L22)))</formula>
    </cfRule>
    <cfRule type="containsText" dxfId="68" priority="24" operator="containsText" text="Pago">
      <formula>NOT(ISERROR(SEARCH("Pago",L22)))</formula>
    </cfRule>
  </conditionalFormatting>
  <conditionalFormatting sqref="L27">
    <cfRule type="containsText" dxfId="67" priority="21" operator="containsText" text="Não Pago">
      <formula>NOT(ISERROR(SEARCH("Não Pago",L27)))</formula>
    </cfRule>
    <cfRule type="containsText" dxfId="66" priority="22" operator="containsText" text="Pago">
      <formula>NOT(ISERROR(SEARCH("Pago",L27)))</formula>
    </cfRule>
  </conditionalFormatting>
  <conditionalFormatting sqref="N5:N605">
    <cfRule type="cellIs" dxfId="65" priority="17" operator="greaterThan">
      <formula>0</formula>
    </cfRule>
    <cfRule type="cellIs" dxfId="64" priority="18" operator="lessThan">
      <formula>0</formula>
    </cfRule>
  </conditionalFormatting>
  <conditionalFormatting sqref="E21:E586 E603:E605">
    <cfRule type="containsText" dxfId="63" priority="12" operator="containsText" text="Despesa">
      <formula>NOT(ISERROR(SEARCH("Despesa",E21)))</formula>
    </cfRule>
    <cfRule type="containsText" dxfId="62" priority="13" operator="containsText" text="Receita">
      <formula>NOT(ISERROR(SEARCH("Receita",E21)))</formula>
    </cfRule>
  </conditionalFormatting>
  <conditionalFormatting sqref="E21:E586 E603:E605">
    <cfRule type="expression" dxfId="61" priority="14" stopIfTrue="1">
      <formula>NOT(ISERROR(SEARCH("Investimentos",E21)))</formula>
    </cfRule>
  </conditionalFormatting>
  <conditionalFormatting sqref="E5:E605">
    <cfRule type="containsText" dxfId="60" priority="1" operator="containsText" text="INVESTIMENTOS">
      <formula>NOT(ISERROR(SEARCH("INVESTIMENTOS",E5)))</formula>
    </cfRule>
    <cfRule type="containsText" dxfId="59" priority="2" operator="containsText" text="DESPESAS DE MARKETING">
      <formula>NOT(ISERROR(SEARCH("DESPESAS DE MARKETING",E5)))</formula>
    </cfRule>
    <cfRule type="containsText" dxfId="58" priority="3" operator="containsText" text="DESPESAS NÃO OPERACIONAIS">
      <formula>NOT(ISERROR(SEARCH("DESPESAS NÃO OPERACIONAIS",E5)))</formula>
    </cfRule>
    <cfRule type="containsText" dxfId="57" priority="4" operator="containsText" text="DESPESAS COM RH">
      <formula>NOT(ISERROR(SEARCH("DESPESAS COM RH",E5)))</formula>
    </cfRule>
    <cfRule type="containsText" dxfId="56" priority="5" operator="containsText" text="DESPESAS COM SERVIÇOS">
      <formula>NOT(ISERROR(SEARCH("DESPESAS COM SERVIÇOS",E5)))</formula>
    </cfRule>
    <cfRule type="containsText" dxfId="55" priority="6" operator="containsText" text="DESPESAS COM PRODUTOS">
      <formula>NOT(ISERROR(SEARCH("DESPESAS COM PRODUTOS",E5)))</formula>
    </cfRule>
    <cfRule type="containsText" dxfId="54" priority="7" operator="containsText" text="IMPOSTOS">
      <formula>NOT(ISERROR(SEARCH("IMPOSTOS",E5)))</formula>
    </cfRule>
    <cfRule type="containsText" dxfId="53" priority="10" operator="containsText" text="Despesa">
      <formula>NOT(ISERROR(SEARCH("Despesa",E5)))</formula>
    </cfRule>
    <cfRule type="containsText" dxfId="52" priority="11" operator="containsText" text="Receita">
      <formula>NOT(ISERROR(SEARCH("Receita",E5)))</formula>
    </cfRule>
  </conditionalFormatting>
  <conditionalFormatting sqref="E5:E605">
    <cfRule type="expression" dxfId="51" priority="15" stopIfTrue="1">
      <formula>NOT(ISERROR(SEARCH("Investimentos",E5)))</formula>
    </cfRule>
  </conditionalFormatting>
  <conditionalFormatting sqref="E20 E602">
    <cfRule type="containsText" dxfId="50" priority="8" operator="containsText" text="Despesa">
      <formula>NOT(ISERROR(SEARCH("Despesa",E20)))</formula>
    </cfRule>
    <cfRule type="containsText" dxfId="49" priority="9" operator="containsText" text="Receita">
      <formula>NOT(ISERROR(SEARCH("Receita",E20)))</formula>
    </cfRule>
  </conditionalFormatting>
  <conditionalFormatting sqref="E20 E602">
    <cfRule type="expression" dxfId="48" priority="16" stopIfTrue="1">
      <formula>NOT(ISERROR(SEARCH("Investimentos",E20)))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33.950000000000003" customHeight="1" x14ac:dyDescent="0.35">
      <c r="A1" s="164"/>
      <c r="C1" s="231" t="s">
        <v>108</v>
      </c>
      <c r="D1" s="231"/>
      <c r="E1" s="231"/>
      <c r="F1" s="231"/>
      <c r="G1" s="231"/>
      <c r="H1" s="231"/>
      <c r="I1" s="231"/>
      <c r="J1" s="231"/>
      <c r="K1" s="231"/>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customHeight="1" x14ac:dyDescent="0.25">
      <c r="A2" s="164"/>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9" customHeight="1" x14ac:dyDescent="0.25">
      <c r="A3" s="164"/>
      <c r="D3" s="6"/>
    </row>
    <row r="4" spans="1:43" ht="22.5" customHeight="1" x14ac:dyDescent="0.25">
      <c r="A4" s="164"/>
      <c r="C4" s="26" t="s">
        <v>20</v>
      </c>
      <c r="D4" s="6"/>
      <c r="E4" s="246" t="s">
        <v>246</v>
      </c>
      <c r="F4" s="247"/>
      <c r="G4" s="247"/>
      <c r="H4" s="248"/>
      <c r="J4" s="249" t="s">
        <v>24</v>
      </c>
      <c r="K4" s="249"/>
    </row>
    <row r="5" spans="1:43" ht="5.25" customHeight="1" x14ac:dyDescent="0.25">
      <c r="A5" s="164"/>
      <c r="C5" s="7"/>
      <c r="D5" s="6"/>
      <c r="E5" s="25"/>
      <c r="F5" s="25"/>
      <c r="G5" s="25"/>
      <c r="H5" s="25"/>
      <c r="J5" s="249"/>
      <c r="K5" s="249"/>
    </row>
    <row r="6" spans="1:43" ht="24.75" customHeight="1" thickBot="1" x14ac:dyDescent="0.3">
      <c r="A6" s="164"/>
      <c r="C6" s="25"/>
      <c r="D6" s="1"/>
      <c r="E6" s="182" t="s">
        <v>13</v>
      </c>
      <c r="F6" s="183" t="s">
        <v>21</v>
      </c>
      <c r="G6" s="183" t="s">
        <v>22</v>
      </c>
      <c r="H6" s="183" t="s">
        <v>23</v>
      </c>
      <c r="J6" s="250"/>
      <c r="K6" s="250"/>
      <c r="P6" s="61" t="s">
        <v>335</v>
      </c>
      <c r="Q6" s="61" t="s">
        <v>242</v>
      </c>
      <c r="R6" s="61" t="s">
        <v>65</v>
      </c>
      <c r="S6" s="61" t="s">
        <v>243</v>
      </c>
      <c r="T6" s="61" t="s">
        <v>236</v>
      </c>
      <c r="U6" s="61" t="s">
        <v>244</v>
      </c>
      <c r="V6" s="61" t="s">
        <v>237</v>
      </c>
      <c r="W6" s="61" t="s">
        <v>245</v>
      </c>
      <c r="X6" s="61" t="s">
        <v>246</v>
      </c>
      <c r="Y6" s="61" t="s">
        <v>247</v>
      </c>
      <c r="Z6" s="61" t="s">
        <v>248</v>
      </c>
      <c r="AA6" s="61" t="s">
        <v>249</v>
      </c>
      <c r="AB6" s="61" t="s">
        <v>250</v>
      </c>
      <c r="AD6" s="61" t="s">
        <v>336</v>
      </c>
      <c r="AE6" s="61" t="s">
        <v>242</v>
      </c>
      <c r="AF6" s="61" t="s">
        <v>65</v>
      </c>
      <c r="AG6" s="61" t="s">
        <v>243</v>
      </c>
      <c r="AH6" s="61" t="s">
        <v>236</v>
      </c>
      <c r="AI6" s="61" t="s">
        <v>244</v>
      </c>
      <c r="AJ6" s="61" t="s">
        <v>237</v>
      </c>
      <c r="AK6" s="61" t="s">
        <v>245</v>
      </c>
      <c r="AL6" s="61" t="s">
        <v>246</v>
      </c>
      <c r="AM6" s="61" t="s">
        <v>247</v>
      </c>
      <c r="AN6" s="61" t="s">
        <v>248</v>
      </c>
      <c r="AO6" s="61" t="s">
        <v>249</v>
      </c>
      <c r="AP6" s="61" t="s">
        <v>250</v>
      </c>
    </row>
    <row r="7" spans="1:43" ht="25.5" customHeight="1" thickTop="1" thickBot="1" x14ac:dyDescent="0.3">
      <c r="A7" s="164"/>
      <c r="E7" s="30">
        <v>1</v>
      </c>
      <c r="F7" s="27">
        <f>HLOOKUP($E$4,$Q$6:$AB$37,ROW(AM2),FALSE)</f>
        <v>0</v>
      </c>
      <c r="G7" s="27">
        <f>HLOOKUP($E$4,$AE$6:$AP$37,ROW(AN2),FALSE)</f>
        <v>0</v>
      </c>
      <c r="H7" s="27">
        <f>IF(ISERROR(F7-G7),"",F7-G7)</f>
        <v>0</v>
      </c>
      <c r="J7" s="232" t="s">
        <v>25</v>
      </c>
      <c r="K7" s="233">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80.5</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164"/>
      <c r="E8" s="30">
        <v>2</v>
      </c>
      <c r="F8" s="27">
        <f t="shared" ref="F8:F37" si="0">HLOOKUP($E$4,$Q$6:$AB$37,ROW(AM3),FALSE)</f>
        <v>0</v>
      </c>
      <c r="G8" s="27">
        <f t="shared" ref="G8:G37" si="1">HLOOKUP($E$4,$AE$6:$AP$37,ROW(AN3),FALSE)</f>
        <v>0</v>
      </c>
      <c r="H8" s="27">
        <f t="shared" ref="H8:H37" si="2">IF(ISERROR(F8-G8),"",F8-G8)</f>
        <v>0</v>
      </c>
      <c r="J8" s="232"/>
      <c r="K8" s="234"/>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164"/>
      <c r="E9" s="30">
        <v>3</v>
      </c>
      <c r="F9" s="27">
        <f t="shared" si="0"/>
        <v>0</v>
      </c>
      <c r="G9" s="27">
        <f t="shared" si="1"/>
        <v>0</v>
      </c>
      <c r="H9" s="27">
        <f t="shared" si="2"/>
        <v>0</v>
      </c>
      <c r="J9" s="244" t="s">
        <v>26</v>
      </c>
      <c r="K9" s="233">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164"/>
      <c r="E10" s="30">
        <v>4</v>
      </c>
      <c r="F10" s="27">
        <f t="shared" si="0"/>
        <v>0</v>
      </c>
      <c r="G10" s="27">
        <f t="shared" si="1"/>
        <v>0</v>
      </c>
      <c r="H10" s="27">
        <f t="shared" si="2"/>
        <v>0</v>
      </c>
      <c r="J10" s="245"/>
      <c r="K10" s="234"/>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164"/>
      <c r="E11" s="30">
        <v>5</v>
      </c>
      <c r="F11" s="27">
        <f t="shared" si="0"/>
        <v>0</v>
      </c>
      <c r="G11" s="27">
        <f t="shared" si="1"/>
        <v>0</v>
      </c>
      <c r="H11" s="27">
        <f t="shared" si="2"/>
        <v>0</v>
      </c>
      <c r="J11" s="232" t="s">
        <v>28</v>
      </c>
      <c r="K11" s="233">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164"/>
      <c r="E12" s="30">
        <v>6</v>
      </c>
      <c r="F12" s="27">
        <f t="shared" si="0"/>
        <v>0</v>
      </c>
      <c r="G12" s="27">
        <f t="shared" si="1"/>
        <v>0</v>
      </c>
      <c r="H12" s="27">
        <f t="shared" si="2"/>
        <v>0</v>
      </c>
      <c r="J12" s="232"/>
      <c r="K12" s="234"/>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164"/>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164"/>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164"/>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164"/>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164"/>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33.950000000000003" customHeight="1" x14ac:dyDescent="0.35">
      <c r="A1" s="164"/>
      <c r="B1" s="18"/>
      <c r="C1" s="231" t="s">
        <v>108</v>
      </c>
      <c r="D1" s="231"/>
      <c r="E1" s="231"/>
      <c r="F1" s="231"/>
      <c r="G1" s="231"/>
      <c r="H1" s="231"/>
      <c r="I1" s="231"/>
      <c r="J1" s="231"/>
      <c r="K1" s="231"/>
      <c r="L1" s="18"/>
      <c r="M1" s="93"/>
      <c r="N1" s="100"/>
    </row>
    <row r="2" spans="1:42" s="89" customFormat="1" ht="37.5" customHeight="1" x14ac:dyDescent="0.25">
      <c r="A2" s="164"/>
      <c r="B2" s="18"/>
      <c r="C2" s="19"/>
      <c r="D2" s="19"/>
      <c r="E2" s="19"/>
      <c r="F2" s="19"/>
      <c r="G2" s="19"/>
      <c r="H2" s="19"/>
      <c r="I2" s="19"/>
      <c r="J2" s="19"/>
      <c r="K2" s="19"/>
      <c r="L2" s="19"/>
      <c r="M2" s="98"/>
      <c r="N2" s="101"/>
      <c r="O2" s="94"/>
      <c r="P2" s="94"/>
    </row>
    <row r="3" spans="1:42" ht="9" customHeight="1" x14ac:dyDescent="0.25">
      <c r="A3" s="164"/>
      <c r="D3" s="6"/>
    </row>
    <row r="4" spans="1:42" ht="22.5" customHeight="1" x14ac:dyDescent="0.25">
      <c r="A4" s="164"/>
      <c r="C4" s="96" t="s">
        <v>20</v>
      </c>
      <c r="D4" s="6"/>
      <c r="E4" s="246" t="s">
        <v>246</v>
      </c>
      <c r="F4" s="247"/>
      <c r="G4" s="247"/>
      <c r="H4" s="248"/>
      <c r="J4" s="249" t="s">
        <v>24</v>
      </c>
      <c r="K4" s="249"/>
    </row>
    <row r="5" spans="1:42" ht="5.25" customHeight="1" x14ac:dyDescent="0.25">
      <c r="A5" s="164"/>
      <c r="C5" s="7"/>
      <c r="D5" s="6"/>
      <c r="E5" s="25"/>
      <c r="F5" s="25"/>
      <c r="G5" s="25"/>
      <c r="H5" s="25"/>
      <c r="J5" s="249"/>
      <c r="K5" s="249"/>
    </row>
    <row r="6" spans="1:42" ht="24.75" customHeight="1" thickBot="1" x14ac:dyDescent="0.3">
      <c r="A6" s="164"/>
      <c r="C6" s="25"/>
      <c r="D6" s="1"/>
      <c r="E6" s="182" t="s">
        <v>13</v>
      </c>
      <c r="F6" s="183" t="s">
        <v>85</v>
      </c>
      <c r="G6" s="183" t="s">
        <v>86</v>
      </c>
      <c r="H6" s="183" t="s">
        <v>23</v>
      </c>
      <c r="J6" s="250"/>
      <c r="K6" s="250"/>
      <c r="P6" s="61" t="s">
        <v>335</v>
      </c>
      <c r="Q6" s="61" t="s">
        <v>242</v>
      </c>
      <c r="R6" s="61" t="s">
        <v>65</v>
      </c>
      <c r="S6" s="61" t="s">
        <v>243</v>
      </c>
      <c r="T6" s="61" t="s">
        <v>236</v>
      </c>
      <c r="U6" s="61" t="s">
        <v>244</v>
      </c>
      <c r="V6" s="61" t="s">
        <v>237</v>
      </c>
      <c r="W6" s="61" t="s">
        <v>245</v>
      </c>
      <c r="X6" s="61" t="s">
        <v>246</v>
      </c>
      <c r="Y6" s="61" t="s">
        <v>247</v>
      </c>
      <c r="Z6" s="61" t="s">
        <v>248</v>
      </c>
      <c r="AA6" s="61" t="s">
        <v>249</v>
      </c>
      <c r="AB6" s="61" t="s">
        <v>250</v>
      </c>
      <c r="AD6" s="61" t="s">
        <v>336</v>
      </c>
      <c r="AE6" s="61" t="s">
        <v>242</v>
      </c>
      <c r="AF6" s="61" t="s">
        <v>65</v>
      </c>
      <c r="AG6" s="61" t="s">
        <v>243</v>
      </c>
      <c r="AH6" s="61" t="s">
        <v>236</v>
      </c>
      <c r="AI6" s="61" t="s">
        <v>244</v>
      </c>
      <c r="AJ6" s="61" t="s">
        <v>237</v>
      </c>
      <c r="AK6" s="61" t="s">
        <v>245</v>
      </c>
      <c r="AL6" s="61" t="s">
        <v>246</v>
      </c>
      <c r="AM6" s="61" t="s">
        <v>247</v>
      </c>
      <c r="AN6" s="61" t="s">
        <v>248</v>
      </c>
      <c r="AO6" s="61" t="s">
        <v>249</v>
      </c>
      <c r="AP6" s="61" t="s">
        <v>250</v>
      </c>
    </row>
    <row r="7" spans="1:42" ht="25.5" customHeight="1" thickTop="1" thickBot="1" x14ac:dyDescent="0.3">
      <c r="A7" s="164"/>
      <c r="E7" s="30">
        <v>1</v>
      </c>
      <c r="F7" s="27">
        <f>HLOOKUP($E$4,$Q$6:$AB$37,ROW(AM2),FALSE)</f>
        <v>0</v>
      </c>
      <c r="G7" s="27">
        <f>HLOOKUP($E$4,$AE$6:$AP$37,ROW(AN2),FALSE)</f>
        <v>0</v>
      </c>
      <c r="H7" s="27">
        <f>IF(ISERROR(F7-G7),"",F7-G7)</f>
        <v>0</v>
      </c>
      <c r="J7" s="232" t="s">
        <v>339</v>
      </c>
      <c r="K7" s="233">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4464.5</v>
      </c>
      <c r="AN7" s="61">
        <f>SUMIFS(Out!$J$5:$J$605,Out!$C$5:$C$605,'Resumo (2)'!E7,Out!$V$5:$V$605,"Despesa",Out!$L$5:$L$605,"Não Pago")</f>
        <v>4442.33</v>
      </c>
      <c r="AO7" s="61">
        <f>SUMIFS(Nov!$J$5:$J$605,Nov!$C$5:$C$605,'Resumo (2)'!E7,Nov!$V$5:$V$605,"Despesa",Nov!$L$5:$L$605,"Não Pago")</f>
        <v>4442.33</v>
      </c>
      <c r="AP7" s="61">
        <f>SUMIFS(Dez!$J$5:$J$605,Dez!$C$5:$C$605,'Resumo (2)'!E7,Dez!$V$5:$V$605,"Despesa",Dez!$L$5:$L$605,"Não Pago")</f>
        <v>4442.33</v>
      </c>
    </row>
    <row r="8" spans="1:42" ht="25.5" customHeight="1" thickTop="1" thickBot="1" x14ac:dyDescent="0.3">
      <c r="A8" s="164"/>
      <c r="E8" s="30">
        <v>2</v>
      </c>
      <c r="F8" s="27">
        <f t="shared" ref="F8:F37" si="0">HLOOKUP($E$4,$Q$6:$AB$37,ROW(AM3),FALSE)</f>
        <v>0</v>
      </c>
      <c r="G8" s="27">
        <f t="shared" ref="G8:G37" si="1">HLOOKUP($E$4,$AE$6:$AP$37,ROW(AN3),FALSE)</f>
        <v>0</v>
      </c>
      <c r="H8" s="27">
        <f t="shared" ref="H8:H37" si="2">IF(ISERROR(F8-G8),"",F8-G8)</f>
        <v>0</v>
      </c>
      <c r="J8" s="232"/>
      <c r="K8" s="234"/>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164"/>
      <c r="E9" s="30">
        <v>3</v>
      </c>
      <c r="F9" s="27">
        <f t="shared" si="0"/>
        <v>0</v>
      </c>
      <c r="G9" s="27">
        <f t="shared" si="1"/>
        <v>0</v>
      </c>
      <c r="H9" s="27">
        <f t="shared" si="2"/>
        <v>0</v>
      </c>
      <c r="J9" s="244" t="s">
        <v>340</v>
      </c>
      <c r="K9" s="233">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164"/>
      <c r="E10" s="30">
        <v>4</v>
      </c>
      <c r="F10" s="27">
        <f t="shared" si="0"/>
        <v>0</v>
      </c>
      <c r="G10" s="27">
        <f t="shared" si="1"/>
        <v>0</v>
      </c>
      <c r="H10" s="27">
        <f t="shared" si="2"/>
        <v>0</v>
      </c>
      <c r="J10" s="245"/>
      <c r="K10" s="234"/>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164"/>
      <c r="E11" s="30">
        <v>5</v>
      </c>
      <c r="F11" s="27">
        <f t="shared" si="0"/>
        <v>0</v>
      </c>
      <c r="G11" s="27">
        <f t="shared" si="1"/>
        <v>0</v>
      </c>
      <c r="H11" s="27">
        <f t="shared" si="2"/>
        <v>0</v>
      </c>
      <c r="J11" s="232" t="s">
        <v>87</v>
      </c>
      <c r="K11" s="233">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164"/>
      <c r="E12" s="30">
        <v>6</v>
      </c>
      <c r="F12" s="27">
        <f t="shared" si="0"/>
        <v>0</v>
      </c>
      <c r="G12" s="27">
        <f t="shared" si="1"/>
        <v>0</v>
      </c>
      <c r="H12" s="27">
        <f t="shared" si="2"/>
        <v>0</v>
      </c>
      <c r="J12" s="232"/>
      <c r="K12" s="234"/>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164"/>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164"/>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164"/>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164"/>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164"/>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164"/>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164"/>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164"/>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164"/>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164"/>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164"/>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164"/>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164"/>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164"/>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164"/>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164"/>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164"/>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164"/>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164"/>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164"/>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164"/>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164"/>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164"/>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164"/>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164"/>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1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1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4"/>
      <c r="C1" s="231" t="s">
        <v>109</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ht="29.25" customHeight="1" thickBot="1" x14ac:dyDescent="0.3">
      <c r="A3" s="164"/>
      <c r="F3" s="12"/>
    </row>
    <row r="4" spans="1:16" ht="25.5" customHeight="1" thickTop="1" thickBot="1" x14ac:dyDescent="0.3">
      <c r="A4" s="164"/>
      <c r="C4" s="184" t="s">
        <v>307</v>
      </c>
      <c r="D4" s="185" t="s">
        <v>66</v>
      </c>
      <c r="E4" s="185" t="s">
        <v>67</v>
      </c>
      <c r="F4" s="185" t="s">
        <v>68</v>
      </c>
      <c r="G4" s="185" t="s">
        <v>69</v>
      </c>
      <c r="H4" s="185" t="s">
        <v>70</v>
      </c>
      <c r="I4" s="185" t="s">
        <v>71</v>
      </c>
      <c r="J4" s="185" t="s">
        <v>72</v>
      </c>
      <c r="K4" s="185" t="s">
        <v>73</v>
      </c>
      <c r="L4" s="185" t="s">
        <v>74</v>
      </c>
      <c r="M4" s="185" t="s">
        <v>75</v>
      </c>
      <c r="N4" s="185" t="s">
        <v>76</v>
      </c>
      <c r="O4" s="185" t="s">
        <v>77</v>
      </c>
      <c r="P4" s="185" t="s">
        <v>78</v>
      </c>
    </row>
    <row r="5" spans="1:16" ht="6" customHeight="1" thickTop="1" thickBot="1" x14ac:dyDescent="0.3">
      <c r="A5" s="164"/>
      <c r="C5" s="9"/>
      <c r="D5" s="10"/>
      <c r="E5" s="9"/>
      <c r="F5" s="9"/>
      <c r="G5" s="9"/>
      <c r="H5" s="9"/>
      <c r="I5" s="10"/>
      <c r="J5" s="10"/>
      <c r="K5" s="10"/>
      <c r="L5" s="10"/>
      <c r="M5" s="10"/>
      <c r="N5" s="10"/>
      <c r="O5" s="10"/>
      <c r="P5" s="10"/>
    </row>
    <row r="6" spans="1:16" ht="36.75" customHeight="1" thickTop="1" thickBot="1" x14ac:dyDescent="0.3">
      <c r="A6" s="164"/>
      <c r="C6" s="186" t="s">
        <v>79</v>
      </c>
      <c r="D6" s="45">
        <f>Jan!Q5</f>
        <v>105819.5</v>
      </c>
      <c r="E6" s="45">
        <f>D10</f>
        <v>105819.5</v>
      </c>
      <c r="F6" s="45">
        <f t="shared" ref="F6:O6" si="0">E10</f>
        <v>105819.5</v>
      </c>
      <c r="G6" s="45">
        <f t="shared" si="0"/>
        <v>105819.5</v>
      </c>
      <c r="H6" s="45">
        <f t="shared" si="0"/>
        <v>105819.5</v>
      </c>
      <c r="I6" s="45">
        <f t="shared" si="0"/>
        <v>105819.5</v>
      </c>
      <c r="J6" s="45">
        <f t="shared" si="0"/>
        <v>105819.5</v>
      </c>
      <c r="K6" s="45">
        <f t="shared" si="0"/>
        <v>105819.5</v>
      </c>
      <c r="L6" s="45">
        <f t="shared" si="0"/>
        <v>105819.5</v>
      </c>
      <c r="M6" s="45">
        <f t="shared" si="0"/>
        <v>105900</v>
      </c>
      <c r="N6" s="45">
        <f t="shared" si="0"/>
        <v>105900</v>
      </c>
      <c r="O6" s="45">
        <f t="shared" si="0"/>
        <v>105900</v>
      </c>
      <c r="P6" s="77"/>
    </row>
    <row r="7" spans="1:16" ht="36.75" customHeight="1" thickTop="1" thickBot="1" x14ac:dyDescent="0.3">
      <c r="A7" s="164"/>
      <c r="C7" s="186" t="s">
        <v>80</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80.5</v>
      </c>
      <c r="M7" s="45">
        <f>SUMIFS(Out!$J$5:$J$605,Out!$V$5:$V$605,"Receita",Out!$L$5:$L$605,"Pago")</f>
        <v>0</v>
      </c>
      <c r="N7" s="45">
        <f>SUMIFS(Nov!$J$5:$J$605,Nov!$V$5:$V$605,"Receita",Nov!$L$5:$L$605,"Pago")</f>
        <v>0</v>
      </c>
      <c r="O7" s="45">
        <f>SUMIFS(Dez!$J$5:$J$605,Dez!$V$5:$V$605,"Receita",Dez!$L$5:$L$605,"Pago")</f>
        <v>0</v>
      </c>
      <c r="P7" s="45">
        <f>SUM(D7:O7)</f>
        <v>80.5</v>
      </c>
    </row>
    <row r="8" spans="1:16" ht="36.75" customHeight="1" thickTop="1" thickBot="1" x14ac:dyDescent="0.3">
      <c r="A8" s="164"/>
      <c r="C8" s="186" t="s">
        <v>81</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164"/>
      <c r="C9" s="186" t="s">
        <v>82</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80.5</v>
      </c>
      <c r="M9" s="45">
        <f t="shared" si="1"/>
        <v>0</v>
      </c>
      <c r="N9" s="45">
        <f t="shared" si="1"/>
        <v>0</v>
      </c>
      <c r="O9" s="45">
        <f t="shared" si="1"/>
        <v>0</v>
      </c>
      <c r="P9" s="45">
        <f t="shared" si="1"/>
        <v>80.5</v>
      </c>
    </row>
    <row r="10" spans="1:16" ht="36.75" customHeight="1" thickTop="1" thickBot="1" x14ac:dyDescent="0.3">
      <c r="A10" s="164"/>
      <c r="C10" s="186" t="s">
        <v>64</v>
      </c>
      <c r="D10" s="45">
        <f t="shared" ref="D10:N10" si="2">D9+D6</f>
        <v>105819.5</v>
      </c>
      <c r="E10" s="45">
        <f t="shared" si="2"/>
        <v>105819.5</v>
      </c>
      <c r="F10" s="45">
        <f t="shared" si="2"/>
        <v>105819.5</v>
      </c>
      <c r="G10" s="45">
        <f t="shared" si="2"/>
        <v>105819.5</v>
      </c>
      <c r="H10" s="45">
        <f t="shared" si="2"/>
        <v>105819.5</v>
      </c>
      <c r="I10" s="45">
        <f t="shared" si="2"/>
        <v>105819.5</v>
      </c>
      <c r="J10" s="45">
        <f t="shared" si="2"/>
        <v>105819.5</v>
      </c>
      <c r="K10" s="45">
        <f t="shared" si="2"/>
        <v>105819.5</v>
      </c>
      <c r="L10" s="45">
        <f t="shared" si="2"/>
        <v>105900</v>
      </c>
      <c r="M10" s="45">
        <f t="shared" si="2"/>
        <v>105900</v>
      </c>
      <c r="N10" s="45">
        <f t="shared" si="2"/>
        <v>105900</v>
      </c>
      <c r="O10" s="45">
        <f>O9+O6</f>
        <v>105900</v>
      </c>
      <c r="P10" s="45">
        <f>O10</f>
        <v>105900</v>
      </c>
    </row>
    <row r="11" spans="1:16" ht="36.75" customHeight="1" thickTop="1" thickBot="1" x14ac:dyDescent="0.3">
      <c r="A11" s="164"/>
      <c r="C11" s="186" t="s">
        <v>83</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1</v>
      </c>
      <c r="M11" s="50">
        <f t="shared" si="3"/>
        <v>0</v>
      </c>
      <c r="N11" s="50">
        <f t="shared" si="3"/>
        <v>0</v>
      </c>
      <c r="O11" s="50">
        <f t="shared" si="3"/>
        <v>0</v>
      </c>
      <c r="P11" s="50">
        <f t="shared" si="3"/>
        <v>1</v>
      </c>
    </row>
    <row r="12" spans="1:16" s="1" customFormat="1" ht="9" customHeight="1" thickTop="1" x14ac:dyDescent="0.25">
      <c r="A12" s="164"/>
      <c r="B12"/>
      <c r="C12" s="9"/>
      <c r="E12" s="11"/>
      <c r="F12" s="11"/>
      <c r="G12" s="11"/>
      <c r="H12" s="11"/>
    </row>
    <row r="13" spans="1:16" s="1" customFormat="1" ht="36" customHeight="1" x14ac:dyDescent="0.35">
      <c r="A13" s="164"/>
      <c r="B13"/>
      <c r="C13" s="33" t="s">
        <v>84</v>
      </c>
      <c r="E13" s="11"/>
      <c r="F13" s="11"/>
      <c r="G13" s="11"/>
      <c r="H13" s="11"/>
    </row>
    <row r="14" spans="1:16" ht="39.75" customHeight="1" thickBot="1" x14ac:dyDescent="0.3">
      <c r="A14" s="164"/>
      <c r="C14" s="225" t="s">
        <v>238</v>
      </c>
      <c r="D14" s="225"/>
      <c r="E14" s="225"/>
      <c r="F14" s="225"/>
      <c r="G14" s="225"/>
      <c r="H14" s="225"/>
      <c r="I14" s="225"/>
      <c r="J14" s="225"/>
      <c r="K14" s="225"/>
      <c r="L14" s="225"/>
      <c r="M14" s="225"/>
    </row>
    <row r="15" spans="1:16" ht="33" customHeight="1" thickTop="1" thickBot="1" x14ac:dyDescent="0.3">
      <c r="A15" s="164"/>
      <c r="C15" s="31" t="s">
        <v>85</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164"/>
      <c r="C16" s="32" t="s">
        <v>86</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4464.5</v>
      </c>
      <c r="M16" s="46">
        <f>SUMIFS(Out!$J$5:$J$605,Out!$V$5:$V$605,"Despesa",Out!$L$5:$L$605,"Não Pago")</f>
        <v>4442.33</v>
      </c>
      <c r="N16" s="46">
        <f>SUMIFS(Nov!$J$5:$J$605,Nov!$V$5:$V$605,"Despesa",Nov!$L$5:$L$605,"Não Pago")</f>
        <v>4442.33</v>
      </c>
      <c r="O16" s="46">
        <f>SUMIFS(Dez!$J$5:$J$605,Dez!$V$5:$V$605,"Despesa",Dez!$L$5:$L$605,"Não Pago")</f>
        <v>4442.33</v>
      </c>
      <c r="P16" s="46">
        <f>SUM(D16:O16)</f>
        <v>17791.489999999998</v>
      </c>
    </row>
    <row r="17" spans="1:16" ht="33" customHeight="1" thickTop="1" thickBot="1" x14ac:dyDescent="0.3">
      <c r="A17" s="164"/>
      <c r="C17" s="16" t="s">
        <v>87</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f t="shared" si="4"/>
        <v>4464.5</v>
      </c>
      <c r="M17" s="51">
        <f t="shared" si="4"/>
        <v>4442.33</v>
      </c>
      <c r="N17" s="51">
        <f t="shared" si="4"/>
        <v>4442.33</v>
      </c>
      <c r="O17" s="51">
        <f t="shared" si="4"/>
        <v>4442.33</v>
      </c>
      <c r="P17" s="51">
        <f t="shared" si="4"/>
        <v>17791.489999999998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1"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4"/>
      <c r="B1" s="89"/>
      <c r="C1" s="231" t="s">
        <v>109</v>
      </c>
      <c r="D1" s="231"/>
      <c r="E1" s="231"/>
      <c r="F1" s="231"/>
      <c r="G1" s="231"/>
      <c r="H1" s="231"/>
      <c r="I1" s="231"/>
      <c r="J1" s="231"/>
      <c r="K1" s="231"/>
    </row>
    <row r="2" spans="1:17" s="18" customFormat="1" ht="37.5" customHeight="1" x14ac:dyDescent="0.25">
      <c r="A2" s="164"/>
      <c r="B2" s="89"/>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B4" s="61">
        <v>1</v>
      </c>
      <c r="C4" s="251" t="s">
        <v>306</v>
      </c>
      <c r="D4" s="251"/>
      <c r="E4" s="185" t="s">
        <v>242</v>
      </c>
      <c r="F4" s="185" t="s">
        <v>65</v>
      </c>
      <c r="G4" s="185" t="s">
        <v>243</v>
      </c>
      <c r="H4" s="185" t="s">
        <v>236</v>
      </c>
      <c r="I4" s="185" t="s">
        <v>244</v>
      </c>
      <c r="J4" s="185" t="s">
        <v>237</v>
      </c>
      <c r="K4" s="185" t="s">
        <v>245</v>
      </c>
      <c r="L4" s="185" t="s">
        <v>246</v>
      </c>
      <c r="M4" s="185" t="s">
        <v>247</v>
      </c>
      <c r="N4" s="185" t="s">
        <v>248</v>
      </c>
      <c r="O4" s="185" t="s">
        <v>249</v>
      </c>
      <c r="P4" s="185" t="s">
        <v>250</v>
      </c>
      <c r="Q4" s="185" t="s">
        <v>78</v>
      </c>
    </row>
    <row r="5" spans="1:17" ht="6" customHeight="1" thickTop="1" thickBot="1" x14ac:dyDescent="0.3">
      <c r="A5" s="164"/>
      <c r="B5" s="61">
        <v>2</v>
      </c>
      <c r="C5" s="14"/>
      <c r="D5" s="9"/>
      <c r="E5" s="10"/>
      <c r="F5" s="9"/>
      <c r="G5" s="9"/>
      <c r="H5" s="9"/>
      <c r="I5" s="9"/>
      <c r="J5" s="10"/>
      <c r="K5" s="10"/>
      <c r="L5" s="10"/>
      <c r="M5" s="10"/>
      <c r="N5" s="10"/>
      <c r="O5" s="10"/>
      <c r="P5" s="10"/>
      <c r="Q5" s="10"/>
    </row>
    <row r="6" spans="1:17" ht="30" customHeight="1" thickTop="1" thickBot="1" x14ac:dyDescent="0.3">
      <c r="A6" s="164"/>
      <c r="B6" s="61">
        <v>3</v>
      </c>
      <c r="C6" s="256" t="s">
        <v>92</v>
      </c>
      <c r="D6" s="256"/>
      <c r="E6" s="45">
        <f>E16</f>
        <v>76798.09</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76798.09</v>
      </c>
    </row>
    <row r="7" spans="1:17" ht="30" customHeight="1" thickTop="1" thickBot="1" x14ac:dyDescent="0.3">
      <c r="A7" s="164"/>
      <c r="B7" s="61">
        <v>4</v>
      </c>
      <c r="C7" s="256" t="s">
        <v>88</v>
      </c>
      <c r="D7" s="256"/>
      <c r="E7" s="47">
        <f>E219</f>
        <v>0</v>
      </c>
      <c r="F7" s="47">
        <f t="shared" ref="F7:P7" si="1">F219</f>
        <v>0</v>
      </c>
      <c r="G7" s="47">
        <f t="shared" si="1"/>
        <v>0</v>
      </c>
      <c r="H7" s="47">
        <f t="shared" si="1"/>
        <v>0</v>
      </c>
      <c r="I7" s="47">
        <f t="shared" si="1"/>
        <v>0</v>
      </c>
      <c r="J7" s="47">
        <f t="shared" si="1"/>
        <v>0</v>
      </c>
      <c r="K7" s="47">
        <f t="shared" si="1"/>
        <v>0</v>
      </c>
      <c r="L7" s="47">
        <f t="shared" si="1"/>
        <v>0</v>
      </c>
      <c r="M7" s="47">
        <f t="shared" si="1"/>
        <v>127.17</v>
      </c>
      <c r="N7" s="47">
        <f t="shared" si="1"/>
        <v>0</v>
      </c>
      <c r="O7" s="47">
        <f t="shared" si="1"/>
        <v>0</v>
      </c>
      <c r="P7" s="47">
        <f t="shared" si="1"/>
        <v>0</v>
      </c>
      <c r="Q7" s="45">
        <f>SUM(E7:P7)</f>
        <v>127.17</v>
      </c>
    </row>
    <row r="8" spans="1:17" ht="30" customHeight="1" thickTop="1" thickBot="1" x14ac:dyDescent="0.3">
      <c r="A8" s="164"/>
      <c r="B8" s="61">
        <v>5</v>
      </c>
      <c r="C8" s="256" t="s">
        <v>89</v>
      </c>
      <c r="D8" s="256"/>
      <c r="E8" s="47">
        <f>E6-E7</f>
        <v>76798.09</v>
      </c>
      <c r="F8" s="47">
        <f t="shared" ref="F8:Q8" si="2">F6-F7</f>
        <v>0</v>
      </c>
      <c r="G8" s="47">
        <f t="shared" si="2"/>
        <v>0</v>
      </c>
      <c r="H8" s="47">
        <f t="shared" si="2"/>
        <v>0</v>
      </c>
      <c r="I8" s="47">
        <f t="shared" si="2"/>
        <v>0</v>
      </c>
      <c r="J8" s="47">
        <f t="shared" si="2"/>
        <v>0</v>
      </c>
      <c r="K8" s="47">
        <f t="shared" si="2"/>
        <v>0</v>
      </c>
      <c r="L8" s="47">
        <f t="shared" si="2"/>
        <v>0</v>
      </c>
      <c r="M8" s="47">
        <f t="shared" si="2"/>
        <v>-127.17</v>
      </c>
      <c r="N8" s="47">
        <f t="shared" si="2"/>
        <v>0</v>
      </c>
      <c r="O8" s="47">
        <f t="shared" si="2"/>
        <v>0</v>
      </c>
      <c r="P8" s="47">
        <f t="shared" si="2"/>
        <v>0</v>
      </c>
      <c r="Q8" s="47">
        <f t="shared" si="2"/>
        <v>76670.92</v>
      </c>
    </row>
    <row r="9" spans="1:17" ht="30" customHeight="1" thickTop="1" thickBot="1" x14ac:dyDescent="0.3">
      <c r="A9" s="164"/>
      <c r="B9" s="61">
        <v>6</v>
      </c>
      <c r="C9" s="256" t="s">
        <v>90</v>
      </c>
      <c r="D9" s="256"/>
      <c r="E9" s="47">
        <f>E424</f>
        <v>0</v>
      </c>
      <c r="F9" s="47">
        <f t="shared" ref="F9:P9" si="3">F424</f>
        <v>0</v>
      </c>
      <c r="G9" s="47">
        <f t="shared" si="3"/>
        <v>0</v>
      </c>
      <c r="H9" s="47">
        <f t="shared" si="3"/>
        <v>0</v>
      </c>
      <c r="I9" s="47">
        <f t="shared" si="3"/>
        <v>0</v>
      </c>
      <c r="J9" s="47">
        <f t="shared" si="3"/>
        <v>0</v>
      </c>
      <c r="K9" s="47">
        <f t="shared" si="3"/>
        <v>0</v>
      </c>
      <c r="L9" s="47">
        <f t="shared" si="3"/>
        <v>0</v>
      </c>
      <c r="M9" s="47">
        <f t="shared" si="3"/>
        <v>127.17</v>
      </c>
      <c r="N9" s="47">
        <f t="shared" si="3"/>
        <v>0</v>
      </c>
      <c r="O9" s="47">
        <f t="shared" si="3"/>
        <v>0</v>
      </c>
      <c r="P9" s="47">
        <f t="shared" si="3"/>
        <v>0</v>
      </c>
      <c r="Q9" s="45">
        <f>SUM(E9:P9)</f>
        <v>127.17</v>
      </c>
    </row>
    <row r="10" spans="1:17" ht="30" customHeight="1" thickTop="1" thickBot="1" x14ac:dyDescent="0.3">
      <c r="A10" s="164"/>
      <c r="B10" s="61">
        <v>7</v>
      </c>
      <c r="C10" s="256" t="s">
        <v>308</v>
      </c>
      <c r="D10" s="256"/>
      <c r="E10" s="47">
        <f>E727</f>
        <v>32442.33</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32442.33</v>
      </c>
    </row>
    <row r="11" spans="1:17" ht="30" customHeight="1" thickTop="1" thickBot="1" x14ac:dyDescent="0.3">
      <c r="A11" s="164"/>
      <c r="B11" s="61">
        <v>8</v>
      </c>
      <c r="C11" s="256" t="s">
        <v>63</v>
      </c>
      <c r="D11" s="256"/>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400</v>
      </c>
      <c r="N11" s="48">
        <f t="shared" si="5"/>
        <v>400</v>
      </c>
      <c r="O11" s="48">
        <f t="shared" si="5"/>
        <v>400</v>
      </c>
      <c r="P11" s="48">
        <f t="shared" si="5"/>
        <v>400</v>
      </c>
      <c r="Q11" s="45">
        <f>SUM(E11:P11)</f>
        <v>1600</v>
      </c>
    </row>
    <row r="12" spans="1:17" ht="30" customHeight="1" thickTop="1" thickBot="1" x14ac:dyDescent="0.3">
      <c r="A12" s="164"/>
      <c r="B12" s="61">
        <v>9</v>
      </c>
      <c r="C12" s="257" t="s">
        <v>93</v>
      </c>
      <c r="D12" s="258"/>
      <c r="E12" s="48">
        <f>E8-E9+E10-E11</f>
        <v>109240.42</v>
      </c>
      <c r="F12" s="48">
        <f t="shared" ref="F12:Q12" si="6">F8-F9+F10-F11</f>
        <v>0</v>
      </c>
      <c r="G12" s="48">
        <f t="shared" si="6"/>
        <v>0</v>
      </c>
      <c r="H12" s="48">
        <f t="shared" si="6"/>
        <v>0</v>
      </c>
      <c r="I12" s="48">
        <f t="shared" si="6"/>
        <v>0</v>
      </c>
      <c r="J12" s="48">
        <f t="shared" si="6"/>
        <v>0</v>
      </c>
      <c r="K12" s="48">
        <f t="shared" si="6"/>
        <v>0</v>
      </c>
      <c r="L12" s="48">
        <f t="shared" si="6"/>
        <v>0</v>
      </c>
      <c r="M12" s="48">
        <f t="shared" si="6"/>
        <v>-654.34</v>
      </c>
      <c r="N12" s="48">
        <f t="shared" si="6"/>
        <v>-400</v>
      </c>
      <c r="O12" s="48">
        <f t="shared" si="6"/>
        <v>-400</v>
      </c>
      <c r="P12" s="48">
        <f t="shared" si="6"/>
        <v>-400</v>
      </c>
      <c r="Q12" s="48">
        <f t="shared" si="6"/>
        <v>107386.08</v>
      </c>
    </row>
    <row r="13" spans="1:17" ht="30" customHeight="1" thickTop="1" thickBot="1" x14ac:dyDescent="0.3">
      <c r="A13" s="164"/>
      <c r="B13" s="61">
        <v>10</v>
      </c>
      <c r="C13" s="256" t="s">
        <v>312</v>
      </c>
      <c r="D13" s="256"/>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164"/>
      <c r="B14" s="61">
        <v>11</v>
      </c>
      <c r="C14" s="256" t="s">
        <v>1333</v>
      </c>
      <c r="D14" s="256"/>
      <c r="E14" s="45">
        <f>E6-E9</f>
        <v>76798.09</v>
      </c>
      <c r="F14" s="45">
        <f t="shared" ref="F14:Q14" si="8">F6-F9</f>
        <v>0</v>
      </c>
      <c r="G14" s="45">
        <f t="shared" si="8"/>
        <v>0</v>
      </c>
      <c r="H14" s="45">
        <f t="shared" si="8"/>
        <v>0</v>
      </c>
      <c r="I14" s="45">
        <f t="shared" si="8"/>
        <v>0</v>
      </c>
      <c r="J14" s="45">
        <f t="shared" si="8"/>
        <v>0</v>
      </c>
      <c r="K14" s="45">
        <f t="shared" si="8"/>
        <v>0</v>
      </c>
      <c r="L14" s="45">
        <f t="shared" si="8"/>
        <v>0</v>
      </c>
      <c r="M14" s="45">
        <f t="shared" si="8"/>
        <v>-127.17</v>
      </c>
      <c r="N14" s="45">
        <f t="shared" si="8"/>
        <v>0</v>
      </c>
      <c r="O14" s="45">
        <f t="shared" si="8"/>
        <v>0</v>
      </c>
      <c r="P14" s="45">
        <f t="shared" si="8"/>
        <v>0</v>
      </c>
      <c r="Q14" s="45">
        <f t="shared" si="8"/>
        <v>76670.92</v>
      </c>
    </row>
    <row r="15" spans="1:17" ht="43.5" customHeight="1" thickTop="1" thickBot="1" x14ac:dyDescent="0.3">
      <c r="A15" s="164"/>
      <c r="B15" s="61">
        <v>12</v>
      </c>
      <c r="C15" s="259" t="s">
        <v>94</v>
      </c>
      <c r="D15" s="259"/>
      <c r="E15" s="259"/>
      <c r="F15" s="259"/>
      <c r="G15" s="259"/>
      <c r="H15" s="259"/>
      <c r="I15" s="67"/>
      <c r="J15" s="67"/>
      <c r="K15" s="67"/>
      <c r="L15" s="67"/>
      <c r="M15" s="67"/>
      <c r="N15" s="67"/>
      <c r="O15" s="67"/>
      <c r="P15" s="67"/>
      <c r="Q15" s="68"/>
    </row>
    <row r="16" spans="1:17" ht="33.75" customHeight="1" thickTop="1" thickBot="1" x14ac:dyDescent="0.3">
      <c r="A16" s="164"/>
      <c r="B16" s="61">
        <v>13</v>
      </c>
      <c r="C16" s="251" t="s">
        <v>92</v>
      </c>
      <c r="D16" s="251"/>
      <c r="E16" s="187">
        <f>E18+E118</f>
        <v>76798.09</v>
      </c>
      <c r="F16" s="187">
        <f t="shared" ref="F16:Q16" si="9">F18+F118</f>
        <v>0</v>
      </c>
      <c r="G16" s="187">
        <f t="shared" si="9"/>
        <v>0</v>
      </c>
      <c r="H16" s="187">
        <f t="shared" si="9"/>
        <v>0</v>
      </c>
      <c r="I16" s="187">
        <f t="shared" si="9"/>
        <v>0</v>
      </c>
      <c r="J16" s="187">
        <f t="shared" si="9"/>
        <v>0</v>
      </c>
      <c r="K16" s="187">
        <f t="shared" si="9"/>
        <v>0</v>
      </c>
      <c r="L16" s="187">
        <f t="shared" si="9"/>
        <v>0</v>
      </c>
      <c r="M16" s="187">
        <f t="shared" si="9"/>
        <v>0</v>
      </c>
      <c r="N16" s="187">
        <f t="shared" si="9"/>
        <v>0</v>
      </c>
      <c r="O16" s="187">
        <f t="shared" si="9"/>
        <v>0</v>
      </c>
      <c r="P16" s="187">
        <f t="shared" si="9"/>
        <v>0</v>
      </c>
      <c r="Q16" s="187">
        <f t="shared" si="9"/>
        <v>76798.09</v>
      </c>
    </row>
    <row r="17" spans="1:17" ht="12.75" customHeight="1" thickTop="1" thickBot="1" x14ac:dyDescent="0.3">
      <c r="A17" s="164"/>
      <c r="B17" s="61">
        <v>14</v>
      </c>
      <c r="C17" s="36"/>
      <c r="D17" s="36"/>
      <c r="E17" s="69"/>
      <c r="F17" s="69"/>
      <c r="G17" s="69"/>
      <c r="H17" s="69"/>
      <c r="I17" s="70"/>
      <c r="J17" s="70"/>
      <c r="K17" s="70"/>
      <c r="L17" s="70"/>
      <c r="M17" s="70"/>
      <c r="N17" s="70"/>
      <c r="O17" s="70"/>
      <c r="P17" s="70"/>
      <c r="Q17" s="70"/>
    </row>
    <row r="18" spans="1:17" ht="33.75" customHeight="1" thickTop="1" thickBot="1" x14ac:dyDescent="0.3">
      <c r="A18" s="164"/>
      <c r="B18" s="61">
        <v>15</v>
      </c>
      <c r="C18" s="188" t="str">
        <f>'PC Receitas'!C4</f>
        <v>4.1</v>
      </c>
      <c r="D18" s="189" t="str">
        <f>VLOOKUP(C18,'PC Receitas'!C4:D103,2,FALSE)</f>
        <v>RECEITAS COM PRODUTO</v>
      </c>
      <c r="E18" s="190">
        <f t="shared" ref="E18:Q18" si="10">SUM(E19:E117)</f>
        <v>36517.270000000004</v>
      </c>
      <c r="F18" s="190">
        <f t="shared" si="10"/>
        <v>0</v>
      </c>
      <c r="G18" s="190">
        <f t="shared" si="10"/>
        <v>0</v>
      </c>
      <c r="H18" s="190">
        <f t="shared" si="10"/>
        <v>0</v>
      </c>
      <c r="I18" s="190">
        <f t="shared" si="10"/>
        <v>0</v>
      </c>
      <c r="J18" s="190">
        <f t="shared" si="10"/>
        <v>0</v>
      </c>
      <c r="K18" s="190">
        <f t="shared" si="10"/>
        <v>0</v>
      </c>
      <c r="L18" s="190">
        <f t="shared" si="10"/>
        <v>0</v>
      </c>
      <c r="M18" s="190">
        <f t="shared" si="10"/>
        <v>0</v>
      </c>
      <c r="N18" s="190">
        <f t="shared" si="10"/>
        <v>0</v>
      </c>
      <c r="O18" s="190">
        <f t="shared" si="10"/>
        <v>0</v>
      </c>
      <c r="P18" s="190">
        <f t="shared" si="10"/>
        <v>0</v>
      </c>
      <c r="Q18" s="190">
        <f t="shared" si="10"/>
        <v>36517.270000000004</v>
      </c>
    </row>
    <row r="19" spans="1:17" ht="28.5" customHeight="1" thickTop="1" thickBot="1" x14ac:dyDescent="0.3">
      <c r="A19" s="164"/>
      <c r="B19" s="61">
        <v>16</v>
      </c>
      <c r="C19" s="34" t="str">
        <f>'PC Receitas'!C5</f>
        <v>4.1.1</v>
      </c>
      <c r="D19" s="35" t="str">
        <f>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164"/>
      <c r="B20" s="61">
        <v>17</v>
      </c>
      <c r="C20" s="34" t="str">
        <f>'PC Receitas'!C6</f>
        <v>4.1.2</v>
      </c>
      <c r="D20" s="35" t="str">
        <f>VLOOKUP(C20,'PC Receitas'!$C$4:$D$103,2,FALSE)</f>
        <v>PRODUTOS INDUST A VISTA</v>
      </c>
      <c r="E20" s="47">
        <f>SUMIFS(Jan!$J$5:$J$586,Jan!$V$5:$V$586,"Receita",Jan!$G$5:$G$586,DRE!$D20)</f>
        <v>12529.220000000001</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12529.220000000001</v>
      </c>
    </row>
    <row r="21" spans="1:17" ht="28.5" customHeight="1" thickTop="1" thickBot="1" x14ac:dyDescent="0.3">
      <c r="A21" s="164"/>
      <c r="B21" s="61">
        <v>18</v>
      </c>
      <c r="C21" s="34" t="str">
        <f>'PC Receitas'!C7</f>
        <v>4.1.3</v>
      </c>
      <c r="D21" s="35" t="str">
        <f>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164"/>
      <c r="B22" s="61">
        <v>19</v>
      </c>
      <c r="C22" s="34" t="str">
        <f>'PC Receitas'!C8</f>
        <v>4.1.4</v>
      </c>
      <c r="D22" s="35" t="str">
        <f>VLOOKUP(C22,'PC Receitas'!$C$4:$D$103,2,FALSE)</f>
        <v>REVENDA DE MERCADORIAS</v>
      </c>
      <c r="E22" s="47">
        <f>SUMIFS(Jan!$J$5:$J$586,Jan!$V$5:$V$586,"Receita",Jan!$G$5:$G$586,DRE!$D22)</f>
        <v>9941</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9941</v>
      </c>
    </row>
    <row r="23" spans="1:17" ht="28.5" customHeight="1" thickTop="1" thickBot="1" x14ac:dyDescent="0.3">
      <c r="A23" s="164"/>
      <c r="B23" s="61">
        <v>20</v>
      </c>
      <c r="C23" s="34" t="str">
        <f>'PC Receitas'!C9</f>
        <v>4.1.5</v>
      </c>
      <c r="D23" s="35" t="str">
        <f>VLOOKUP(C23,'PC Receitas'!$C$4:$D$103,2,FALSE)</f>
        <v>REVENDA DE MERCAD A PRAZO</v>
      </c>
      <c r="E23" s="47">
        <f>SUMIFS(Jan!$J$5:$J$586,Jan!$V$5:$V$586,"Receita",Jan!$G$5:$G$586,DRE!$D23)</f>
        <v>14047.05</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14047.05</v>
      </c>
    </row>
    <row r="24" spans="1:17" ht="28.5" customHeight="1" thickTop="1" thickBot="1" x14ac:dyDescent="0.3">
      <c r="A24" s="164"/>
      <c r="B24" s="61">
        <v>21</v>
      </c>
      <c r="C24" s="34" t="str">
        <f>'PC Receitas'!C10</f>
        <v>4.1.6</v>
      </c>
      <c r="D24" s="35" t="str">
        <f>VLOOKUP(C24,'PC Receitas'!$C$4:$D$103,2,FALSE)</f>
        <v>-</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164"/>
      <c r="B25" s="61">
        <v>22</v>
      </c>
      <c r="C25" s="34" t="str">
        <f>'PC Receitas'!C11</f>
        <v>4.1.7</v>
      </c>
      <c r="D25" s="35" t="str">
        <f>VLOOKUP(C25,'PC Receitas'!$C$4:$D$103,2,FALSE)</f>
        <v>-</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164"/>
      <c r="B26" s="61">
        <v>23</v>
      </c>
      <c r="C26" s="34" t="str">
        <f>'PC Receitas'!C12</f>
        <v>4.1.8</v>
      </c>
      <c r="D26" s="35" t="str">
        <f>VLOOKUP(C26,'PC Receitas'!$C$4:$D$103,2,FALSE)</f>
        <v>-</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164"/>
      <c r="B27" s="61">
        <v>24</v>
      </c>
      <c r="C27" s="34" t="str">
        <f>'PC Receitas'!C13</f>
        <v>4.1.9</v>
      </c>
      <c r="D27" s="35" t="str">
        <f>VLOOKUP(C27,'PC Receitas'!$C$4:$D$103,2,FALSE)</f>
        <v>-</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164"/>
      <c r="B28" s="61">
        <v>25</v>
      </c>
      <c r="C28" s="34" t="str">
        <f>'PC Receitas'!C14</f>
        <v>4.1.10</v>
      </c>
      <c r="D28" s="35" t="str">
        <f>VLOOKUP(C28,'PC Receitas'!$C$4:$D$103,2,FALSE)</f>
        <v>-</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164"/>
      <c r="B29" s="61">
        <v>26</v>
      </c>
      <c r="C29" s="34" t="str">
        <f>'PC Receitas'!C15</f>
        <v>4.1.11</v>
      </c>
      <c r="D29" s="35" t="str">
        <f>VLOOKUP(C29,'PC Receitas'!$C$4:$D$103,2,FALSE)</f>
        <v>-</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164"/>
      <c r="B30" s="61">
        <v>27</v>
      </c>
      <c r="C30" s="34" t="str">
        <f>'PC Receitas'!C16</f>
        <v>4.1.12</v>
      </c>
      <c r="D30" s="35" t="str">
        <f>VLOOKUP(C30,'PC Receitas'!$C$4:$D$103,2,FALSE)</f>
        <v>-</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164"/>
      <c r="B31" s="61">
        <v>28</v>
      </c>
      <c r="C31" s="34" t="str">
        <f>'PC Receitas'!C17</f>
        <v>4.1.13</v>
      </c>
      <c r="D31" s="35" t="str">
        <f>VLOOKUP(C31,'PC Receitas'!$C$4:$D$103,2,FALSE)</f>
        <v>-</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164"/>
      <c r="B32" s="61">
        <v>29</v>
      </c>
      <c r="C32" s="34" t="str">
        <f>'PC Receitas'!C18</f>
        <v>4.1.14</v>
      </c>
      <c r="D32" s="35" t="str">
        <f>VLOOKUP(C32,'PC Receitas'!$C$4:$D$103,2,FALSE)</f>
        <v>-</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164"/>
      <c r="B33" s="61">
        <v>30</v>
      </c>
      <c r="C33" s="34" t="str">
        <f>'PC Receitas'!C19</f>
        <v>4.1.15</v>
      </c>
      <c r="D33" s="35" t="str">
        <f>VLOOKUP(C33,'PC Receitas'!$C$4:$D$103,2,FALSE)</f>
        <v>-</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164"/>
      <c r="B34" s="61">
        <v>31</v>
      </c>
      <c r="C34" s="34" t="str">
        <f>'PC Receitas'!C20</f>
        <v>4.1.16</v>
      </c>
      <c r="D34" s="35" t="str">
        <f>VLOOKUP(C34,'PC Receitas'!$C$4:$D$103,2,FALSE)</f>
        <v>-</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164"/>
      <c r="B35" s="61">
        <v>32</v>
      </c>
      <c r="C35" s="34" t="str">
        <f>'PC Receitas'!C21</f>
        <v>4.1.17</v>
      </c>
      <c r="D35" s="35" t="str">
        <f>VLOOKUP(C35,'PC Receitas'!$C$4:$D$103,2,FALSE)</f>
        <v>-</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164"/>
      <c r="B36" s="61">
        <v>33</v>
      </c>
      <c r="C36" s="34" t="str">
        <f>'PC Receitas'!C22</f>
        <v>4.1.18</v>
      </c>
      <c r="D36" s="35" t="str">
        <f>VLOOKUP(C36,'PC Receitas'!$C$4:$D$103,2,FALSE)</f>
        <v>-</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164"/>
      <c r="B37" s="61">
        <v>34</v>
      </c>
      <c r="C37" s="34" t="str">
        <f>'PC Receitas'!C23</f>
        <v>4.1.19</v>
      </c>
      <c r="D37" s="35" t="str">
        <f>VLOOKUP(C37,'PC Receitas'!$C$4:$D$103,2,FALSE)</f>
        <v>-</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164"/>
      <c r="B38" s="61">
        <v>35</v>
      </c>
      <c r="C38" s="34" t="str">
        <f>'PC Receitas'!C24</f>
        <v>4.1.20</v>
      </c>
      <c r="D38" s="35" t="str">
        <f>VLOOKUP(C38,'PC Receitas'!$C$4:$D$103,2,FALSE)</f>
        <v>-</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164"/>
      <c r="B39" s="61">
        <v>36</v>
      </c>
      <c r="C39" s="34" t="str">
        <f>'PC Receitas'!C25</f>
        <v>4.1.21</v>
      </c>
      <c r="D39" s="35" t="str">
        <f>VLOOKUP(C39,'PC Receitas'!$C$4:$D$103,2,FALSE)</f>
        <v>-</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164"/>
      <c r="B40" s="61">
        <v>37</v>
      </c>
      <c r="C40" s="34" t="str">
        <f>'PC Receitas'!C26</f>
        <v>4.1.22</v>
      </c>
      <c r="D40" s="35" t="str">
        <f>VLOOKUP(C40,'PC Receitas'!$C$4:$D$103,2,FALSE)</f>
        <v>-</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164"/>
      <c r="B41" s="61">
        <v>38</v>
      </c>
      <c r="C41" s="34" t="str">
        <f>'PC Receitas'!C27</f>
        <v>4.1.23</v>
      </c>
      <c r="D41" s="35" t="str">
        <f>VLOOKUP(C41,'PC Receitas'!$C$4:$D$103,2,FALSE)</f>
        <v>-</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164"/>
      <c r="B42" s="61">
        <v>39</v>
      </c>
      <c r="C42" s="34" t="str">
        <f>'PC Receitas'!C28</f>
        <v>4.1.24</v>
      </c>
      <c r="D42" s="35" t="str">
        <f>VLOOKUP(C42,'PC Receitas'!$C$4:$D$103,2,FALSE)</f>
        <v>-</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164"/>
      <c r="B43" s="61">
        <v>40</v>
      </c>
      <c r="C43" s="34" t="str">
        <f>'PC Receitas'!C29</f>
        <v>4.1.25</v>
      </c>
      <c r="D43" s="35" t="str">
        <f>VLOOKUP(C43,'PC Receitas'!$C$4:$D$103,2,FALSE)</f>
        <v>-</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164"/>
      <c r="B44" s="61">
        <v>41</v>
      </c>
      <c r="C44" s="34" t="str">
        <f>'PC Receitas'!C30</f>
        <v>4.1.26</v>
      </c>
      <c r="D44" s="35" t="str">
        <f>VLOOKUP(C44,'PC Receitas'!$C$4:$D$103,2,FALSE)</f>
        <v>-</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164"/>
      <c r="B45" s="61">
        <v>42</v>
      </c>
      <c r="C45" s="34" t="str">
        <f>'PC Receitas'!C31</f>
        <v>4.1.27</v>
      </c>
      <c r="D45" s="35" t="str">
        <f>VLOOKUP(C45,'PC Receitas'!$C$4:$D$103,2,FALSE)</f>
        <v>-</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164"/>
      <c r="B46" s="61">
        <v>43</v>
      </c>
      <c r="C46" s="34" t="str">
        <f>'PC Receitas'!C32</f>
        <v>4.1.28</v>
      </c>
      <c r="D46" s="35" t="str">
        <f>VLOOKUP(C46,'PC Receitas'!$C$4:$D$103,2,FALSE)</f>
        <v>-</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164"/>
      <c r="B47" s="61">
        <v>44</v>
      </c>
      <c r="C47" s="34" t="str">
        <f>'PC Receitas'!C33</f>
        <v>4.1.29</v>
      </c>
      <c r="D47" s="35" t="str">
        <f>VLOOKUP(C47,'PC Receitas'!$C$4:$D$103,2,FALSE)</f>
        <v>-</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164"/>
      <c r="B48" s="61">
        <v>45</v>
      </c>
      <c r="C48" s="34" t="str">
        <f>'PC Receitas'!C34</f>
        <v>4.1.30</v>
      </c>
      <c r="D48" s="35" t="str">
        <f>VLOOKUP(C48,'PC Receitas'!$C$4:$D$103,2,FALSE)</f>
        <v>-</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164"/>
      <c r="B49" s="61">
        <v>46</v>
      </c>
      <c r="C49" s="34" t="str">
        <f>'PC Receitas'!C35</f>
        <v>4.1.31</v>
      </c>
      <c r="D49" s="35" t="str">
        <f>VLOOKUP(C49,'PC Receitas'!$C$4:$D$103,2,FALSE)</f>
        <v>-</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164"/>
      <c r="B50" s="61">
        <v>47</v>
      </c>
      <c r="C50" s="34" t="str">
        <f>'PC Receitas'!C36</f>
        <v>4.1.32</v>
      </c>
      <c r="D50" s="35" t="str">
        <f>VLOOKUP(C50,'PC Receitas'!$C$4:$D$103,2,FALSE)</f>
        <v>-</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164"/>
      <c r="B51" s="61">
        <v>48</v>
      </c>
      <c r="C51" s="34" t="str">
        <f>'PC Receitas'!C37</f>
        <v>4.1.33</v>
      </c>
      <c r="D51" s="35" t="str">
        <f>VLOOKUP(C51,'PC Receitas'!$C$4:$D$103,2,FALSE)</f>
        <v>-</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164"/>
      <c r="B52" s="61">
        <v>49</v>
      </c>
      <c r="C52" s="34" t="str">
        <f>'PC Receitas'!C38</f>
        <v>4.1.34</v>
      </c>
      <c r="D52" s="35" t="str">
        <f>VLOOKUP(C52,'PC Receitas'!$C$4:$D$103,2,FALSE)</f>
        <v>-</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164"/>
      <c r="B53" s="61">
        <v>50</v>
      </c>
      <c r="C53" s="34" t="str">
        <f>'PC Receitas'!C39</f>
        <v>4.1.35</v>
      </c>
      <c r="D53" s="35" t="str">
        <f>VLOOKUP(C53,'PC Receitas'!$C$4:$D$103,2,FALSE)</f>
        <v>-</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164"/>
      <c r="B54" s="61">
        <v>51</v>
      </c>
      <c r="C54" s="34" t="str">
        <f>'PC Receitas'!C40</f>
        <v>4.1.36</v>
      </c>
      <c r="D54" s="35" t="str">
        <f>VLOOKUP(C54,'PC Receitas'!$C$4:$D$103,2,FALSE)</f>
        <v>-</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164"/>
      <c r="B55" s="61">
        <v>52</v>
      </c>
      <c r="C55" s="34" t="str">
        <f>'PC Receitas'!C41</f>
        <v>4.1.37</v>
      </c>
      <c r="D55" s="35" t="str">
        <f>VLOOKUP(C55,'PC Receitas'!$C$4:$D$103,2,FALSE)</f>
        <v>-</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164"/>
      <c r="B56" s="61">
        <v>53</v>
      </c>
      <c r="C56" s="34" t="str">
        <f>'PC Receitas'!C42</f>
        <v>4.1.38</v>
      </c>
      <c r="D56" s="35" t="str">
        <f>VLOOKUP(C56,'PC Receitas'!$C$4:$D$103,2,FALSE)</f>
        <v>-</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164"/>
      <c r="B57" s="61">
        <v>54</v>
      </c>
      <c r="C57" s="34" t="str">
        <f>'PC Receitas'!C43</f>
        <v>4.1.39</v>
      </c>
      <c r="D57" s="35" t="str">
        <f>VLOOKUP(C57,'PC Receitas'!$C$4:$D$103,2,FALSE)</f>
        <v>-</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164"/>
      <c r="B58" s="61">
        <v>55</v>
      </c>
      <c r="C58" s="34" t="str">
        <f>'PC Receitas'!C44</f>
        <v>4.1.40</v>
      </c>
      <c r="D58" s="35" t="str">
        <f>VLOOKUP(C58,'PC Receitas'!$C$4:$D$103,2,FALSE)</f>
        <v>-</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164"/>
      <c r="B59" s="61">
        <v>56</v>
      </c>
      <c r="C59" s="34" t="str">
        <f>'PC Receitas'!C45</f>
        <v>4.1.41</v>
      </c>
      <c r="D59" s="35" t="str">
        <f>VLOOKUP(C59,'PC Receitas'!$C$4:$D$103,2,FALSE)</f>
        <v>-</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164"/>
      <c r="B60" s="61">
        <v>57</v>
      </c>
      <c r="C60" s="34" t="str">
        <f>'PC Receitas'!C46</f>
        <v>4.1.42</v>
      </c>
      <c r="D60" s="35" t="str">
        <f>VLOOKUP(C60,'PC Receitas'!$C$4:$D$103,2,FALSE)</f>
        <v>-</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164"/>
      <c r="B61" s="61">
        <v>58</v>
      </c>
      <c r="C61" s="34" t="str">
        <f>'PC Receitas'!C47</f>
        <v>4.1.43</v>
      </c>
      <c r="D61" s="35" t="str">
        <f>VLOOKUP(C61,'PC Receitas'!$C$4:$D$103,2,FALSE)</f>
        <v>-</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164"/>
      <c r="B62" s="61">
        <v>59</v>
      </c>
      <c r="C62" s="34" t="str">
        <f>'PC Receitas'!C48</f>
        <v>4.1.44</v>
      </c>
      <c r="D62" s="35" t="str">
        <f>VLOOKUP(C62,'PC Receitas'!$C$4:$D$103,2,FALSE)</f>
        <v>-</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164"/>
      <c r="B63" s="61">
        <v>60</v>
      </c>
      <c r="C63" s="34" t="str">
        <f>'PC Receitas'!C49</f>
        <v>4.1.45</v>
      </c>
      <c r="D63" s="35" t="str">
        <f>VLOOKUP(C63,'PC Receitas'!$C$4:$D$103,2,FALSE)</f>
        <v>-</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164"/>
      <c r="B64" s="61">
        <v>61</v>
      </c>
      <c r="C64" s="34" t="str">
        <f>'PC Receitas'!C50</f>
        <v>4.1.46</v>
      </c>
      <c r="D64" s="35" t="str">
        <f>VLOOKUP(C64,'PC Receitas'!$C$4:$D$103,2,FALSE)</f>
        <v>-</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164"/>
      <c r="B65" s="61">
        <v>62</v>
      </c>
      <c r="C65" s="34" t="str">
        <f>'PC Receitas'!C51</f>
        <v>4.1.47</v>
      </c>
      <c r="D65" s="35" t="str">
        <f>VLOOKUP(C65,'PC Receitas'!$C$4:$D$103,2,FALSE)</f>
        <v>-</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164"/>
      <c r="B66" s="61">
        <v>63</v>
      </c>
      <c r="C66" s="34" t="str">
        <f>'PC Receitas'!C52</f>
        <v>4.1.48</v>
      </c>
      <c r="D66" s="35" t="str">
        <f>VLOOKUP(C66,'PC Receitas'!$C$4:$D$103,2,FALSE)</f>
        <v>-</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164"/>
      <c r="B67" s="61">
        <v>64</v>
      </c>
      <c r="C67" s="34" t="str">
        <f>'PC Receitas'!C53</f>
        <v>4.1.49</v>
      </c>
      <c r="D67" s="35" t="str">
        <f>VLOOKUP(C67,'PC Receitas'!$C$4:$D$103,2,FALSE)</f>
        <v>-</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164"/>
      <c r="B68" s="61">
        <v>65</v>
      </c>
      <c r="C68" s="34" t="str">
        <f>'PC Receitas'!C54</f>
        <v>4.1.50</v>
      </c>
      <c r="D68" s="35" t="str">
        <f>VLOOKUP(C68,'PC Receitas'!$C$4:$D$103,2,FALSE)</f>
        <v>-</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164"/>
      <c r="B69" s="61">
        <v>66</v>
      </c>
      <c r="C69" s="34" t="str">
        <f>'PC Receitas'!C55</f>
        <v>4.1.51</v>
      </c>
      <c r="D69" s="35" t="str">
        <f>VLOOKUP(C69,'PC Receitas'!$C$4:$D$103,2,FALSE)</f>
        <v>-</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164"/>
      <c r="B70" s="61">
        <v>67</v>
      </c>
      <c r="C70" s="34" t="str">
        <f>'PC Receitas'!C56</f>
        <v>4.1.52</v>
      </c>
      <c r="D70" s="35" t="str">
        <f>VLOOKUP(C70,'PC Receitas'!$C$4:$D$103,2,FALSE)</f>
        <v>-</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164"/>
      <c r="B71" s="61">
        <v>68</v>
      </c>
      <c r="C71" s="34" t="str">
        <f>'PC Receitas'!C57</f>
        <v>4.1.53</v>
      </c>
      <c r="D71" s="35" t="str">
        <f>VLOOKUP(C71,'PC Receitas'!$C$4:$D$103,2,FALSE)</f>
        <v>-</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164"/>
      <c r="B72" s="61">
        <v>69</v>
      </c>
      <c r="C72" s="34" t="str">
        <f>'PC Receitas'!C58</f>
        <v>4.1.54</v>
      </c>
      <c r="D72" s="35" t="str">
        <f>VLOOKUP(C72,'PC Receitas'!$C$4:$D$103,2,FALSE)</f>
        <v>-</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164"/>
      <c r="B73" s="61">
        <v>70</v>
      </c>
      <c r="C73" s="34" t="str">
        <f>'PC Receitas'!C59</f>
        <v>4.1.55</v>
      </c>
      <c r="D73" s="35" t="str">
        <f>VLOOKUP(C73,'PC Receitas'!$C$4:$D$103,2,FALSE)</f>
        <v>-</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164"/>
      <c r="B74" s="61">
        <v>71</v>
      </c>
      <c r="C74" s="34" t="str">
        <f>'PC Receitas'!C60</f>
        <v>4.1.56</v>
      </c>
      <c r="D74" s="35" t="str">
        <f>VLOOKUP(C74,'PC Receitas'!$C$4:$D$103,2,FALSE)</f>
        <v>-</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164"/>
      <c r="B75" s="61">
        <v>72</v>
      </c>
      <c r="C75" s="34" t="str">
        <f>'PC Receitas'!C61</f>
        <v>4.1.57</v>
      </c>
      <c r="D75" s="35" t="str">
        <f>VLOOKUP(C75,'PC Receitas'!$C$4:$D$103,2,FALSE)</f>
        <v>-</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164"/>
      <c r="B76" s="61">
        <v>73</v>
      </c>
      <c r="C76" s="34" t="str">
        <f>'PC Receitas'!C62</f>
        <v>4.1.58</v>
      </c>
      <c r="D76" s="35" t="str">
        <f>VLOOKUP(C76,'PC Receitas'!$C$4:$D$103,2,FALSE)</f>
        <v>-</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164"/>
      <c r="B77" s="61">
        <v>74</v>
      </c>
      <c r="C77" s="34" t="str">
        <f>'PC Receitas'!C63</f>
        <v>4.1.59</v>
      </c>
      <c r="D77" s="35" t="str">
        <f>VLOOKUP(C77,'PC Receitas'!$C$4:$D$103,2,FALSE)</f>
        <v>-</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164"/>
      <c r="B78" s="61">
        <v>75</v>
      </c>
      <c r="C78" s="34" t="str">
        <f>'PC Receitas'!C64</f>
        <v>4.1.60</v>
      </c>
      <c r="D78" s="35" t="str">
        <f>VLOOKUP(C78,'PC Receitas'!$C$4:$D$103,2,FALSE)</f>
        <v>-</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164"/>
      <c r="B79" s="61">
        <v>76</v>
      </c>
      <c r="C79" s="34" t="str">
        <f>'PC Receitas'!C65</f>
        <v>4.1.61</v>
      </c>
      <c r="D79" s="35" t="str">
        <f>VLOOKUP(C79,'PC Receitas'!$C$4:$D$103,2,FALSE)</f>
        <v>-</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164"/>
      <c r="B80" s="61">
        <v>77</v>
      </c>
      <c r="C80" s="34" t="str">
        <f>'PC Receitas'!C66</f>
        <v>4.1.62</v>
      </c>
      <c r="D80" s="35" t="str">
        <f>VLOOKUP(C80,'PC Receitas'!$C$4:$D$103,2,FALSE)</f>
        <v>-</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164"/>
      <c r="B81" s="61">
        <v>78</v>
      </c>
      <c r="C81" s="34" t="str">
        <f>'PC Receitas'!C67</f>
        <v>4.1.63</v>
      </c>
      <c r="D81" s="35" t="str">
        <f>VLOOKUP(C81,'PC Receitas'!$C$4:$D$103,2,FALSE)</f>
        <v>-</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164"/>
      <c r="B82" s="61">
        <v>79</v>
      </c>
      <c r="C82" s="34" t="str">
        <f>'PC Receitas'!C68</f>
        <v>4.1.64</v>
      </c>
      <c r="D82" s="35" t="str">
        <f>VLOOKUP(C82,'PC Receitas'!$C$4:$D$103,2,FALSE)</f>
        <v>-</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164"/>
      <c r="B83" s="61">
        <v>80</v>
      </c>
      <c r="C83" s="34" t="str">
        <f>'PC Receitas'!C69</f>
        <v>4.1.65</v>
      </c>
      <c r="D83" s="35" t="str">
        <f>VLOOKUP(C83,'PC Receitas'!$C$4:$D$103,2,FALSE)</f>
        <v>-</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164"/>
      <c r="B84" s="61">
        <v>81</v>
      </c>
      <c r="C84" s="34" t="str">
        <f>'PC Receitas'!C70</f>
        <v>4.1.66</v>
      </c>
      <c r="D84" s="35" t="str">
        <f>VLOOKUP(C84,'PC Receitas'!$C$4:$D$103,2,FALSE)</f>
        <v>-</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164"/>
      <c r="B85" s="61">
        <v>82</v>
      </c>
      <c r="C85" s="34" t="str">
        <f>'PC Receitas'!C71</f>
        <v>4.1.67</v>
      </c>
      <c r="D85" s="35" t="str">
        <f>VLOOKUP(C85,'PC Receitas'!$C$4:$D$103,2,FALSE)</f>
        <v>-</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164"/>
      <c r="B86" s="61">
        <v>83</v>
      </c>
      <c r="C86" s="34" t="str">
        <f>'PC Receitas'!C72</f>
        <v>4.1.68</v>
      </c>
      <c r="D86" s="35" t="str">
        <f>VLOOKUP(C86,'PC Receitas'!$C$4:$D$103,2,FALSE)</f>
        <v>-</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164"/>
      <c r="B87" s="61">
        <v>84</v>
      </c>
      <c r="C87" s="34" t="str">
        <f>'PC Receitas'!C73</f>
        <v>4.1.69</v>
      </c>
      <c r="D87" s="35" t="str">
        <f>VLOOKUP(C87,'PC Receitas'!$C$4:$D$103,2,FALSE)</f>
        <v>-</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164"/>
      <c r="B88" s="61">
        <v>85</v>
      </c>
      <c r="C88" s="34" t="str">
        <f>'PC Receitas'!C74</f>
        <v>4.1.70</v>
      </c>
      <c r="D88" s="35" t="str">
        <f>VLOOKUP(C88,'PC Receitas'!$C$4:$D$103,2,FALSE)</f>
        <v>-</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164"/>
      <c r="B89" s="61">
        <v>86</v>
      </c>
      <c r="C89" s="34" t="str">
        <f>'PC Receitas'!C75</f>
        <v>4.1.71</v>
      </c>
      <c r="D89" s="35" t="str">
        <f>VLOOKUP(C89,'PC Receitas'!$C$4:$D$103,2,FALSE)</f>
        <v>-</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164"/>
      <c r="B90" s="61">
        <v>87</v>
      </c>
      <c r="C90" s="34" t="str">
        <f>'PC Receitas'!C76</f>
        <v>4.1.72</v>
      </c>
      <c r="D90" s="35" t="str">
        <f>VLOOKUP(C90,'PC Receitas'!$C$4:$D$103,2,FALSE)</f>
        <v>-</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164"/>
      <c r="B91" s="61">
        <v>88</v>
      </c>
      <c r="C91" s="34" t="str">
        <f>'PC Receitas'!C77</f>
        <v>4.1.73</v>
      </c>
      <c r="D91" s="35" t="str">
        <f>VLOOKUP(C91,'PC Receitas'!$C$4:$D$103,2,FALSE)</f>
        <v>-</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164"/>
      <c r="B92" s="61">
        <v>89</v>
      </c>
      <c r="C92" s="34" t="str">
        <f>'PC Receitas'!C78</f>
        <v>4.1.74</v>
      </c>
      <c r="D92" s="35" t="str">
        <f>VLOOKUP(C92,'PC Receitas'!$C$4:$D$103,2,FALSE)</f>
        <v>-</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164"/>
      <c r="B93" s="61">
        <v>90</v>
      </c>
      <c r="C93" s="34" t="str">
        <f>'PC Receitas'!C79</f>
        <v>4.1.75</v>
      </c>
      <c r="D93" s="35" t="str">
        <f>VLOOKUP(C93,'PC Receitas'!$C$4:$D$103,2,FALSE)</f>
        <v>-</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164"/>
      <c r="B94" s="61">
        <v>91</v>
      </c>
      <c r="C94" s="34" t="str">
        <f>'PC Receitas'!C80</f>
        <v>4.1.76</v>
      </c>
      <c r="D94" s="35" t="str">
        <f>VLOOKUP(C94,'PC Receitas'!$C$4:$D$103,2,FALSE)</f>
        <v>-</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164"/>
      <c r="B95" s="61">
        <v>92</v>
      </c>
      <c r="C95" s="34" t="str">
        <f>'PC Receitas'!C81</f>
        <v>4.1.77</v>
      </c>
      <c r="D95" s="35" t="str">
        <f>VLOOKUP(C95,'PC Receitas'!$C$4:$D$103,2,FALSE)</f>
        <v>-</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164"/>
      <c r="B96" s="61">
        <v>93</v>
      </c>
      <c r="C96" s="34" t="str">
        <f>'PC Receitas'!C82</f>
        <v>4.1.78</v>
      </c>
      <c r="D96" s="35" t="str">
        <f>VLOOKUP(C96,'PC Receitas'!$C$4:$D$103,2,FALSE)</f>
        <v>-</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164"/>
      <c r="B97" s="61">
        <v>94</v>
      </c>
      <c r="C97" s="34" t="str">
        <f>'PC Receitas'!C83</f>
        <v>4.1.79</v>
      </c>
      <c r="D97" s="35" t="str">
        <f>VLOOKUP(C97,'PC Receitas'!$C$4:$D$103,2,FALSE)</f>
        <v>-</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164"/>
      <c r="B98" s="61">
        <v>95</v>
      </c>
      <c r="C98" s="34" t="str">
        <f>'PC Receitas'!C84</f>
        <v>4.1.80</v>
      </c>
      <c r="D98" s="35" t="str">
        <f>VLOOKUP(C98,'PC Receitas'!$C$4:$D$103,2,FALSE)</f>
        <v>-</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164"/>
      <c r="B99" s="61">
        <v>96</v>
      </c>
      <c r="C99" s="34" t="str">
        <f>'PC Receitas'!C85</f>
        <v>4.1.81</v>
      </c>
      <c r="D99" s="35" t="str">
        <f>VLOOKUP(C99,'PC Receitas'!$C$4:$D$103,2,FALSE)</f>
        <v>-</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164"/>
      <c r="B100" s="61">
        <v>97</v>
      </c>
      <c r="C100" s="34" t="str">
        <f>'PC Receitas'!C86</f>
        <v>4.1.82</v>
      </c>
      <c r="D100" s="35" t="str">
        <f>VLOOKUP(C100,'PC Receitas'!$C$4:$D$103,2,FALSE)</f>
        <v>-</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164"/>
      <c r="B101" s="61">
        <v>98</v>
      </c>
      <c r="C101" s="34" t="str">
        <f>'PC Receitas'!C87</f>
        <v>4.1.83</v>
      </c>
      <c r="D101" s="35" t="str">
        <f>VLOOKUP(C101,'PC Receitas'!$C$4:$D$103,2,FALSE)</f>
        <v>-</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164"/>
      <c r="B102" s="61">
        <v>99</v>
      </c>
      <c r="C102" s="34" t="str">
        <f>'PC Receitas'!C88</f>
        <v>4.1.84</v>
      </c>
      <c r="D102" s="35" t="str">
        <f>VLOOKUP(C102,'PC Receitas'!$C$4:$D$103,2,FALSE)</f>
        <v>-</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164"/>
      <c r="B103" s="61">
        <v>100</v>
      </c>
      <c r="C103" s="34" t="str">
        <f>'PC Receitas'!C89</f>
        <v>4.1.85</v>
      </c>
      <c r="D103" s="35" t="str">
        <f>VLOOKUP(C103,'PC Receitas'!$C$4:$D$103,2,FALSE)</f>
        <v>-</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164"/>
      <c r="B104" s="61">
        <v>101</v>
      </c>
      <c r="C104" s="34" t="str">
        <f>'PC Receitas'!C90</f>
        <v>4.1.86</v>
      </c>
      <c r="D104" s="35" t="str">
        <f>VLOOKUP(C104,'PC Receitas'!$C$4:$D$103,2,FALSE)</f>
        <v>-</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164"/>
      <c r="B105" s="61">
        <v>102</v>
      </c>
      <c r="C105" s="34" t="str">
        <f>'PC Receitas'!C91</f>
        <v>4.1.87</v>
      </c>
      <c r="D105" s="35" t="str">
        <f>VLOOKUP(C105,'PC Receitas'!$C$4:$D$103,2,FALSE)</f>
        <v>-</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164"/>
      <c r="B106" s="61">
        <v>103</v>
      </c>
      <c r="C106" s="34" t="str">
        <f>'PC Receitas'!C92</f>
        <v>4.1.88</v>
      </c>
      <c r="D106" s="35" t="str">
        <f>VLOOKUP(C106,'PC Receitas'!$C$4:$D$103,2,FALSE)</f>
        <v>-</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164"/>
      <c r="B107" s="61">
        <v>104</v>
      </c>
      <c r="C107" s="34" t="str">
        <f>'PC Receitas'!C93</f>
        <v>4.1.89</v>
      </c>
      <c r="D107" s="35" t="str">
        <f>VLOOKUP(C107,'PC Receitas'!$C$4:$D$103,2,FALSE)</f>
        <v>-</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164"/>
      <c r="B108" s="61">
        <v>105</v>
      </c>
      <c r="C108" s="34" t="str">
        <f>'PC Receitas'!C94</f>
        <v>4.1.90</v>
      </c>
      <c r="D108" s="35" t="str">
        <f>VLOOKUP(C108,'PC Receitas'!$C$4:$D$103,2,FALSE)</f>
        <v>-</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164"/>
      <c r="B109" s="61">
        <v>106</v>
      </c>
      <c r="C109" s="34" t="str">
        <f>'PC Receitas'!C95</f>
        <v>4.1.91</v>
      </c>
      <c r="D109" s="35" t="str">
        <f>VLOOKUP(C109,'PC Receitas'!$C$4:$D$103,2,FALSE)</f>
        <v>-</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164"/>
      <c r="B110" s="61">
        <v>107</v>
      </c>
      <c r="C110" s="34" t="str">
        <f>'PC Receitas'!C96</f>
        <v>4.1.92</v>
      </c>
      <c r="D110" s="35" t="str">
        <f>VLOOKUP(C110,'PC Receitas'!$C$4:$D$103,2,FALSE)</f>
        <v>-</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164"/>
      <c r="B111" s="61">
        <v>108</v>
      </c>
      <c r="C111" s="34" t="str">
        <f>'PC Receitas'!C97</f>
        <v>4.1.93</v>
      </c>
      <c r="D111" s="35" t="str">
        <f>VLOOKUP(C111,'PC Receitas'!$C$4:$D$103,2,FALSE)</f>
        <v>-</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164"/>
      <c r="B112" s="61">
        <v>109</v>
      </c>
      <c r="C112" s="34" t="str">
        <f>'PC Receitas'!C98</f>
        <v>4.1.94</v>
      </c>
      <c r="D112" s="35" t="str">
        <f>VLOOKUP(C112,'PC Receitas'!$C$4:$D$103,2,FALSE)</f>
        <v>-</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164"/>
      <c r="B113" s="61">
        <v>110</v>
      </c>
      <c r="C113" s="34" t="str">
        <f>'PC Receitas'!C99</f>
        <v>4.1.95</v>
      </c>
      <c r="D113" s="35" t="str">
        <f>VLOOKUP(C113,'PC Receitas'!$C$4:$D$103,2,FALSE)</f>
        <v>-</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164"/>
      <c r="B114" s="61">
        <v>111</v>
      </c>
      <c r="C114" s="34" t="str">
        <f>'PC Receitas'!C100</f>
        <v>4.1.96</v>
      </c>
      <c r="D114" s="35" t="str">
        <f>VLOOKUP(C114,'PC Receitas'!$C$4:$D$103,2,FALSE)</f>
        <v>-</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164"/>
      <c r="B115" s="61">
        <v>112</v>
      </c>
      <c r="C115" s="34" t="str">
        <f>'PC Receitas'!C101</f>
        <v>4.1.97</v>
      </c>
      <c r="D115" s="35" t="str">
        <f>VLOOKUP(C115,'PC Receitas'!$C$4:$D$103,2,FALSE)</f>
        <v>-</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164"/>
      <c r="B116" s="61">
        <v>113</v>
      </c>
      <c r="C116" s="34" t="str">
        <f>'PC Receitas'!C102</f>
        <v>4.1.98</v>
      </c>
      <c r="D116" s="35" t="str">
        <f>VLOOKUP(C116,'PC Receitas'!$C$4:$D$103,2,FALSE)</f>
        <v>-</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164"/>
      <c r="B117" s="61">
        <v>114</v>
      </c>
      <c r="C117" s="34" t="str">
        <f>'PC Receitas'!C103</f>
        <v>4.1.99</v>
      </c>
      <c r="D117" s="35" t="str">
        <f>VLOOKUP(C117,'PC Receitas'!$C$4:$D$103,2,FALSE)</f>
        <v>Outras Receitas com Produtos</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164"/>
      <c r="B118" s="61">
        <v>115</v>
      </c>
      <c r="C118" s="191" t="str">
        <f>'PC Receitas'!G$4</f>
        <v>4.2</v>
      </c>
      <c r="D118" s="192" t="str">
        <f>VLOOKUP(C118,'PC Receitas'!$G$4:$H$19,2,FALSE)</f>
        <v>RECEITAS COM SERVIÇOS</v>
      </c>
      <c r="E118" s="190">
        <f t="shared" ref="E118:Q118" si="13">SUM(E119:E217)</f>
        <v>40280.82</v>
      </c>
      <c r="F118" s="190">
        <f t="shared" si="13"/>
        <v>0</v>
      </c>
      <c r="G118" s="190">
        <f t="shared" si="13"/>
        <v>0</v>
      </c>
      <c r="H118" s="190">
        <f t="shared" si="13"/>
        <v>0</v>
      </c>
      <c r="I118" s="190">
        <f t="shared" si="13"/>
        <v>0</v>
      </c>
      <c r="J118" s="190">
        <f t="shared" si="13"/>
        <v>0</v>
      </c>
      <c r="K118" s="190">
        <f t="shared" si="13"/>
        <v>0</v>
      </c>
      <c r="L118" s="190">
        <f t="shared" si="13"/>
        <v>0</v>
      </c>
      <c r="M118" s="190">
        <f t="shared" si="13"/>
        <v>0</v>
      </c>
      <c r="N118" s="190">
        <f t="shared" si="13"/>
        <v>0</v>
      </c>
      <c r="O118" s="190">
        <f t="shared" si="13"/>
        <v>0</v>
      </c>
      <c r="P118" s="190">
        <f t="shared" si="13"/>
        <v>0</v>
      </c>
      <c r="Q118" s="190">
        <f t="shared" si="13"/>
        <v>40280.82</v>
      </c>
    </row>
    <row r="119" spans="1:17" ht="28.5" customHeight="1" thickTop="1" thickBot="1" x14ac:dyDescent="0.3">
      <c r="A119" s="164"/>
      <c r="B119" s="61">
        <v>116</v>
      </c>
      <c r="C119" s="34" t="str">
        <f>'PC Receitas'!G5</f>
        <v>4.2.1</v>
      </c>
      <c r="D119" s="35" t="str">
        <f>VLOOKUP(C119,'PC Receitas'!$G$4:$H$103,2,FALSE)</f>
        <v>PRESTAÇÃO DE SERVIÇOS</v>
      </c>
      <c r="E119" s="47">
        <f>SUMIFS(Jan!$J$5:$J$586,Jan!$V$5:$V$586,"Receita",Jan!$G$5:$G$586,DRE!$D119)</f>
        <v>40280.82</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40280.82</v>
      </c>
    </row>
    <row r="120" spans="1:17" ht="28.5" customHeight="1" thickTop="1" thickBot="1" x14ac:dyDescent="0.3">
      <c r="A120" s="164"/>
      <c r="B120" s="61">
        <v>117</v>
      </c>
      <c r="C120" s="34" t="str">
        <f>'PC Receitas'!G6</f>
        <v>4.2.2</v>
      </c>
      <c r="D120" s="35" t="str">
        <f>VLOOKUP(C120,'PC Receitas'!$G$4:$H$103,2,FALSE)</f>
        <v>-</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164"/>
      <c r="B121" s="61">
        <v>118</v>
      </c>
      <c r="C121" s="34" t="str">
        <f>'PC Receitas'!G7</f>
        <v>4.2.3</v>
      </c>
      <c r="D121" s="35" t="str">
        <f>VLOOKUP(C121,'PC Receitas'!$G$4:$H$103,2,FALSE)</f>
        <v>-</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164"/>
      <c r="B122" s="61">
        <v>119</v>
      </c>
      <c r="C122" s="34" t="str">
        <f>'PC Receitas'!G8</f>
        <v>4.2.4</v>
      </c>
      <c r="D122" s="35" t="str">
        <f>VLOOKUP(C122,'PC Receitas'!$G$4:$H$103,2,FALSE)</f>
        <v>-</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164"/>
      <c r="B123" s="61">
        <v>120</v>
      </c>
      <c r="C123" s="34" t="str">
        <f>'PC Receitas'!G9</f>
        <v>4.2.5</v>
      </c>
      <c r="D123" s="35" t="str">
        <f>VLOOKUP(C123,'PC Receitas'!$G$4:$H$103,2,FALSE)</f>
        <v>-</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164"/>
      <c r="B124" s="61">
        <v>121</v>
      </c>
      <c r="C124" s="34" t="str">
        <f>'PC Receitas'!G10</f>
        <v>4.2.6</v>
      </c>
      <c r="D124" s="35" t="str">
        <f>VLOOKUP(C124,'PC Receitas'!$G$4:$H$103,2,FALSE)</f>
        <v>-</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164"/>
      <c r="B125" s="61">
        <v>122</v>
      </c>
      <c r="C125" s="34" t="str">
        <f>'PC Receitas'!G11</f>
        <v>4.2.7</v>
      </c>
      <c r="D125" s="35" t="str">
        <f>VLOOKUP(C125,'PC Receitas'!$G$4:$H$103,2,FALSE)</f>
        <v>-</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164"/>
      <c r="B126" s="61">
        <v>123</v>
      </c>
      <c r="C126" s="34" t="str">
        <f>'PC Receitas'!G12</f>
        <v>4.2.8</v>
      </c>
      <c r="D126" s="35" t="str">
        <f>VLOOKUP(C126,'PC Receitas'!$G$4:$H$103,2,FALSE)</f>
        <v>-</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164"/>
      <c r="B127" s="61">
        <v>124</v>
      </c>
      <c r="C127" s="34" t="str">
        <f>'PC Receitas'!G13</f>
        <v>4.2.9</v>
      </c>
      <c r="D127" s="35" t="str">
        <f>VLOOKUP(C127,'PC Receitas'!$G$4:$H$103,2,FALSE)</f>
        <v>-</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164"/>
      <c r="B128" s="61">
        <v>125</v>
      </c>
      <c r="C128" s="34" t="str">
        <f>'PC Receitas'!G14</f>
        <v>4.2.10</v>
      </c>
      <c r="D128" s="35" t="str">
        <f>VLOOKUP(C128,'PC Receitas'!$G$4:$H$103,2,FALSE)</f>
        <v>-</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164"/>
      <c r="B129" s="61">
        <v>126</v>
      </c>
      <c r="C129" s="34" t="str">
        <f>'PC Receitas'!G15</f>
        <v>4.2.11</v>
      </c>
      <c r="D129" s="35" t="str">
        <f>VLOOKUP(C129,'PC Receitas'!$G$4:$H$103,2,FALSE)</f>
        <v>-</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164"/>
      <c r="B130" s="61">
        <v>127</v>
      </c>
      <c r="C130" s="34" t="str">
        <f>'PC Receitas'!G16</f>
        <v>4.2.12</v>
      </c>
      <c r="D130" s="35" t="str">
        <f>VLOOKUP(C130,'PC Receitas'!$G$4:$H$103,2,FALSE)</f>
        <v>-</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164"/>
      <c r="B131" s="61">
        <v>128</v>
      </c>
      <c r="C131" s="34" t="str">
        <f>'PC Receitas'!G17</f>
        <v>4.2.13</v>
      </c>
      <c r="D131" s="35" t="str">
        <f>VLOOKUP(C131,'PC Receitas'!$G$4:$H$103,2,FALSE)</f>
        <v>-</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164"/>
      <c r="B132" s="61">
        <v>129</v>
      </c>
      <c r="C132" s="34" t="str">
        <f>'PC Receitas'!G18</f>
        <v>4.2.14</v>
      </c>
      <c r="D132" s="35" t="str">
        <f>VLOOKUP(C132,'PC Receitas'!$G$4:$H$103,2,FALSE)</f>
        <v>-</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164"/>
      <c r="B133" s="61">
        <v>130</v>
      </c>
      <c r="C133" s="34" t="str">
        <f>'PC Receitas'!G19</f>
        <v>4.2.15</v>
      </c>
      <c r="D133" s="35" t="str">
        <f>VLOOKUP(C133,'PC Receitas'!$G$4:$H$103,2,FALSE)</f>
        <v>-</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164"/>
      <c r="B134" s="61">
        <v>131</v>
      </c>
      <c r="C134" s="34" t="str">
        <f>'PC Receitas'!G20</f>
        <v>4.2.16</v>
      </c>
      <c r="D134" s="35" t="str">
        <f>VLOOKUP(C134,'PC Receitas'!$G$4:$H$103,2,FALSE)</f>
        <v>-</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164"/>
      <c r="B135" s="61">
        <v>132</v>
      </c>
      <c r="C135" s="34" t="str">
        <f>'PC Receitas'!G21</f>
        <v>4.2.17</v>
      </c>
      <c r="D135" s="35" t="str">
        <f>VLOOKUP(C135,'PC Receitas'!$G$4:$H$103,2,FALSE)</f>
        <v>-</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164"/>
      <c r="B136" s="61">
        <v>133</v>
      </c>
      <c r="C136" s="34" t="str">
        <f>'PC Receitas'!G22</f>
        <v>4.2.18</v>
      </c>
      <c r="D136" s="35" t="str">
        <f>VLOOKUP(C136,'PC Receitas'!$G$4:$H$103,2,FALSE)</f>
        <v>-</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164"/>
      <c r="B137" s="61">
        <v>134</v>
      </c>
      <c r="C137" s="34" t="str">
        <f>'PC Receitas'!G23</f>
        <v>4.2.19</v>
      </c>
      <c r="D137" s="35" t="str">
        <f>VLOOKUP(C137,'PC Receitas'!$G$4:$H$103,2,FALSE)</f>
        <v>-</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164"/>
      <c r="B138" s="61">
        <v>135</v>
      </c>
      <c r="C138" s="34" t="str">
        <f>'PC Receitas'!G24</f>
        <v>4.2.20</v>
      </c>
      <c r="D138" s="35" t="str">
        <f>VLOOKUP(C138,'PC Receitas'!$G$4:$H$103,2,FALSE)</f>
        <v>-</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164"/>
      <c r="B139" s="61">
        <v>136</v>
      </c>
      <c r="C139" s="34" t="str">
        <f>'PC Receitas'!G25</f>
        <v>4.2.21</v>
      </c>
      <c r="D139" s="35" t="str">
        <f>VLOOKUP(C139,'PC Receitas'!$G$4:$H$103,2,FALSE)</f>
        <v>-</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164"/>
      <c r="B140" s="61">
        <v>137</v>
      </c>
      <c r="C140" s="34" t="str">
        <f>'PC Receitas'!G26</f>
        <v>4.2.22</v>
      </c>
      <c r="D140" s="35" t="str">
        <f>VLOOKUP(C140,'PC Receitas'!$G$4:$H$103,2,FALSE)</f>
        <v>-</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164"/>
      <c r="B141" s="61">
        <v>138</v>
      </c>
      <c r="C141" s="34" t="str">
        <f>'PC Receitas'!G27</f>
        <v>4.2.23</v>
      </c>
      <c r="D141" s="35" t="str">
        <f>VLOOKUP(C141,'PC Receitas'!$G$4:$H$103,2,FALSE)</f>
        <v>-</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164"/>
      <c r="B142" s="61">
        <v>139</v>
      </c>
      <c r="C142" s="34" t="str">
        <f>'PC Receitas'!G28</f>
        <v>4.2.24</v>
      </c>
      <c r="D142" s="35" t="str">
        <f>VLOOKUP(C142,'PC Receitas'!$G$4:$H$103,2,FALSE)</f>
        <v>-</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164"/>
      <c r="B143" s="61">
        <v>140</v>
      </c>
      <c r="C143" s="34" t="str">
        <f>'PC Receitas'!G29</f>
        <v>4.2.25</v>
      </c>
      <c r="D143" s="35" t="str">
        <f>VLOOKUP(C143,'PC Receitas'!$G$4:$H$103,2,FALSE)</f>
        <v>-</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164"/>
      <c r="B144" s="61">
        <v>141</v>
      </c>
      <c r="C144" s="34" t="str">
        <f>'PC Receitas'!G30</f>
        <v>4.2.26</v>
      </c>
      <c r="D144" s="35" t="str">
        <f>VLOOKUP(C144,'PC Receitas'!$G$4:$H$103,2,FALSE)</f>
        <v>-</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164"/>
      <c r="B145" s="61">
        <v>142</v>
      </c>
      <c r="C145" s="34" t="str">
        <f>'PC Receitas'!G31</f>
        <v>4.2.27</v>
      </c>
      <c r="D145" s="35" t="str">
        <f>VLOOKUP(C145,'PC Receitas'!$G$4:$H$103,2,FALSE)</f>
        <v>-</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164"/>
      <c r="B146" s="61">
        <v>143</v>
      </c>
      <c r="C146" s="34" t="str">
        <f>'PC Receitas'!G32</f>
        <v>4.2.28</v>
      </c>
      <c r="D146" s="35" t="str">
        <f>VLOOKUP(C146,'PC Receitas'!$G$4:$H$103,2,FALSE)</f>
        <v>-</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164"/>
      <c r="B147" s="61">
        <v>144</v>
      </c>
      <c r="C147" s="34" t="str">
        <f>'PC Receitas'!G33</f>
        <v>4.2.29</v>
      </c>
      <c r="D147" s="35" t="str">
        <f>VLOOKUP(C147,'PC Receitas'!$G$4:$H$103,2,FALSE)</f>
        <v>-</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164"/>
      <c r="B148" s="61">
        <v>145</v>
      </c>
      <c r="C148" s="34" t="str">
        <f>'PC Receitas'!G34</f>
        <v>4.2.30</v>
      </c>
      <c r="D148" s="35" t="str">
        <f>VLOOKUP(C148,'PC Receitas'!$G$4:$H$103,2,FALSE)</f>
        <v>-</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164"/>
      <c r="B149" s="61">
        <v>146</v>
      </c>
      <c r="C149" s="34" t="str">
        <f>'PC Receitas'!G35</f>
        <v>4.2.31</v>
      </c>
      <c r="D149" s="35" t="str">
        <f>VLOOKUP(C149,'PC Receitas'!$G$4:$H$103,2,FALSE)</f>
        <v>-</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164"/>
      <c r="B150" s="61">
        <v>147</v>
      </c>
      <c r="C150" s="34" t="str">
        <f>'PC Receitas'!G36</f>
        <v>4.2.32</v>
      </c>
      <c r="D150" s="35" t="str">
        <f>VLOOKUP(C150,'PC Receitas'!$G$4:$H$103,2,FALSE)</f>
        <v>-</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164"/>
      <c r="B151" s="61">
        <v>148</v>
      </c>
      <c r="C151" s="34" t="str">
        <f>'PC Receitas'!G37</f>
        <v>4.2.33</v>
      </c>
      <c r="D151" s="35" t="str">
        <f>VLOOKUP(C151,'PC Receitas'!$G$4:$H$103,2,FALSE)</f>
        <v>-</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164"/>
      <c r="B152" s="61">
        <v>149</v>
      </c>
      <c r="C152" s="34" t="str">
        <f>'PC Receitas'!G38</f>
        <v>4.2.34</v>
      </c>
      <c r="D152" s="35" t="str">
        <f>VLOOKUP(C152,'PC Receitas'!$G$4:$H$103,2,FALSE)</f>
        <v>-</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164"/>
      <c r="B153" s="61">
        <v>150</v>
      </c>
      <c r="C153" s="34" t="str">
        <f>'PC Receitas'!G39</f>
        <v>4.2.35</v>
      </c>
      <c r="D153" s="35" t="str">
        <f>VLOOKUP(C153,'PC Receitas'!$G$4:$H$103,2,FALSE)</f>
        <v>-</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164"/>
      <c r="B154" s="61">
        <v>151</v>
      </c>
      <c r="C154" s="34" t="str">
        <f>'PC Receitas'!G40</f>
        <v>4.2.36</v>
      </c>
      <c r="D154" s="35" t="str">
        <f>VLOOKUP(C154,'PC Receitas'!$G$4:$H$103,2,FALSE)</f>
        <v>-</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164"/>
      <c r="B155" s="61">
        <v>152</v>
      </c>
      <c r="C155" s="34" t="str">
        <f>'PC Receitas'!G41</f>
        <v>4.2.37</v>
      </c>
      <c r="D155" s="35" t="str">
        <f>VLOOKUP(C155,'PC Receitas'!$G$4:$H$103,2,FALSE)</f>
        <v>-</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164"/>
      <c r="B156" s="61">
        <v>153</v>
      </c>
      <c r="C156" s="34" t="str">
        <f>'PC Receitas'!G42</f>
        <v>4.2.38</v>
      </c>
      <c r="D156" s="35" t="str">
        <f>VLOOKUP(C156,'PC Receitas'!$G$4:$H$103,2,FALSE)</f>
        <v>-</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164"/>
      <c r="B157" s="61">
        <v>154</v>
      </c>
      <c r="C157" s="34" t="str">
        <f>'PC Receitas'!G43</f>
        <v>4.2.39</v>
      </c>
      <c r="D157" s="35" t="str">
        <f>VLOOKUP(C157,'PC Receitas'!$G$4:$H$103,2,FALSE)</f>
        <v>-</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164"/>
      <c r="B158" s="61">
        <v>155</v>
      </c>
      <c r="C158" s="34" t="str">
        <f>'PC Receitas'!G44</f>
        <v>4.2.40</v>
      </c>
      <c r="D158" s="35" t="str">
        <f>VLOOKUP(C158,'PC Receitas'!$G$4:$H$103,2,FALSE)</f>
        <v>-</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164"/>
      <c r="B159" s="61">
        <v>156</v>
      </c>
      <c r="C159" s="34" t="str">
        <f>'PC Receitas'!G45</f>
        <v>4.2.41</v>
      </c>
      <c r="D159" s="35" t="str">
        <f>VLOOKUP(C159,'PC Receitas'!$G$4:$H$103,2,FALSE)</f>
        <v>-</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164"/>
      <c r="B160" s="61">
        <v>157</v>
      </c>
      <c r="C160" s="34" t="str">
        <f>'PC Receitas'!G46</f>
        <v>4.2.42</v>
      </c>
      <c r="D160" s="35" t="str">
        <f>VLOOKUP(C160,'PC Receitas'!$G$4:$H$103,2,FALSE)</f>
        <v>-</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164"/>
      <c r="B161" s="61">
        <v>158</v>
      </c>
      <c r="C161" s="34" t="str">
        <f>'PC Receitas'!G47</f>
        <v>4.2.43</v>
      </c>
      <c r="D161" s="35" t="str">
        <f>VLOOKUP(C161,'PC Receitas'!$G$4:$H$103,2,FALSE)</f>
        <v>-</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164"/>
      <c r="B162" s="61">
        <v>159</v>
      </c>
      <c r="C162" s="34" t="str">
        <f>'PC Receitas'!G48</f>
        <v>4.2.44</v>
      </c>
      <c r="D162" s="35" t="str">
        <f>VLOOKUP(C162,'PC Receitas'!$G$4:$H$103,2,FALSE)</f>
        <v>-</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164"/>
      <c r="B163" s="61">
        <v>160</v>
      </c>
      <c r="C163" s="34" t="str">
        <f>'PC Receitas'!G49</f>
        <v>4.2.45</v>
      </c>
      <c r="D163" s="35" t="str">
        <f>VLOOKUP(C163,'PC Receitas'!$G$4:$H$103,2,FALSE)</f>
        <v>-</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164"/>
      <c r="B164" s="61">
        <v>161</v>
      </c>
      <c r="C164" s="34" t="str">
        <f>'PC Receitas'!G50</f>
        <v>4.2.46</v>
      </c>
      <c r="D164" s="35" t="str">
        <f>VLOOKUP(C164,'PC Receitas'!$G$4:$H$103,2,FALSE)</f>
        <v>-</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164"/>
      <c r="B165" s="61">
        <v>162</v>
      </c>
      <c r="C165" s="34" t="str">
        <f>'PC Receitas'!G51</f>
        <v>4.2.47</v>
      </c>
      <c r="D165" s="35" t="str">
        <f>VLOOKUP(C165,'PC Receitas'!$G$4:$H$103,2,FALSE)</f>
        <v>-</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164"/>
      <c r="B166" s="61">
        <v>163</v>
      </c>
      <c r="C166" s="34" t="str">
        <f>'PC Receitas'!G52</f>
        <v>4.2.48</v>
      </c>
      <c r="D166" s="35" t="str">
        <f>VLOOKUP(C166,'PC Receitas'!$G$4:$H$103,2,FALSE)</f>
        <v>-</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164"/>
      <c r="B167" s="61">
        <v>164</v>
      </c>
      <c r="C167" s="34" t="str">
        <f>'PC Receitas'!G53</f>
        <v>4.2.49</v>
      </c>
      <c r="D167" s="35" t="str">
        <f>VLOOKUP(C167,'PC Receitas'!$G$4:$H$103,2,FALSE)</f>
        <v>-</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164"/>
      <c r="B168" s="61">
        <v>165</v>
      </c>
      <c r="C168" s="34" t="str">
        <f>'PC Receitas'!G54</f>
        <v>4.2.50</v>
      </c>
      <c r="D168" s="35" t="str">
        <f>VLOOKUP(C168,'PC Receitas'!$G$4:$H$103,2,FALSE)</f>
        <v>-</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164"/>
      <c r="B169" s="61">
        <v>166</v>
      </c>
      <c r="C169" s="34" t="str">
        <f>'PC Receitas'!G55</f>
        <v>4.2.51</v>
      </c>
      <c r="D169" s="35" t="str">
        <f>VLOOKUP(C169,'PC Receitas'!$G$4:$H$103,2,FALSE)</f>
        <v>-</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164"/>
      <c r="B170" s="61">
        <v>167</v>
      </c>
      <c r="C170" s="34" t="str">
        <f>'PC Receitas'!G56</f>
        <v>4.2.52</v>
      </c>
      <c r="D170" s="35" t="str">
        <f>VLOOKUP(C170,'PC Receitas'!$G$4:$H$103,2,FALSE)</f>
        <v>-</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164"/>
      <c r="B171" s="61">
        <v>168</v>
      </c>
      <c r="C171" s="34" t="str">
        <f>'PC Receitas'!G57</f>
        <v>4.2.53</v>
      </c>
      <c r="D171" s="35" t="str">
        <f>VLOOKUP(C171,'PC Receitas'!$G$4:$H$103,2,FALSE)</f>
        <v>-</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164"/>
      <c r="B172" s="61">
        <v>169</v>
      </c>
      <c r="C172" s="34" t="str">
        <f>'PC Receitas'!G58</f>
        <v>4.2.54</v>
      </c>
      <c r="D172" s="35" t="str">
        <f>VLOOKUP(C172,'PC Receitas'!$G$4:$H$103,2,FALSE)</f>
        <v>-</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164"/>
      <c r="B173" s="61">
        <v>170</v>
      </c>
      <c r="C173" s="34" t="str">
        <f>'PC Receitas'!G59</f>
        <v>4.2.55</v>
      </c>
      <c r="D173" s="35" t="str">
        <f>VLOOKUP(C173,'PC Receitas'!$G$4:$H$103,2,FALSE)</f>
        <v>-</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164"/>
      <c r="B174" s="61">
        <v>171</v>
      </c>
      <c r="C174" s="34" t="str">
        <f>'PC Receitas'!G60</f>
        <v>4.2.56</v>
      </c>
      <c r="D174" s="35" t="str">
        <f>VLOOKUP(C174,'PC Receitas'!$G$4:$H$103,2,FALSE)</f>
        <v>-</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164"/>
      <c r="B175" s="61">
        <v>172</v>
      </c>
      <c r="C175" s="34" t="str">
        <f>'PC Receitas'!G61</f>
        <v>4.2.57</v>
      </c>
      <c r="D175" s="35" t="str">
        <f>VLOOKUP(C175,'PC Receitas'!$G$4:$H$103,2,FALSE)</f>
        <v>-</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164"/>
      <c r="B176" s="61">
        <v>173</v>
      </c>
      <c r="C176" s="34" t="str">
        <f>'PC Receitas'!G62</f>
        <v>4.2.58</v>
      </c>
      <c r="D176" s="35" t="str">
        <f>VLOOKUP(C176,'PC Receitas'!$G$4:$H$103,2,FALSE)</f>
        <v>-</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164"/>
      <c r="B177" s="61">
        <v>174</v>
      </c>
      <c r="C177" s="34" t="str">
        <f>'PC Receitas'!G63</f>
        <v>4.2.59</v>
      </c>
      <c r="D177" s="35" t="str">
        <f>VLOOKUP(C177,'PC Receitas'!$G$4:$H$103,2,FALSE)</f>
        <v>-</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164"/>
      <c r="B178" s="61">
        <v>175</v>
      </c>
      <c r="C178" s="34" t="str">
        <f>'PC Receitas'!G64</f>
        <v>4.2.60</v>
      </c>
      <c r="D178" s="35" t="str">
        <f>VLOOKUP(C178,'PC Receitas'!$G$4:$H$103,2,FALSE)</f>
        <v>-</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164"/>
      <c r="B179" s="61">
        <v>176</v>
      </c>
      <c r="C179" s="34" t="str">
        <f>'PC Receitas'!G65</f>
        <v>4.2.61</v>
      </c>
      <c r="D179" s="35" t="str">
        <f>VLOOKUP(C179,'PC Receitas'!$G$4:$H$103,2,FALSE)</f>
        <v>-</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164"/>
      <c r="B180" s="61">
        <v>177</v>
      </c>
      <c r="C180" s="34" t="str">
        <f>'PC Receitas'!G66</f>
        <v>4.2.62</v>
      </c>
      <c r="D180" s="35" t="str">
        <f>VLOOKUP(C180,'PC Receitas'!$G$4:$H$103,2,FALSE)</f>
        <v>-</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164"/>
      <c r="B181" s="61">
        <v>178</v>
      </c>
      <c r="C181" s="34" t="str">
        <f>'PC Receitas'!G67</f>
        <v>4.2.63</v>
      </c>
      <c r="D181" s="35" t="str">
        <f>VLOOKUP(C181,'PC Receitas'!$G$4:$H$103,2,FALSE)</f>
        <v>-</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164"/>
      <c r="B182" s="61">
        <v>179</v>
      </c>
      <c r="C182" s="34" t="str">
        <f>'PC Receitas'!G68</f>
        <v>4.2.64</v>
      </c>
      <c r="D182" s="35" t="str">
        <f>VLOOKUP(C182,'PC Receitas'!$G$4:$H$103,2,FALSE)</f>
        <v>-</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164"/>
      <c r="B183" s="61">
        <v>180</v>
      </c>
      <c r="C183" s="34" t="str">
        <f>'PC Receitas'!G69</f>
        <v>4.2.65</v>
      </c>
      <c r="D183" s="35" t="str">
        <f>VLOOKUP(C183,'PC Receitas'!$G$4:$H$103,2,FALSE)</f>
        <v>-</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164"/>
      <c r="B184" s="61">
        <v>181</v>
      </c>
      <c r="C184" s="34" t="str">
        <f>'PC Receitas'!G70</f>
        <v>4.2.66</v>
      </c>
      <c r="D184" s="35" t="str">
        <f>VLOOKUP(C184,'PC Receitas'!$G$4:$H$103,2,FALSE)</f>
        <v>-</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164"/>
      <c r="B185" s="61">
        <v>182</v>
      </c>
      <c r="C185" s="34" t="str">
        <f>'PC Receitas'!G71</f>
        <v>4.2.67</v>
      </c>
      <c r="D185" s="35" t="str">
        <f>VLOOKUP(C185,'PC Receitas'!$G$4:$H$103,2,FALSE)</f>
        <v>-</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164"/>
      <c r="B186" s="61">
        <v>183</v>
      </c>
      <c r="C186" s="34" t="str">
        <f>'PC Receitas'!G72</f>
        <v>4.2.68</v>
      </c>
      <c r="D186" s="35" t="str">
        <f>VLOOKUP(C186,'PC Receitas'!$G$4:$H$103,2,FALSE)</f>
        <v>-</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164"/>
      <c r="B187" s="61">
        <v>184</v>
      </c>
      <c r="C187" s="34" t="str">
        <f>'PC Receitas'!G73</f>
        <v>4.2.69</v>
      </c>
      <c r="D187" s="35" t="str">
        <f>VLOOKUP(C187,'PC Receitas'!$G$4:$H$103,2,FALSE)</f>
        <v>-</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164"/>
      <c r="B188" s="61">
        <v>185</v>
      </c>
      <c r="C188" s="34" t="str">
        <f>'PC Receitas'!G74</f>
        <v>4.2.70</v>
      </c>
      <c r="D188" s="35" t="str">
        <f>VLOOKUP(C188,'PC Receitas'!$G$4:$H$103,2,FALSE)</f>
        <v>-</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164"/>
      <c r="B189" s="61">
        <v>186</v>
      </c>
      <c r="C189" s="34" t="str">
        <f>'PC Receitas'!G75</f>
        <v>4.2.71</v>
      </c>
      <c r="D189" s="35" t="str">
        <f>VLOOKUP(C189,'PC Receitas'!$G$4:$H$103,2,FALSE)</f>
        <v>-</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164"/>
      <c r="B190" s="61">
        <v>187</v>
      </c>
      <c r="C190" s="34" t="str">
        <f>'PC Receitas'!G76</f>
        <v>4.2.72</v>
      </c>
      <c r="D190" s="35" t="str">
        <f>VLOOKUP(C190,'PC Receitas'!$G$4:$H$103,2,FALSE)</f>
        <v>-</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164"/>
      <c r="B191" s="61">
        <v>188</v>
      </c>
      <c r="C191" s="34" t="str">
        <f>'PC Receitas'!G77</f>
        <v>4.2.73</v>
      </c>
      <c r="D191" s="35" t="str">
        <f>VLOOKUP(C191,'PC Receitas'!$G$4:$H$103,2,FALSE)</f>
        <v>-</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164"/>
      <c r="B192" s="61">
        <v>189</v>
      </c>
      <c r="C192" s="34" t="str">
        <f>'PC Receitas'!G78</f>
        <v>4.2.74</v>
      </c>
      <c r="D192" s="35" t="str">
        <f>VLOOKUP(C192,'PC Receitas'!$G$4:$H$103,2,FALSE)</f>
        <v>-</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164"/>
      <c r="B193" s="61">
        <v>190</v>
      </c>
      <c r="C193" s="34" t="str">
        <f>'PC Receitas'!G79</f>
        <v>4.2.75</v>
      </c>
      <c r="D193" s="35" t="str">
        <f>VLOOKUP(C193,'PC Receitas'!$G$4:$H$103,2,FALSE)</f>
        <v>-</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164"/>
      <c r="B194" s="61">
        <v>191</v>
      </c>
      <c r="C194" s="34" t="str">
        <f>'PC Receitas'!G80</f>
        <v>4.2.76</v>
      </c>
      <c r="D194" s="35" t="str">
        <f>VLOOKUP(C194,'PC Receitas'!$G$4:$H$103,2,FALSE)</f>
        <v>-</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164"/>
      <c r="B195" s="61">
        <v>192</v>
      </c>
      <c r="C195" s="34" t="str">
        <f>'PC Receitas'!G81</f>
        <v>4.2.77</v>
      </c>
      <c r="D195" s="35" t="str">
        <f>VLOOKUP(C195,'PC Receitas'!$G$4:$H$103,2,FALSE)</f>
        <v>-</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164"/>
      <c r="B196" s="61">
        <v>193</v>
      </c>
      <c r="C196" s="34" t="str">
        <f>'PC Receitas'!G82</f>
        <v>4.2.78</v>
      </c>
      <c r="D196" s="35" t="str">
        <f>VLOOKUP(C196,'PC Receitas'!$G$4:$H$103,2,FALSE)</f>
        <v>-</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164"/>
      <c r="B197" s="61">
        <v>194</v>
      </c>
      <c r="C197" s="34" t="str">
        <f>'PC Receitas'!G83</f>
        <v>4.2.79</v>
      </c>
      <c r="D197" s="35" t="str">
        <f>VLOOKUP(C197,'PC Receitas'!$G$4:$H$103,2,FALSE)</f>
        <v>-</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164"/>
      <c r="B198" s="61">
        <v>195</v>
      </c>
      <c r="C198" s="34" t="str">
        <f>'PC Receitas'!G84</f>
        <v>4.2.80</v>
      </c>
      <c r="D198" s="35" t="str">
        <f>VLOOKUP(C198,'PC Receitas'!$G$4:$H$103,2,FALSE)</f>
        <v>-</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164"/>
      <c r="B199" s="61">
        <v>196</v>
      </c>
      <c r="C199" s="34" t="str">
        <f>'PC Receitas'!G85</f>
        <v>4.2.81</v>
      </c>
      <c r="D199" s="35" t="str">
        <f>VLOOKUP(C199,'PC Receitas'!$G$4:$H$103,2,FALSE)</f>
        <v>-</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164"/>
      <c r="B200" s="61">
        <v>197</v>
      </c>
      <c r="C200" s="34" t="str">
        <f>'PC Receitas'!G86</f>
        <v>4.2.82</v>
      </c>
      <c r="D200" s="35" t="str">
        <f>VLOOKUP(C200,'PC Receitas'!$G$4:$H$103,2,FALSE)</f>
        <v>-</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164"/>
      <c r="B201" s="61">
        <v>198</v>
      </c>
      <c r="C201" s="34" t="str">
        <f>'PC Receitas'!G87</f>
        <v>4.2.83</v>
      </c>
      <c r="D201" s="35" t="str">
        <f>VLOOKUP(C201,'PC Receitas'!$G$4:$H$103,2,FALSE)</f>
        <v>-</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164"/>
      <c r="B202" s="61">
        <v>199</v>
      </c>
      <c r="C202" s="34" t="str">
        <f>'PC Receitas'!G88</f>
        <v>4.2.84</v>
      </c>
      <c r="D202" s="35" t="str">
        <f>VLOOKUP(C202,'PC Receitas'!$G$4:$H$103,2,FALSE)</f>
        <v>-</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164"/>
      <c r="B203" s="61">
        <v>200</v>
      </c>
      <c r="C203" s="34" t="str">
        <f>'PC Receitas'!G89</f>
        <v>4.2.85</v>
      </c>
      <c r="D203" s="35" t="str">
        <f>VLOOKUP(C203,'PC Receitas'!$G$4:$H$103,2,FALSE)</f>
        <v>-</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164"/>
      <c r="B204" s="61">
        <v>201</v>
      </c>
      <c r="C204" s="34" t="str">
        <f>'PC Receitas'!G90</f>
        <v>4.2.86</v>
      </c>
      <c r="D204" s="35" t="str">
        <f>VLOOKUP(C204,'PC Receitas'!$G$4:$H$103,2,FALSE)</f>
        <v>-</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164"/>
      <c r="B205" s="61">
        <v>202</v>
      </c>
      <c r="C205" s="34" t="str">
        <f>'PC Receitas'!G91</f>
        <v>4.2.87</v>
      </c>
      <c r="D205" s="35" t="str">
        <f>VLOOKUP(C205,'PC Receitas'!$G$4:$H$103,2,FALSE)</f>
        <v>-</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164"/>
      <c r="B206" s="61">
        <v>203</v>
      </c>
      <c r="C206" s="34" t="str">
        <f>'PC Receitas'!G92</f>
        <v>4.2.88</v>
      </c>
      <c r="D206" s="35" t="str">
        <f>VLOOKUP(C206,'PC Receitas'!$G$4:$H$103,2,FALSE)</f>
        <v>-</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164"/>
      <c r="B207" s="61">
        <v>204</v>
      </c>
      <c r="C207" s="34" t="str">
        <f>'PC Receitas'!G93</f>
        <v>4.2.89</v>
      </c>
      <c r="D207" s="35" t="str">
        <f>VLOOKUP(C207,'PC Receitas'!$G$4:$H$103,2,FALSE)</f>
        <v>-</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164"/>
      <c r="B208" s="61">
        <v>205</v>
      </c>
      <c r="C208" s="34" t="str">
        <f>'PC Receitas'!G94</f>
        <v>4.2.90</v>
      </c>
      <c r="D208" s="35" t="str">
        <f>VLOOKUP(C208,'PC Receitas'!$G$4:$H$103,2,FALSE)</f>
        <v>-</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164"/>
      <c r="B209" s="61">
        <v>206</v>
      </c>
      <c r="C209" s="34" t="str">
        <f>'PC Receitas'!G95</f>
        <v>4.2.91</v>
      </c>
      <c r="D209" s="35" t="str">
        <f>VLOOKUP(C209,'PC Receitas'!$G$4:$H$103,2,FALSE)</f>
        <v>-</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164"/>
      <c r="B210" s="61">
        <v>207</v>
      </c>
      <c r="C210" s="34" t="str">
        <f>'PC Receitas'!G96</f>
        <v>4.2.92</v>
      </c>
      <c r="D210" s="35" t="str">
        <f>VLOOKUP(C210,'PC Receitas'!$G$4:$H$103,2,FALSE)</f>
        <v>-</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164"/>
      <c r="B211" s="61">
        <v>208</v>
      </c>
      <c r="C211" s="34" t="str">
        <f>'PC Receitas'!G97</f>
        <v>4.2.93</v>
      </c>
      <c r="D211" s="35" t="str">
        <f>VLOOKUP(C211,'PC Receitas'!$G$4:$H$103,2,FALSE)</f>
        <v>-</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164"/>
      <c r="B212" s="61">
        <v>209</v>
      </c>
      <c r="C212" s="34" t="str">
        <f>'PC Receitas'!G98</f>
        <v>4.2.94</v>
      </c>
      <c r="D212" s="35" t="str">
        <f>VLOOKUP(C212,'PC Receitas'!$G$4:$H$103,2,FALSE)</f>
        <v>-</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164"/>
      <c r="B213" s="61">
        <v>210</v>
      </c>
      <c r="C213" s="34" t="str">
        <f>'PC Receitas'!G99</f>
        <v>4.2.95</v>
      </c>
      <c r="D213" s="35" t="str">
        <f>VLOOKUP(C213,'PC Receitas'!$G$4:$H$103,2,FALSE)</f>
        <v>-</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164"/>
      <c r="B214" s="61">
        <v>211</v>
      </c>
      <c r="C214" s="34" t="str">
        <f>'PC Receitas'!G100</f>
        <v>4.2.96</v>
      </c>
      <c r="D214" s="35" t="str">
        <f>VLOOKUP(C214,'PC Receitas'!$G$4:$H$103,2,FALSE)</f>
        <v>-</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164"/>
      <c r="B215" s="61">
        <v>212</v>
      </c>
      <c r="C215" s="34" t="str">
        <f>'PC Receitas'!G101</f>
        <v>4.2.97</v>
      </c>
      <c r="D215" s="35" t="str">
        <f>VLOOKUP(C215,'PC Receitas'!$G$4:$H$103,2,FALSE)</f>
        <v>-</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164"/>
      <c r="B216" s="61">
        <v>213</v>
      </c>
      <c r="C216" s="34" t="str">
        <f>'PC Receitas'!G102</f>
        <v>4.2.98</v>
      </c>
      <c r="D216" s="35" t="str">
        <f>VLOOKUP(C216,'PC Receitas'!$G$4:$H$103,2,FALSE)</f>
        <v>-</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164"/>
      <c r="B217" s="61">
        <v>214</v>
      </c>
      <c r="C217" s="34" t="str">
        <f>'PC Receitas'!G103</f>
        <v>4.2.99</v>
      </c>
      <c r="D217" s="35" t="str">
        <f>VLOOKUP(C217,'PC Receitas'!$G$4:$H$103,2,FALSE)</f>
        <v>Outras Receitas com Serviços</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164"/>
      <c r="B218" s="61">
        <v>215</v>
      </c>
      <c r="E218" s="71"/>
      <c r="F218" s="71"/>
      <c r="G218" s="71"/>
      <c r="H218" s="71"/>
      <c r="I218" s="71"/>
      <c r="J218" s="71"/>
      <c r="K218" s="71"/>
      <c r="L218" s="71"/>
      <c r="M218" s="71"/>
      <c r="N218" s="71"/>
      <c r="O218" s="71"/>
      <c r="P218" s="71"/>
      <c r="Q218" s="71"/>
    </row>
    <row r="219" spans="1:17" ht="33.75" customHeight="1" thickTop="1" thickBot="1" x14ac:dyDescent="0.3">
      <c r="A219" s="164"/>
      <c r="B219" s="61">
        <v>216</v>
      </c>
      <c r="C219" s="251" t="s">
        <v>88</v>
      </c>
      <c r="D219" s="251"/>
      <c r="E219" s="187">
        <f>E221+E321</f>
        <v>0</v>
      </c>
      <c r="F219" s="187">
        <f t="shared" ref="F219:Q219" si="16">F221+F321</f>
        <v>0</v>
      </c>
      <c r="G219" s="187">
        <f t="shared" si="16"/>
        <v>0</v>
      </c>
      <c r="H219" s="187">
        <f t="shared" si="16"/>
        <v>0</v>
      </c>
      <c r="I219" s="187">
        <f t="shared" si="16"/>
        <v>0</v>
      </c>
      <c r="J219" s="187">
        <f t="shared" si="16"/>
        <v>0</v>
      </c>
      <c r="K219" s="187">
        <f t="shared" si="16"/>
        <v>0</v>
      </c>
      <c r="L219" s="187">
        <f t="shared" si="16"/>
        <v>0</v>
      </c>
      <c r="M219" s="187">
        <f t="shared" si="16"/>
        <v>127.17</v>
      </c>
      <c r="N219" s="187">
        <f t="shared" si="16"/>
        <v>0</v>
      </c>
      <c r="O219" s="187">
        <f t="shared" si="16"/>
        <v>0</v>
      </c>
      <c r="P219" s="187">
        <f t="shared" si="16"/>
        <v>0</v>
      </c>
      <c r="Q219" s="187">
        <f t="shared" si="16"/>
        <v>127.17</v>
      </c>
    </row>
    <row r="220" spans="1:17" ht="12.75" customHeight="1" thickTop="1" thickBot="1" x14ac:dyDescent="0.3">
      <c r="A220" s="164"/>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164"/>
      <c r="B221" s="61">
        <v>218</v>
      </c>
      <c r="C221" s="188" t="str">
        <f>'PC Despesas'!C$4</f>
        <v>5.1</v>
      </c>
      <c r="D221" s="189" t="str">
        <f>VLOOKUP(C221,'PC Despesas'!$C$4:$D$103,2,FALSE)</f>
        <v>DESPESAS COM PRODUTOS</v>
      </c>
      <c r="E221" s="190">
        <f t="shared" ref="E221:Q221" si="17">SUM(E222:E320)</f>
        <v>0</v>
      </c>
      <c r="F221" s="190">
        <f t="shared" si="17"/>
        <v>0</v>
      </c>
      <c r="G221" s="190">
        <f t="shared" si="17"/>
        <v>0</v>
      </c>
      <c r="H221" s="190">
        <f t="shared" si="17"/>
        <v>0</v>
      </c>
      <c r="I221" s="190">
        <f t="shared" si="17"/>
        <v>0</v>
      </c>
      <c r="J221" s="190">
        <f t="shared" si="17"/>
        <v>0</v>
      </c>
      <c r="K221" s="190">
        <f t="shared" si="17"/>
        <v>0</v>
      </c>
      <c r="L221" s="190">
        <f t="shared" si="17"/>
        <v>0</v>
      </c>
      <c r="M221" s="190">
        <f t="shared" si="17"/>
        <v>0</v>
      </c>
      <c r="N221" s="190">
        <f t="shared" si="17"/>
        <v>0</v>
      </c>
      <c r="O221" s="190">
        <f t="shared" si="17"/>
        <v>0</v>
      </c>
      <c r="P221" s="190">
        <f t="shared" si="17"/>
        <v>0</v>
      </c>
      <c r="Q221" s="190">
        <f t="shared" si="17"/>
        <v>0</v>
      </c>
    </row>
    <row r="222" spans="1:17" ht="28.5" customHeight="1" thickTop="1" thickBot="1" x14ac:dyDescent="0.3">
      <c r="A222" s="164"/>
      <c r="B222" s="61">
        <v>219</v>
      </c>
      <c r="C222" s="34" t="str">
        <f>'PC Despesas'!C5</f>
        <v>5.1.1</v>
      </c>
      <c r="D222" s="35" t="str">
        <f>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164"/>
      <c r="B223" s="61">
        <v>220</v>
      </c>
      <c r="C223" s="34" t="str">
        <f>'PC Despesas'!C6</f>
        <v>5.1.2</v>
      </c>
      <c r="D223" s="35" t="str">
        <f>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164"/>
      <c r="B224" s="61">
        <v>221</v>
      </c>
      <c r="C224" s="34" t="str">
        <f>'PC Despesas'!C7</f>
        <v>5.1.3</v>
      </c>
      <c r="D224" s="35" t="str">
        <f>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164"/>
      <c r="B225" s="61">
        <v>222</v>
      </c>
      <c r="C225" s="34" t="str">
        <f>'PC Despesas'!C8</f>
        <v>5.1.4</v>
      </c>
      <c r="D225" s="35" t="str">
        <f>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164"/>
      <c r="B226" s="61">
        <v>223</v>
      </c>
      <c r="C226" s="34" t="str">
        <f>'PC Despesas'!C9</f>
        <v>5.1.5</v>
      </c>
      <c r="D226" s="35" t="str">
        <f>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164"/>
      <c r="B227" s="61">
        <v>224</v>
      </c>
      <c r="C227" s="34" t="str">
        <f>'PC Despesas'!C10</f>
        <v>5.1.6</v>
      </c>
      <c r="D227" s="35" t="str">
        <f>VLOOKUP(C227,'PC Despesas'!$C$4:$D$103,2,FALSE)</f>
        <v>-</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164"/>
      <c r="B228" s="61">
        <v>225</v>
      </c>
      <c r="C228" s="34" t="str">
        <f>'PC Despesas'!C11</f>
        <v>5.1.7</v>
      </c>
      <c r="D228" s="35" t="str">
        <f>VLOOKUP(C228,'PC Despesas'!$C$4:$D$103,2,FALSE)</f>
        <v>-</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164"/>
      <c r="B229" s="61">
        <v>226</v>
      </c>
      <c r="C229" s="34" t="str">
        <f>'PC Despesas'!C12</f>
        <v>5.1.8</v>
      </c>
      <c r="D229" s="35" t="str">
        <f>VLOOKUP(C229,'PC Despesas'!$C$4:$D$103,2,FALSE)</f>
        <v>-</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164"/>
      <c r="B230" s="61">
        <v>227</v>
      </c>
      <c r="C230" s="34" t="str">
        <f>'PC Despesas'!C13</f>
        <v>5.1.9</v>
      </c>
      <c r="D230" s="35" t="str">
        <f>VLOOKUP(C230,'PC Despesas'!$C$4:$D$103,2,FALSE)</f>
        <v>-</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164"/>
      <c r="B231" s="61">
        <v>228</v>
      </c>
      <c r="C231" s="34" t="str">
        <f>'PC Despesas'!C14</f>
        <v>5.1.10</v>
      </c>
      <c r="D231" s="35" t="str">
        <f>VLOOKUP(C231,'PC Despesas'!$C$4:$D$103,2,FALSE)</f>
        <v>-</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164"/>
      <c r="B232" s="61">
        <v>229</v>
      </c>
      <c r="C232" s="34" t="str">
        <f>'PC Despesas'!C15</f>
        <v>5.1.11</v>
      </c>
      <c r="D232" s="35" t="str">
        <f>VLOOKUP(C232,'PC Despesas'!$C$4:$D$103,2,FALSE)</f>
        <v>-</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164"/>
      <c r="B233" s="61">
        <v>230</v>
      </c>
      <c r="C233" s="34" t="str">
        <f>'PC Despesas'!C16</f>
        <v>5.1.12</v>
      </c>
      <c r="D233" s="35" t="str">
        <f>VLOOKUP(C233,'PC Despesas'!$C$4:$D$103,2,FALSE)</f>
        <v>-</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164"/>
      <c r="B234" s="61">
        <v>231</v>
      </c>
      <c r="C234" s="34" t="str">
        <f>'PC Despesas'!C17</f>
        <v>5.1.13</v>
      </c>
      <c r="D234" s="35" t="str">
        <f>VLOOKUP(C234,'PC Despesas'!$C$4:$D$103,2,FALSE)</f>
        <v>-</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164"/>
      <c r="B235" s="61">
        <v>232</v>
      </c>
      <c r="C235" s="34" t="str">
        <f>'PC Despesas'!C18</f>
        <v>5.1.14</v>
      </c>
      <c r="D235" s="35" t="str">
        <f>VLOOKUP(C235,'PC Despesas'!$C$4:$D$103,2,FALSE)</f>
        <v>-</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164"/>
      <c r="B236" s="61">
        <v>233</v>
      </c>
      <c r="C236" s="34" t="str">
        <f>'PC Despesas'!C19</f>
        <v>5.1.15</v>
      </c>
      <c r="D236" s="35" t="str">
        <f>VLOOKUP(C236,'PC Despesas'!$C$4:$D$103,2,FALSE)</f>
        <v>-</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164"/>
      <c r="B237" s="61">
        <v>234</v>
      </c>
      <c r="C237" s="34" t="str">
        <f>'PC Despesas'!C20</f>
        <v>5.1.16</v>
      </c>
      <c r="D237" s="35" t="str">
        <f>VLOOKUP(C237,'PC Despesas'!$C$4:$D$103,2,FALSE)</f>
        <v>-</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164"/>
      <c r="B238" s="61">
        <v>235</v>
      </c>
      <c r="C238" s="34" t="str">
        <f>'PC Despesas'!C21</f>
        <v>5.1.17</v>
      </c>
      <c r="D238" s="35" t="str">
        <f>VLOOKUP(C238,'PC Despesas'!$C$4:$D$103,2,FALSE)</f>
        <v>-</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164"/>
      <c r="B239" s="61">
        <v>236</v>
      </c>
      <c r="C239" s="34" t="str">
        <f>'PC Despesas'!C22</f>
        <v>5.1.18</v>
      </c>
      <c r="D239" s="35" t="str">
        <f>VLOOKUP(C239,'PC Despesas'!$C$4:$D$103,2,FALSE)</f>
        <v>-</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164"/>
      <c r="B240" s="61">
        <v>237</v>
      </c>
      <c r="C240" s="34" t="str">
        <f>'PC Despesas'!C23</f>
        <v>5.1.19</v>
      </c>
      <c r="D240" s="35" t="str">
        <f>VLOOKUP(C240,'PC Despesas'!$C$4:$D$103,2,FALSE)</f>
        <v>-</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164"/>
      <c r="B241" s="61">
        <v>238</v>
      </c>
      <c r="C241" s="34" t="str">
        <f>'PC Despesas'!C24</f>
        <v>5.1.20</v>
      </c>
      <c r="D241" s="35" t="str">
        <f>VLOOKUP(C241,'PC Despesas'!$C$4:$D$103,2,FALSE)</f>
        <v>-</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164"/>
      <c r="B242" s="61">
        <v>239</v>
      </c>
      <c r="C242" s="34" t="str">
        <f>'PC Despesas'!C25</f>
        <v>5.1.21</v>
      </c>
      <c r="D242" s="35" t="str">
        <f>VLOOKUP(C242,'PC Despesas'!$C$4:$D$103,2,FALSE)</f>
        <v>-</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164"/>
      <c r="B243" s="61">
        <v>240</v>
      </c>
      <c r="C243" s="34" t="str">
        <f>'PC Despesas'!C26</f>
        <v>5.1.22</v>
      </c>
      <c r="D243" s="35" t="str">
        <f>VLOOKUP(C243,'PC Despesas'!$C$4:$D$103,2,FALSE)</f>
        <v>-</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164"/>
      <c r="B244" s="61">
        <v>241</v>
      </c>
      <c r="C244" s="34" t="str">
        <f>'PC Despesas'!C27</f>
        <v>5.1.23</v>
      </c>
      <c r="D244" s="35" t="str">
        <f>VLOOKUP(C244,'PC Despesas'!$C$4:$D$103,2,FALSE)</f>
        <v>-</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164"/>
      <c r="B245" s="61">
        <v>242</v>
      </c>
      <c r="C245" s="34" t="str">
        <f>'PC Despesas'!C28</f>
        <v>5.1.24</v>
      </c>
      <c r="D245" s="35" t="str">
        <f>VLOOKUP(C245,'PC Despesas'!$C$4:$D$103,2,FALSE)</f>
        <v>-</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164"/>
      <c r="B246" s="61">
        <v>243</v>
      </c>
      <c r="C246" s="34" t="str">
        <f>'PC Despesas'!C29</f>
        <v>5.1.25</v>
      </c>
      <c r="D246" s="35" t="str">
        <f>VLOOKUP(C246,'PC Despesas'!$C$4:$D$103,2,FALSE)</f>
        <v>-</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164"/>
      <c r="B247" s="61">
        <v>244</v>
      </c>
      <c r="C247" s="34" t="str">
        <f>'PC Despesas'!C30</f>
        <v>5.1.26</v>
      </c>
      <c r="D247" s="35" t="str">
        <f>VLOOKUP(C247,'PC Despesas'!$C$4:$D$103,2,FALSE)</f>
        <v>-</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164"/>
      <c r="B248" s="61">
        <v>245</v>
      </c>
      <c r="C248" s="34" t="str">
        <f>'PC Despesas'!C31</f>
        <v>5.1.27</v>
      </c>
      <c r="D248" s="35" t="str">
        <f>VLOOKUP(C248,'PC Despesas'!$C$4:$D$103,2,FALSE)</f>
        <v>-</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164"/>
      <c r="B249" s="61">
        <v>246</v>
      </c>
      <c r="C249" s="34" t="str">
        <f>'PC Despesas'!C32</f>
        <v>5.1.28</v>
      </c>
      <c r="D249" s="35" t="str">
        <f>VLOOKUP(C249,'PC Despesas'!$C$4:$D$103,2,FALSE)</f>
        <v>-</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164"/>
      <c r="B250" s="61">
        <v>247</v>
      </c>
      <c r="C250" s="34" t="str">
        <f>'PC Despesas'!C33</f>
        <v>5.1.29</v>
      </c>
      <c r="D250" s="35" t="str">
        <f>VLOOKUP(C250,'PC Despesas'!$C$4:$D$103,2,FALSE)</f>
        <v>-</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164"/>
      <c r="B251" s="61">
        <v>248</v>
      </c>
      <c r="C251" s="34" t="str">
        <f>'PC Despesas'!C34</f>
        <v>5.1.30</v>
      </c>
      <c r="D251" s="35" t="str">
        <f>VLOOKUP(C251,'PC Despesas'!$C$4:$D$103,2,FALSE)</f>
        <v>-</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164"/>
      <c r="B252" s="61">
        <v>249</v>
      </c>
      <c r="C252" s="34" t="str">
        <f>'PC Despesas'!C35</f>
        <v>5.1.31</v>
      </c>
      <c r="D252" s="35" t="str">
        <f>VLOOKUP(C252,'PC Despesas'!$C$4:$D$103,2,FALSE)</f>
        <v>-</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164"/>
      <c r="B253" s="61">
        <v>250</v>
      </c>
      <c r="C253" s="34" t="str">
        <f>'PC Despesas'!C36</f>
        <v>5.1.32</v>
      </c>
      <c r="D253" s="35" t="str">
        <f>VLOOKUP(C253,'PC Despesas'!$C$4:$D$103,2,FALSE)</f>
        <v>-</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164"/>
      <c r="B254" s="61">
        <v>251</v>
      </c>
      <c r="C254" s="34" t="str">
        <f>'PC Despesas'!C37</f>
        <v>5.1.33</v>
      </c>
      <c r="D254" s="35" t="str">
        <f>VLOOKUP(C254,'PC Despesas'!$C$4:$D$103,2,FALSE)</f>
        <v>-</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164"/>
      <c r="B255" s="61">
        <v>252</v>
      </c>
      <c r="C255" s="34" t="str">
        <f>'PC Despesas'!C38</f>
        <v>5.1.34</v>
      </c>
      <c r="D255" s="35" t="str">
        <f>VLOOKUP(C255,'PC Despesas'!$C$4:$D$103,2,FALSE)</f>
        <v>-</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164"/>
      <c r="B256" s="61">
        <v>253</v>
      </c>
      <c r="C256" s="34" t="str">
        <f>'PC Despesas'!C39</f>
        <v>5.1.35</v>
      </c>
      <c r="D256" s="35" t="str">
        <f>VLOOKUP(C256,'PC Despesas'!$C$4:$D$103,2,FALSE)</f>
        <v>-</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164"/>
      <c r="B257" s="61">
        <v>254</v>
      </c>
      <c r="C257" s="34" t="str">
        <f>'PC Despesas'!C40</f>
        <v>5.1.36</v>
      </c>
      <c r="D257" s="35" t="str">
        <f>VLOOKUP(C257,'PC Despesas'!$C$4:$D$103,2,FALSE)</f>
        <v>-</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164"/>
      <c r="B258" s="61">
        <v>255</v>
      </c>
      <c r="C258" s="34" t="str">
        <f>'PC Despesas'!C41</f>
        <v>5.1.37</v>
      </c>
      <c r="D258" s="35" t="str">
        <f>VLOOKUP(C258,'PC Despesas'!$C$4:$D$103,2,FALSE)</f>
        <v>-</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164"/>
      <c r="B259" s="61">
        <v>256</v>
      </c>
      <c r="C259" s="34" t="str">
        <f>'PC Despesas'!C42</f>
        <v>5.1.38</v>
      </c>
      <c r="D259" s="35" t="str">
        <f>VLOOKUP(C259,'PC Despesas'!$C$4:$D$103,2,FALSE)</f>
        <v>-</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164"/>
      <c r="B260" s="61">
        <v>257</v>
      </c>
      <c r="C260" s="34" t="str">
        <f>'PC Despesas'!C43</f>
        <v>5.1.39</v>
      </c>
      <c r="D260" s="35" t="str">
        <f>VLOOKUP(C260,'PC Despesas'!$C$4:$D$103,2,FALSE)</f>
        <v>-</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164"/>
      <c r="B261" s="61">
        <v>258</v>
      </c>
      <c r="C261" s="34" t="str">
        <f>'PC Despesas'!C44</f>
        <v>5.1.40</v>
      </c>
      <c r="D261" s="35" t="str">
        <f>VLOOKUP(C261,'PC Despesas'!$C$4:$D$103,2,FALSE)</f>
        <v>-</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164"/>
      <c r="B262" s="61">
        <v>259</v>
      </c>
      <c r="C262" s="34" t="str">
        <f>'PC Despesas'!C45</f>
        <v>5.1.41</v>
      </c>
      <c r="D262" s="35" t="str">
        <f>VLOOKUP(C262,'PC Despesas'!$C$4:$D$103,2,FALSE)</f>
        <v>-</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164"/>
      <c r="B263" s="61">
        <v>260</v>
      </c>
      <c r="C263" s="34" t="str">
        <f>'PC Despesas'!C46</f>
        <v>5.1.42</v>
      </c>
      <c r="D263" s="35" t="str">
        <f>VLOOKUP(C263,'PC Despesas'!$C$4:$D$103,2,FALSE)</f>
        <v>-</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164"/>
      <c r="B264" s="61">
        <v>261</v>
      </c>
      <c r="C264" s="34" t="str">
        <f>'PC Despesas'!C47</f>
        <v>5.1.43</v>
      </c>
      <c r="D264" s="35" t="str">
        <f>VLOOKUP(C264,'PC Despesas'!$C$4:$D$103,2,FALSE)</f>
        <v>-</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164"/>
      <c r="B265" s="61">
        <v>262</v>
      </c>
      <c r="C265" s="34" t="str">
        <f>'PC Despesas'!C48</f>
        <v>5.1.44</v>
      </c>
      <c r="D265" s="35" t="str">
        <f>VLOOKUP(C265,'PC Despesas'!$C$4:$D$103,2,FALSE)</f>
        <v>-</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164"/>
      <c r="B266" s="61">
        <v>263</v>
      </c>
      <c r="C266" s="34" t="str">
        <f>'PC Despesas'!C49</f>
        <v>5.1.45</v>
      </c>
      <c r="D266" s="35" t="str">
        <f>VLOOKUP(C266,'PC Despesas'!$C$4:$D$103,2,FALSE)</f>
        <v>-</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164"/>
      <c r="B267" s="61">
        <v>264</v>
      </c>
      <c r="C267" s="34" t="str">
        <f>'PC Despesas'!C50</f>
        <v>5.1.46</v>
      </c>
      <c r="D267" s="35" t="str">
        <f>VLOOKUP(C267,'PC Despesas'!$C$4:$D$103,2,FALSE)</f>
        <v>-</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164"/>
      <c r="B268" s="61">
        <v>265</v>
      </c>
      <c r="C268" s="34" t="str">
        <f>'PC Despesas'!C51</f>
        <v>5.1.47</v>
      </c>
      <c r="D268" s="35" t="str">
        <f>VLOOKUP(C268,'PC Despesas'!$C$4:$D$103,2,FALSE)</f>
        <v>-</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164"/>
      <c r="B269" s="61">
        <v>266</v>
      </c>
      <c r="C269" s="34" t="str">
        <f>'PC Despesas'!C52</f>
        <v>5.1.48</v>
      </c>
      <c r="D269" s="35" t="str">
        <f>VLOOKUP(C269,'PC Despesas'!$C$4:$D$103,2,FALSE)</f>
        <v>-</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164"/>
      <c r="B270" s="61">
        <v>267</v>
      </c>
      <c r="C270" s="34" t="str">
        <f>'PC Despesas'!C53</f>
        <v>5.1.49</v>
      </c>
      <c r="D270" s="35" t="str">
        <f>VLOOKUP(C270,'PC Despesas'!$C$4:$D$103,2,FALSE)</f>
        <v>-</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164"/>
      <c r="B271" s="61">
        <v>268</v>
      </c>
      <c r="C271" s="34" t="str">
        <f>'PC Despesas'!C54</f>
        <v>5.1.50</v>
      </c>
      <c r="D271" s="35" t="str">
        <f>VLOOKUP(C271,'PC Despesas'!$C$4:$D$103,2,FALSE)</f>
        <v>-</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164"/>
      <c r="B272" s="61">
        <v>269</v>
      </c>
      <c r="C272" s="34" t="str">
        <f>'PC Despesas'!C55</f>
        <v>5.1.51</v>
      </c>
      <c r="D272" s="35" t="str">
        <f>VLOOKUP(C272,'PC Despesas'!$C$4:$D$103,2,FALSE)</f>
        <v>-</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164"/>
      <c r="B273" s="61">
        <v>270</v>
      </c>
      <c r="C273" s="34" t="str">
        <f>'PC Despesas'!C56</f>
        <v>5.1.52</v>
      </c>
      <c r="D273" s="35" t="str">
        <f>VLOOKUP(C273,'PC Despesas'!$C$4:$D$103,2,FALSE)</f>
        <v>-</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164"/>
      <c r="B274" s="61">
        <v>271</v>
      </c>
      <c r="C274" s="34" t="str">
        <f>'PC Despesas'!C57</f>
        <v>5.1.53</v>
      </c>
      <c r="D274" s="35" t="str">
        <f>VLOOKUP(C274,'PC Despesas'!$C$4:$D$103,2,FALSE)</f>
        <v>-</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164"/>
      <c r="B275" s="61">
        <v>272</v>
      </c>
      <c r="C275" s="34" t="str">
        <f>'PC Despesas'!C58</f>
        <v>5.1.54</v>
      </c>
      <c r="D275" s="35" t="str">
        <f>VLOOKUP(C275,'PC Despesas'!$C$4:$D$103,2,FALSE)</f>
        <v>-</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164"/>
      <c r="B276" s="61">
        <v>273</v>
      </c>
      <c r="C276" s="34" t="str">
        <f>'PC Despesas'!C59</f>
        <v>5.1.55</v>
      </c>
      <c r="D276" s="35" t="str">
        <f>VLOOKUP(C276,'PC Despesas'!$C$4:$D$103,2,FALSE)</f>
        <v>-</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164"/>
      <c r="B277" s="61">
        <v>274</v>
      </c>
      <c r="C277" s="34" t="str">
        <f>'PC Despesas'!C60</f>
        <v>5.1.56</v>
      </c>
      <c r="D277" s="35" t="str">
        <f>VLOOKUP(C277,'PC Despesas'!$C$4:$D$103,2,FALSE)</f>
        <v>-</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164"/>
      <c r="B278" s="61">
        <v>275</v>
      </c>
      <c r="C278" s="34" t="str">
        <f>'PC Despesas'!C61</f>
        <v>5.1.57</v>
      </c>
      <c r="D278" s="35" t="str">
        <f>VLOOKUP(C278,'PC Despesas'!$C$4:$D$103,2,FALSE)</f>
        <v>-</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164"/>
      <c r="B279" s="61">
        <v>276</v>
      </c>
      <c r="C279" s="34" t="str">
        <f>'PC Despesas'!C62</f>
        <v>5.1.58</v>
      </c>
      <c r="D279" s="35" t="str">
        <f>VLOOKUP(C279,'PC Despesas'!$C$4:$D$103,2,FALSE)</f>
        <v>-</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164"/>
      <c r="B280" s="61">
        <v>277</v>
      </c>
      <c r="C280" s="34" t="str">
        <f>'PC Despesas'!C63</f>
        <v>5.1.59</v>
      </c>
      <c r="D280" s="35" t="str">
        <f>VLOOKUP(C280,'PC Despesas'!$C$4:$D$103,2,FALSE)</f>
        <v>-</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164"/>
      <c r="B281" s="61">
        <v>278</v>
      </c>
      <c r="C281" s="34" t="str">
        <f>'PC Despesas'!C64</f>
        <v>5.1.60</v>
      </c>
      <c r="D281" s="35" t="str">
        <f>VLOOKUP(C281,'PC Despesas'!$C$4:$D$103,2,FALSE)</f>
        <v>-</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164"/>
      <c r="B282" s="61">
        <v>279</v>
      </c>
      <c r="C282" s="34" t="str">
        <f>'PC Despesas'!C65</f>
        <v>5.1.61</v>
      </c>
      <c r="D282" s="35" t="str">
        <f>VLOOKUP(C282,'PC Despesas'!$C$4:$D$103,2,FALSE)</f>
        <v>-</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164"/>
      <c r="B283" s="61">
        <v>280</v>
      </c>
      <c r="C283" s="34" t="str">
        <f>'PC Despesas'!C66</f>
        <v>5.1.62</v>
      </c>
      <c r="D283" s="35" t="str">
        <f>VLOOKUP(C283,'PC Despesas'!$C$4:$D$103,2,FALSE)</f>
        <v>-</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164"/>
      <c r="B284" s="61">
        <v>281</v>
      </c>
      <c r="C284" s="34" t="str">
        <f>'PC Despesas'!C67</f>
        <v>5.1.63</v>
      </c>
      <c r="D284" s="35" t="str">
        <f>VLOOKUP(C284,'PC Despesas'!$C$4:$D$103,2,FALSE)</f>
        <v>-</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164"/>
      <c r="B285" s="61">
        <v>282</v>
      </c>
      <c r="C285" s="34" t="str">
        <f>'PC Despesas'!C68</f>
        <v>5.1.64</v>
      </c>
      <c r="D285" s="35" t="str">
        <f>VLOOKUP(C285,'PC Despesas'!$C$4:$D$103,2,FALSE)</f>
        <v>-</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164"/>
      <c r="B286" s="61">
        <v>283</v>
      </c>
      <c r="C286" s="34" t="str">
        <f>'PC Despesas'!C69</f>
        <v>5.1.65</v>
      </c>
      <c r="D286" s="35" t="str">
        <f>VLOOKUP(C286,'PC Despesas'!$C$4:$D$103,2,FALSE)</f>
        <v>-</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164"/>
      <c r="B287" s="61">
        <v>284</v>
      </c>
      <c r="C287" s="34" t="str">
        <f>'PC Despesas'!C70</f>
        <v>5.1.66</v>
      </c>
      <c r="D287" s="35" t="str">
        <f>VLOOKUP(C287,'PC Despesas'!$C$4:$D$103,2,FALSE)</f>
        <v>-</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164"/>
      <c r="B288" s="61">
        <v>285</v>
      </c>
      <c r="C288" s="34" t="str">
        <f>'PC Despesas'!C71</f>
        <v>5.1.67</v>
      </c>
      <c r="D288" s="35" t="str">
        <f>VLOOKUP(C288,'PC Despesas'!$C$4:$D$103,2,FALSE)</f>
        <v>-</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164"/>
      <c r="B289" s="61">
        <v>286</v>
      </c>
      <c r="C289" s="34" t="str">
        <f>'PC Despesas'!C72</f>
        <v>5.1.68</v>
      </c>
      <c r="D289" s="35" t="str">
        <f>VLOOKUP(C289,'PC Despesas'!$C$4:$D$103,2,FALSE)</f>
        <v>-</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164"/>
      <c r="B290" s="61">
        <v>287</v>
      </c>
      <c r="C290" s="34" t="str">
        <f>'PC Despesas'!C73</f>
        <v>5.1.69</v>
      </c>
      <c r="D290" s="35" t="str">
        <f>VLOOKUP(C290,'PC Despesas'!$C$4:$D$103,2,FALSE)</f>
        <v>-</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164"/>
      <c r="B291" s="61">
        <v>288</v>
      </c>
      <c r="C291" s="34" t="str">
        <f>'PC Despesas'!C74</f>
        <v>5.1.70</v>
      </c>
      <c r="D291" s="35" t="str">
        <f>VLOOKUP(C291,'PC Despesas'!$C$4:$D$103,2,FALSE)</f>
        <v>-</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164"/>
      <c r="B292" s="61">
        <v>289</v>
      </c>
      <c r="C292" s="34" t="str">
        <f>'PC Despesas'!C75</f>
        <v>5.1.71</v>
      </c>
      <c r="D292" s="35" t="str">
        <f>VLOOKUP(C292,'PC Despesas'!$C$4:$D$103,2,FALSE)</f>
        <v>-</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164"/>
      <c r="B293" s="61">
        <v>290</v>
      </c>
      <c r="C293" s="34" t="str">
        <f>'PC Despesas'!C76</f>
        <v>5.1.72</v>
      </c>
      <c r="D293" s="35" t="str">
        <f>VLOOKUP(C293,'PC Despesas'!$C$4:$D$103,2,FALSE)</f>
        <v>-</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164"/>
      <c r="B294" s="61">
        <v>291</v>
      </c>
      <c r="C294" s="34" t="str">
        <f>'PC Despesas'!C77</f>
        <v>5.1.73</v>
      </c>
      <c r="D294" s="35" t="str">
        <f>VLOOKUP(C294,'PC Despesas'!$C$4:$D$103,2,FALSE)</f>
        <v>-</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164"/>
      <c r="B295" s="61">
        <v>292</v>
      </c>
      <c r="C295" s="34" t="str">
        <f>'PC Despesas'!C78</f>
        <v>5.1.74</v>
      </c>
      <c r="D295" s="35" t="str">
        <f>VLOOKUP(C295,'PC Despesas'!$C$4:$D$103,2,FALSE)</f>
        <v>-</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164"/>
      <c r="B296" s="61">
        <v>293</v>
      </c>
      <c r="C296" s="34" t="str">
        <f>'PC Despesas'!C79</f>
        <v>5.1.75</v>
      </c>
      <c r="D296" s="35" t="str">
        <f>VLOOKUP(C296,'PC Despesas'!$C$4:$D$103,2,FALSE)</f>
        <v>-</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164"/>
      <c r="B297" s="61">
        <v>294</v>
      </c>
      <c r="C297" s="34" t="str">
        <f>'PC Despesas'!C80</f>
        <v>5.1.76</v>
      </c>
      <c r="D297" s="35" t="str">
        <f>VLOOKUP(C297,'PC Despesas'!$C$4:$D$103,2,FALSE)</f>
        <v>-</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164"/>
      <c r="B298" s="61">
        <v>295</v>
      </c>
      <c r="C298" s="34" t="str">
        <f>'PC Despesas'!C81</f>
        <v>5.1.77</v>
      </c>
      <c r="D298" s="35" t="str">
        <f>VLOOKUP(C298,'PC Despesas'!$C$4:$D$103,2,FALSE)</f>
        <v>-</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164"/>
      <c r="B299" s="61">
        <v>296</v>
      </c>
      <c r="C299" s="34" t="str">
        <f>'PC Despesas'!C82</f>
        <v>5.1.78</v>
      </c>
      <c r="D299" s="35" t="str">
        <f>VLOOKUP(C299,'PC Despesas'!$C$4:$D$103,2,FALSE)</f>
        <v>-</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164"/>
      <c r="B300" s="61">
        <v>297</v>
      </c>
      <c r="C300" s="34" t="str">
        <f>'PC Despesas'!C83</f>
        <v>5.1.79</v>
      </c>
      <c r="D300" s="35" t="str">
        <f>VLOOKUP(C300,'PC Despesas'!$C$4:$D$103,2,FALSE)</f>
        <v>-</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164"/>
      <c r="B301" s="61">
        <v>298</v>
      </c>
      <c r="C301" s="34" t="str">
        <f>'PC Despesas'!C84</f>
        <v>5.1.80</v>
      </c>
      <c r="D301" s="35" t="str">
        <f>VLOOKUP(C301,'PC Despesas'!$C$4:$D$103,2,FALSE)</f>
        <v>-</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164"/>
      <c r="B302" s="61">
        <v>299</v>
      </c>
      <c r="C302" s="34" t="str">
        <f>'PC Despesas'!C85</f>
        <v>5.1.81</v>
      </c>
      <c r="D302" s="35" t="str">
        <f>VLOOKUP(C302,'PC Despesas'!$C$4:$D$103,2,FALSE)</f>
        <v>-</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164"/>
      <c r="B303" s="61">
        <v>300</v>
      </c>
      <c r="C303" s="34" t="str">
        <f>'PC Despesas'!C86</f>
        <v>5.1.82</v>
      </c>
      <c r="D303" s="35" t="str">
        <f>VLOOKUP(C303,'PC Despesas'!$C$4:$D$103,2,FALSE)</f>
        <v>-</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164"/>
      <c r="B304" s="61">
        <v>301</v>
      </c>
      <c r="C304" s="34" t="str">
        <f>'PC Despesas'!C87</f>
        <v>5.1.83</v>
      </c>
      <c r="D304" s="35" t="str">
        <f>VLOOKUP(C304,'PC Despesas'!$C$4:$D$103,2,FALSE)</f>
        <v>-</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164"/>
      <c r="B305" s="61">
        <v>302</v>
      </c>
      <c r="C305" s="34" t="str">
        <f>'PC Despesas'!C88</f>
        <v>5.1.84</v>
      </c>
      <c r="D305" s="35" t="str">
        <f>VLOOKUP(C305,'PC Despesas'!$C$4:$D$103,2,FALSE)</f>
        <v>-</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164"/>
      <c r="B306" s="61">
        <v>303</v>
      </c>
      <c r="C306" s="34" t="str">
        <f>'PC Despesas'!C89</f>
        <v>5.1.85</v>
      </c>
      <c r="D306" s="35" t="str">
        <f>VLOOKUP(C306,'PC Despesas'!$C$4:$D$103,2,FALSE)</f>
        <v>-</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164"/>
      <c r="B307" s="61">
        <v>304</v>
      </c>
      <c r="C307" s="34" t="str">
        <f>'PC Despesas'!C90</f>
        <v>5.1.86</v>
      </c>
      <c r="D307" s="35" t="str">
        <f>VLOOKUP(C307,'PC Despesas'!$C$4:$D$103,2,FALSE)</f>
        <v>-</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164"/>
      <c r="B308" s="61">
        <v>305</v>
      </c>
      <c r="C308" s="34" t="str">
        <f>'PC Despesas'!C91</f>
        <v>5.1.87</v>
      </c>
      <c r="D308" s="35" t="str">
        <f>VLOOKUP(C308,'PC Despesas'!$C$4:$D$103,2,FALSE)</f>
        <v>-</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164"/>
      <c r="B309" s="61">
        <v>306</v>
      </c>
      <c r="C309" s="34" t="str">
        <f>'PC Despesas'!C92</f>
        <v>5.1.88</v>
      </c>
      <c r="D309" s="35" t="str">
        <f>VLOOKUP(C309,'PC Despesas'!$C$4:$D$103,2,FALSE)</f>
        <v>-</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164"/>
      <c r="B310" s="61">
        <v>307</v>
      </c>
      <c r="C310" s="34" t="str">
        <f>'PC Despesas'!C93</f>
        <v>5.1.89</v>
      </c>
      <c r="D310" s="35" t="str">
        <f>VLOOKUP(C310,'PC Despesas'!$C$4:$D$103,2,FALSE)</f>
        <v>-</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164"/>
      <c r="B311" s="61">
        <v>308</v>
      </c>
      <c r="C311" s="34" t="str">
        <f>'PC Despesas'!C94</f>
        <v>5.1.90</v>
      </c>
      <c r="D311" s="35" t="str">
        <f>VLOOKUP(C311,'PC Despesas'!$C$4:$D$103,2,FALSE)</f>
        <v>-</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164"/>
      <c r="B312" s="61">
        <v>309</v>
      </c>
      <c r="C312" s="34" t="str">
        <f>'PC Despesas'!C95</f>
        <v>5.1.91</v>
      </c>
      <c r="D312" s="35" t="str">
        <f>VLOOKUP(C312,'PC Despesas'!$C$4:$D$103,2,FALSE)</f>
        <v>-</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164"/>
      <c r="B313" s="61">
        <v>310</v>
      </c>
      <c r="C313" s="34" t="str">
        <f>'PC Despesas'!C96</f>
        <v>5.1.92</v>
      </c>
      <c r="D313" s="35" t="str">
        <f>VLOOKUP(C313,'PC Despesas'!$C$4:$D$103,2,FALSE)</f>
        <v>-</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164"/>
      <c r="B314" s="61">
        <v>311</v>
      </c>
      <c r="C314" s="34" t="str">
        <f>'PC Despesas'!C97</f>
        <v>5.1.93</v>
      </c>
      <c r="D314" s="35" t="str">
        <f>VLOOKUP(C314,'PC Despesas'!$C$4:$D$103,2,FALSE)</f>
        <v>-</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164"/>
      <c r="B315" s="61">
        <v>312</v>
      </c>
      <c r="C315" s="34" t="str">
        <f>'PC Despesas'!C98</f>
        <v>5.1.94</v>
      </c>
      <c r="D315" s="35" t="str">
        <f>VLOOKUP(C315,'PC Despesas'!$C$4:$D$103,2,FALSE)</f>
        <v>-</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164"/>
      <c r="B316" s="61">
        <v>313</v>
      </c>
      <c r="C316" s="34" t="str">
        <f>'PC Despesas'!C99</f>
        <v>5.1.95</v>
      </c>
      <c r="D316" s="35" t="str">
        <f>VLOOKUP(C316,'PC Despesas'!$C$4:$D$103,2,FALSE)</f>
        <v>-</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164"/>
      <c r="B317" s="61">
        <v>314</v>
      </c>
      <c r="C317" s="34" t="str">
        <f>'PC Despesas'!C100</f>
        <v>5.1.96</v>
      </c>
      <c r="D317" s="35" t="str">
        <f>VLOOKUP(C317,'PC Despesas'!$C$4:$D$103,2,FALSE)</f>
        <v>-</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164"/>
      <c r="B318" s="61">
        <v>315</v>
      </c>
      <c r="C318" s="34" t="str">
        <f>'PC Despesas'!C101</f>
        <v>5.1.97</v>
      </c>
      <c r="D318" s="35" t="str">
        <f>VLOOKUP(C318,'PC Despesas'!$C$4:$D$103,2,FALSE)</f>
        <v>-</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164"/>
      <c r="B319" s="61">
        <v>316</v>
      </c>
      <c r="C319" s="34" t="str">
        <f>'PC Despesas'!C102</f>
        <v>5.1.98</v>
      </c>
      <c r="D319" s="35" t="str">
        <f>VLOOKUP(C319,'PC Despesas'!$C$4:$D$103,2,FALSE)</f>
        <v>-</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164"/>
      <c r="B320" s="61">
        <v>317</v>
      </c>
      <c r="C320" s="34" t="str">
        <f>'PC Despesas'!C103</f>
        <v>5.1.99</v>
      </c>
      <c r="D320" s="35" t="str">
        <f>VLOOKUP(C320,'PC Despesas'!$C$4:$D$103,2,FALSE)</f>
        <v>Outras Despesas com Produtos</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164"/>
      <c r="B321" s="61">
        <v>318</v>
      </c>
      <c r="C321" s="188" t="str">
        <f>'PC Despesas'!F$4</f>
        <v>5.2</v>
      </c>
      <c r="D321" s="189" t="str">
        <f>VLOOKUP(C321,'PC Despesas'!$F$4:$G$103,2,FALSE)</f>
        <v>DESPESAS COM SERVIÇOS</v>
      </c>
      <c r="E321" s="190">
        <f t="shared" ref="E321:Q321" si="20">SUM(E322:E420)</f>
        <v>0</v>
      </c>
      <c r="F321" s="190">
        <f t="shared" si="20"/>
        <v>0</v>
      </c>
      <c r="G321" s="190">
        <f t="shared" si="20"/>
        <v>0</v>
      </c>
      <c r="H321" s="190">
        <f t="shared" si="20"/>
        <v>0</v>
      </c>
      <c r="I321" s="190">
        <f t="shared" si="20"/>
        <v>0</v>
      </c>
      <c r="J321" s="190">
        <f t="shared" si="20"/>
        <v>0</v>
      </c>
      <c r="K321" s="190">
        <f t="shared" si="20"/>
        <v>0</v>
      </c>
      <c r="L321" s="190">
        <f t="shared" si="20"/>
        <v>0</v>
      </c>
      <c r="M321" s="190">
        <f t="shared" si="20"/>
        <v>127.17</v>
      </c>
      <c r="N321" s="190">
        <f t="shared" si="20"/>
        <v>0</v>
      </c>
      <c r="O321" s="190">
        <f t="shared" si="20"/>
        <v>0</v>
      </c>
      <c r="P321" s="190">
        <f t="shared" si="20"/>
        <v>0</v>
      </c>
      <c r="Q321" s="190">
        <f t="shared" si="20"/>
        <v>127.17</v>
      </c>
    </row>
    <row r="322" spans="1:17" ht="28.5" customHeight="1" thickTop="1" thickBot="1" x14ac:dyDescent="0.3">
      <c r="A322" s="164"/>
      <c r="B322" s="61">
        <v>319</v>
      </c>
      <c r="C322" s="34" t="str">
        <f>'PC Despesas'!F5</f>
        <v>5.2.1</v>
      </c>
      <c r="D322" s="35" t="str">
        <f>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164"/>
      <c r="B323" s="61">
        <v>320</v>
      </c>
      <c r="C323" s="34" t="str">
        <f>'PC Despesas'!F6</f>
        <v>5.2.2</v>
      </c>
      <c r="D323" s="35" t="str">
        <f>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164"/>
      <c r="B324" s="61">
        <v>321</v>
      </c>
      <c r="C324" s="34" t="str">
        <f>'PC Despesas'!F7</f>
        <v>5.2.3</v>
      </c>
      <c r="D324" s="35" t="str">
        <f>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164"/>
      <c r="B325" s="61">
        <v>322</v>
      </c>
      <c r="C325" s="34" t="str">
        <f>'PC Despesas'!F8</f>
        <v>5.2.4</v>
      </c>
      <c r="D325" s="35" t="str">
        <f>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164"/>
      <c r="B326" s="61">
        <v>323</v>
      </c>
      <c r="C326" s="34" t="str">
        <f>'PC Despesas'!F9</f>
        <v>5.2.5</v>
      </c>
      <c r="D326" s="35" t="str">
        <f>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164"/>
      <c r="B327" s="61">
        <v>324</v>
      </c>
      <c r="C327" s="34" t="str">
        <f>'PC Despesas'!F10</f>
        <v>5.2.6</v>
      </c>
      <c r="D327" s="35" t="str">
        <f>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164"/>
      <c r="B328" s="61">
        <v>325</v>
      </c>
      <c r="C328" s="34" t="str">
        <f>'PC Despesas'!F11</f>
        <v>5.2.7</v>
      </c>
      <c r="D328" s="35" t="str">
        <f>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164"/>
      <c r="B329" s="61">
        <v>326</v>
      </c>
      <c r="C329" s="34" t="str">
        <f>'PC Despesas'!F12</f>
        <v>5.2.8</v>
      </c>
      <c r="D329" s="35" t="str">
        <f>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164"/>
      <c r="B330" s="61">
        <v>327</v>
      </c>
      <c r="C330" s="34" t="str">
        <f>'PC Despesas'!F13</f>
        <v>5.2.9</v>
      </c>
      <c r="D330" s="35" t="str">
        <f>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164"/>
      <c r="B331" s="61">
        <v>328</v>
      </c>
      <c r="C331" s="34" t="str">
        <f>'PC Despesas'!F14</f>
        <v>5.2.10</v>
      </c>
      <c r="D331" s="35" t="str">
        <f>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164"/>
      <c r="B332" s="61">
        <v>329</v>
      </c>
      <c r="C332" s="34" t="str">
        <f>'PC Despesas'!F15</f>
        <v>5.2.11</v>
      </c>
      <c r="D332" s="35" t="str">
        <f>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164"/>
      <c r="B333" s="61">
        <v>330</v>
      </c>
      <c r="C333" s="34" t="str">
        <f>'PC Despesas'!F16</f>
        <v>5.2.12</v>
      </c>
      <c r="D333" s="35" t="str">
        <f>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164"/>
      <c r="B334" s="61">
        <v>331</v>
      </c>
      <c r="C334" s="34" t="str">
        <f>'PC Despesas'!F17</f>
        <v>5.2.13</v>
      </c>
      <c r="D334" s="35" t="str">
        <f>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127.17</v>
      </c>
      <c r="N334" s="47">
        <f>SUMIFS(Out!$J$5:$J$605,Out!$V$5:$V$605,"Despesa",Out!$G$5:$G$605,DRE!$D334)</f>
        <v>0</v>
      </c>
      <c r="O334" s="47">
        <f>SUMIFS(Nov!$J$5:$J$605,Nov!$V$5:$V$605,"Despesa",Nov!$G$5:$G$605,DRE!$D334)</f>
        <v>0</v>
      </c>
      <c r="P334" s="47">
        <f>SUMIFS(Dez!$J$5:$J$605,Dez!$V$5:$V$605,"Despesa",Dez!$G$5:$G$605,DRE!$D334)</f>
        <v>0</v>
      </c>
      <c r="Q334" s="47">
        <f t="shared" si="21"/>
        <v>127.17</v>
      </c>
    </row>
    <row r="335" spans="1:17" ht="28.5" customHeight="1" thickTop="1" thickBot="1" x14ac:dyDescent="0.3">
      <c r="A335" s="164"/>
      <c r="B335" s="61">
        <v>332</v>
      </c>
      <c r="C335" s="34" t="str">
        <f>'PC Despesas'!F18</f>
        <v>5.2.14</v>
      </c>
      <c r="D335" s="35" t="str">
        <f>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164"/>
      <c r="B336" s="61">
        <v>333</v>
      </c>
      <c r="C336" s="34" t="str">
        <f>'PC Despesas'!F19</f>
        <v>5.2.15</v>
      </c>
      <c r="D336" s="35" t="str">
        <f>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164"/>
      <c r="B337" s="61">
        <v>334</v>
      </c>
      <c r="C337" s="34" t="str">
        <f>'PC Despesas'!F20</f>
        <v>5.2.16</v>
      </c>
      <c r="D337" s="35" t="str">
        <f>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164"/>
      <c r="B338" s="61">
        <v>335</v>
      </c>
      <c r="C338" s="34" t="str">
        <f>'PC Despesas'!F21</f>
        <v>5.2.17</v>
      </c>
      <c r="D338" s="35">
        <f>VLOOKUP(C338,'PC Despesas'!$F$4:$G$103,2,FALSE)</f>
        <v>0</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164"/>
      <c r="B339" s="61">
        <v>336</v>
      </c>
      <c r="C339" s="34" t="str">
        <f>'PC Despesas'!F22</f>
        <v>5.2.18</v>
      </c>
      <c r="D339" s="35" t="str">
        <f>VLOOKUP(C339,'PC Despesas'!$F$4:$G$103,2,FALSE)</f>
        <v>-</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164"/>
      <c r="B340" s="61">
        <v>337</v>
      </c>
      <c r="C340" s="34" t="str">
        <f>'PC Despesas'!F23</f>
        <v>5.2.19</v>
      </c>
      <c r="D340" s="35" t="str">
        <f>VLOOKUP(C340,'PC Despesas'!$F$4:$G$103,2,FALSE)</f>
        <v>-</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164"/>
      <c r="B341" s="61">
        <v>338</v>
      </c>
      <c r="C341" s="34" t="str">
        <f>'PC Despesas'!F24</f>
        <v>5.2.20</v>
      </c>
      <c r="D341" s="35" t="str">
        <f>VLOOKUP(C341,'PC Despesas'!$F$4:$G$103,2,FALSE)</f>
        <v>-</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164"/>
      <c r="B342" s="61">
        <v>339</v>
      </c>
      <c r="C342" s="34" t="str">
        <f>'PC Despesas'!F25</f>
        <v>5.2.21</v>
      </c>
      <c r="D342" s="35" t="str">
        <f>VLOOKUP(C342,'PC Despesas'!$F$4:$G$103,2,FALSE)</f>
        <v>-</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164"/>
      <c r="B343" s="61">
        <v>340</v>
      </c>
      <c r="C343" s="34" t="str">
        <f>'PC Despesas'!F26</f>
        <v>5.2.22</v>
      </c>
      <c r="D343" s="35" t="str">
        <f>VLOOKUP(C343,'PC Despesas'!$F$4:$G$103,2,FALSE)</f>
        <v>-</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164"/>
      <c r="B344" s="61">
        <v>341</v>
      </c>
      <c r="C344" s="34" t="str">
        <f>'PC Despesas'!F27</f>
        <v>5.2.23</v>
      </c>
      <c r="D344" s="35" t="str">
        <f>VLOOKUP(C344,'PC Despesas'!$F$4:$G$103,2,FALSE)</f>
        <v>-</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164"/>
      <c r="B345" s="61">
        <v>342</v>
      </c>
      <c r="C345" s="34" t="str">
        <f>'PC Despesas'!F28</f>
        <v>5.2.24</v>
      </c>
      <c r="D345" s="35" t="str">
        <f>VLOOKUP(C345,'PC Despesas'!$F$4:$G$103,2,FALSE)</f>
        <v>-</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164"/>
      <c r="B346" s="61">
        <v>343</v>
      </c>
      <c r="C346" s="34" t="str">
        <f>'PC Despesas'!F29</f>
        <v>5.2.25</v>
      </c>
      <c r="D346" s="35" t="str">
        <f>VLOOKUP(C346,'PC Despesas'!$F$4:$G$103,2,FALSE)</f>
        <v>-</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164"/>
      <c r="B347" s="61">
        <v>344</v>
      </c>
      <c r="C347" s="34" t="str">
        <f>'PC Despesas'!F30</f>
        <v>5.2.26</v>
      </c>
      <c r="D347" s="35" t="str">
        <f>VLOOKUP(C347,'PC Despesas'!$F$4:$G$103,2,FALSE)</f>
        <v>-</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164"/>
      <c r="B348" s="61">
        <v>345</v>
      </c>
      <c r="C348" s="34" t="str">
        <f>'PC Despesas'!F31</f>
        <v>5.2.27</v>
      </c>
      <c r="D348" s="35" t="str">
        <f>VLOOKUP(C348,'PC Despesas'!$F$4:$G$103,2,FALSE)</f>
        <v>-</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164"/>
      <c r="B349" s="61">
        <v>346</v>
      </c>
      <c r="C349" s="34" t="str">
        <f>'PC Despesas'!F32</f>
        <v>5.2.28</v>
      </c>
      <c r="D349" s="35" t="str">
        <f>VLOOKUP(C349,'PC Despesas'!$F$4:$G$103,2,FALSE)</f>
        <v>-</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164"/>
      <c r="B350" s="61">
        <v>347</v>
      </c>
      <c r="C350" s="34" t="str">
        <f>'PC Despesas'!F33</f>
        <v>5.2.29</v>
      </c>
      <c r="D350" s="35" t="str">
        <f>VLOOKUP(C350,'PC Despesas'!$F$4:$G$103,2,FALSE)</f>
        <v>-</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164"/>
      <c r="B351" s="61">
        <v>348</v>
      </c>
      <c r="C351" s="34" t="str">
        <f>'PC Despesas'!F34</f>
        <v>5.2.30</v>
      </c>
      <c r="D351" s="35" t="str">
        <f>VLOOKUP(C351,'PC Despesas'!$F$4:$G$103,2,FALSE)</f>
        <v>-</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164"/>
      <c r="B352" s="61">
        <v>349</v>
      </c>
      <c r="C352" s="34" t="str">
        <f>'PC Despesas'!F35</f>
        <v>5.2.31</v>
      </c>
      <c r="D352" s="35" t="str">
        <f>VLOOKUP(C352,'PC Despesas'!$F$4:$G$103,2,FALSE)</f>
        <v>-</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164"/>
      <c r="B353" s="61">
        <v>350</v>
      </c>
      <c r="C353" s="34" t="str">
        <f>'PC Despesas'!F36</f>
        <v>5.2.32</v>
      </c>
      <c r="D353" s="35" t="str">
        <f>VLOOKUP(C353,'PC Despesas'!$F$4:$G$103,2,FALSE)</f>
        <v>-</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164"/>
      <c r="B354" s="61">
        <v>351</v>
      </c>
      <c r="C354" s="34" t="str">
        <f>'PC Despesas'!F37</f>
        <v>5.2.33</v>
      </c>
      <c r="D354" s="35" t="str">
        <f>VLOOKUP(C354,'PC Despesas'!$F$4:$G$103,2,FALSE)</f>
        <v>-</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164"/>
      <c r="B355" s="61">
        <v>352</v>
      </c>
      <c r="C355" s="34" t="str">
        <f>'PC Despesas'!F38</f>
        <v>5.2.34</v>
      </c>
      <c r="D355" s="35" t="str">
        <f>VLOOKUP(C355,'PC Despesas'!$F$4:$G$103,2,FALSE)</f>
        <v>-</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164"/>
      <c r="B356" s="61">
        <v>353</v>
      </c>
      <c r="C356" s="34" t="str">
        <f>'PC Despesas'!F39</f>
        <v>5.2.35</v>
      </c>
      <c r="D356" s="35" t="str">
        <f>VLOOKUP(C356,'PC Despesas'!$F$4:$G$103,2,FALSE)</f>
        <v>-</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164"/>
      <c r="B357" s="61">
        <v>354</v>
      </c>
      <c r="C357" s="34" t="str">
        <f>'PC Despesas'!F40</f>
        <v>5.2.36</v>
      </c>
      <c r="D357" s="35" t="str">
        <f>VLOOKUP(C357,'PC Despesas'!$F$4:$G$103,2,FALSE)</f>
        <v>-</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164"/>
      <c r="B358" s="61">
        <v>355</v>
      </c>
      <c r="C358" s="34" t="str">
        <f>'PC Despesas'!F41</f>
        <v>5.2.37</v>
      </c>
      <c r="D358" s="35" t="str">
        <f>VLOOKUP(C358,'PC Despesas'!$F$4:$G$103,2,FALSE)</f>
        <v>-</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164"/>
      <c r="B359" s="61">
        <v>356</v>
      </c>
      <c r="C359" s="34" t="str">
        <f>'PC Despesas'!F42</f>
        <v>5.2.38</v>
      </c>
      <c r="D359" s="35" t="str">
        <f>VLOOKUP(C359,'PC Despesas'!$F$4:$G$103,2,FALSE)</f>
        <v>-</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164"/>
      <c r="B360" s="61">
        <v>357</v>
      </c>
      <c r="C360" s="34" t="str">
        <f>'PC Despesas'!F43</f>
        <v>5.2.39</v>
      </c>
      <c r="D360" s="35" t="str">
        <f>VLOOKUP(C360,'PC Despesas'!$F$4:$G$103,2,FALSE)</f>
        <v>-</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164"/>
      <c r="B361" s="61">
        <v>358</v>
      </c>
      <c r="C361" s="34" t="str">
        <f>'PC Despesas'!F44</f>
        <v>5.2.40</v>
      </c>
      <c r="D361" s="35" t="str">
        <f>VLOOKUP(C361,'PC Despesas'!$F$4:$G$103,2,FALSE)</f>
        <v>-</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164"/>
      <c r="B362" s="61">
        <v>359</v>
      </c>
      <c r="C362" s="34" t="str">
        <f>'PC Despesas'!F45</f>
        <v>5.2.41</v>
      </c>
      <c r="D362" s="35" t="str">
        <f>VLOOKUP(C362,'PC Despesas'!$F$4:$G$103,2,FALSE)</f>
        <v>-</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164"/>
      <c r="B363" s="61">
        <v>360</v>
      </c>
      <c r="C363" s="34" t="str">
        <f>'PC Despesas'!F46</f>
        <v>5.2.42</v>
      </c>
      <c r="D363" s="35" t="str">
        <f>VLOOKUP(C363,'PC Despesas'!$F$4:$G$103,2,FALSE)</f>
        <v>-</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164"/>
      <c r="B364" s="61">
        <v>361</v>
      </c>
      <c r="C364" s="34" t="str">
        <f>'PC Despesas'!F47</f>
        <v>5.2.43</v>
      </c>
      <c r="D364" s="35" t="str">
        <f>VLOOKUP(C364,'PC Despesas'!$F$4:$G$103,2,FALSE)</f>
        <v>-</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164"/>
      <c r="B365" s="61">
        <v>362</v>
      </c>
      <c r="C365" s="34" t="str">
        <f>'PC Despesas'!F48</f>
        <v>5.2.44</v>
      </c>
      <c r="D365" s="35" t="str">
        <f>VLOOKUP(C365,'PC Despesas'!$F$4:$G$103,2,FALSE)</f>
        <v>-</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164"/>
      <c r="B366" s="61">
        <v>363</v>
      </c>
      <c r="C366" s="34" t="str">
        <f>'PC Despesas'!F49</f>
        <v>5.2.45</v>
      </c>
      <c r="D366" s="35" t="str">
        <f>VLOOKUP(C366,'PC Despesas'!$F$4:$G$103,2,FALSE)</f>
        <v>-</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164"/>
      <c r="B367" s="61">
        <v>364</v>
      </c>
      <c r="C367" s="34" t="str">
        <f>'PC Despesas'!F50</f>
        <v>5.2.46</v>
      </c>
      <c r="D367" s="35" t="str">
        <f>VLOOKUP(C367,'PC Despesas'!$F$4:$G$103,2,FALSE)</f>
        <v>-</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164"/>
      <c r="B368" s="61">
        <v>365</v>
      </c>
      <c r="C368" s="34" t="str">
        <f>'PC Despesas'!F51</f>
        <v>5.2.47</v>
      </c>
      <c r="D368" s="35" t="str">
        <f>VLOOKUP(C368,'PC Despesas'!$F$4:$G$103,2,FALSE)</f>
        <v>-</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164"/>
      <c r="B369" s="61">
        <v>366</v>
      </c>
      <c r="C369" s="34" t="str">
        <f>'PC Despesas'!F52</f>
        <v>5.2.48</v>
      </c>
      <c r="D369" s="35" t="str">
        <f>VLOOKUP(C369,'PC Despesas'!$F$4:$G$103,2,FALSE)</f>
        <v>-</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164"/>
      <c r="B370" s="61">
        <v>367</v>
      </c>
      <c r="C370" s="34" t="str">
        <f>'PC Despesas'!F53</f>
        <v>5.2.49</v>
      </c>
      <c r="D370" s="35" t="str">
        <f>VLOOKUP(C370,'PC Despesas'!$F$4:$G$103,2,FALSE)</f>
        <v>-</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164"/>
      <c r="B371" s="61">
        <v>368</v>
      </c>
      <c r="C371" s="34" t="str">
        <f>'PC Despesas'!F54</f>
        <v>5.2.50</v>
      </c>
      <c r="D371" s="35" t="str">
        <f>VLOOKUP(C371,'PC Despesas'!$F$4:$G$103,2,FALSE)</f>
        <v>-</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164"/>
      <c r="B372" s="61">
        <v>369</v>
      </c>
      <c r="C372" s="34" t="str">
        <f>'PC Despesas'!F55</f>
        <v>5.2.51</v>
      </c>
      <c r="D372" s="35" t="str">
        <f>VLOOKUP(C372,'PC Despesas'!$F$4:$G$103,2,FALSE)</f>
        <v>-</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164"/>
      <c r="B373" s="61">
        <v>370</v>
      </c>
      <c r="C373" s="34" t="str">
        <f>'PC Despesas'!F56</f>
        <v>5.2.52</v>
      </c>
      <c r="D373" s="35" t="str">
        <f>VLOOKUP(C373,'PC Despesas'!$F$4:$G$103,2,FALSE)</f>
        <v>-</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164"/>
      <c r="B374" s="61">
        <v>371</v>
      </c>
      <c r="C374" s="34" t="str">
        <f>'PC Despesas'!F57</f>
        <v>5.2.53</v>
      </c>
      <c r="D374" s="35" t="str">
        <f>VLOOKUP(C374,'PC Despesas'!$F$4:$G$103,2,FALSE)</f>
        <v>-</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164"/>
      <c r="B375" s="61">
        <v>372</v>
      </c>
      <c r="C375" s="34" t="str">
        <f>'PC Despesas'!F58</f>
        <v>5.2.54</v>
      </c>
      <c r="D375" s="35" t="str">
        <f>VLOOKUP(C375,'PC Despesas'!$F$4:$G$103,2,FALSE)</f>
        <v>-</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164"/>
      <c r="B376" s="61">
        <v>373</v>
      </c>
      <c r="C376" s="34" t="str">
        <f>'PC Despesas'!F59</f>
        <v>5.2.55</v>
      </c>
      <c r="D376" s="35" t="str">
        <f>VLOOKUP(C376,'PC Despesas'!$F$4:$G$103,2,FALSE)</f>
        <v>-</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164"/>
      <c r="B377" s="61">
        <v>374</v>
      </c>
      <c r="C377" s="34" t="str">
        <f>'PC Despesas'!F60</f>
        <v>5.2.56</v>
      </c>
      <c r="D377" s="35" t="str">
        <f>VLOOKUP(C377,'PC Despesas'!$F$4:$G$103,2,FALSE)</f>
        <v>-</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164"/>
      <c r="B378" s="61">
        <v>375</v>
      </c>
      <c r="C378" s="34" t="str">
        <f>'PC Despesas'!F61</f>
        <v>5.2.57</v>
      </c>
      <c r="D378" s="35" t="str">
        <f>VLOOKUP(C378,'PC Despesas'!$F$4:$G$103,2,FALSE)</f>
        <v>-</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164"/>
      <c r="B379" s="61">
        <v>376</v>
      </c>
      <c r="C379" s="34" t="str">
        <f>'PC Despesas'!F62</f>
        <v>5.2.58</v>
      </c>
      <c r="D379" s="35" t="str">
        <f>VLOOKUP(C379,'PC Despesas'!$F$4:$G$103,2,FALSE)</f>
        <v>-</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164"/>
      <c r="B380" s="61">
        <v>377</v>
      </c>
      <c r="C380" s="34" t="str">
        <f>'PC Despesas'!F63</f>
        <v>5.2.59</v>
      </c>
      <c r="D380" s="35" t="str">
        <f>VLOOKUP(C380,'PC Despesas'!$F$4:$G$103,2,FALSE)</f>
        <v>-</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164"/>
      <c r="B381" s="61">
        <v>378</v>
      </c>
      <c r="C381" s="34" t="str">
        <f>'PC Despesas'!F64</f>
        <v>5.2.60</v>
      </c>
      <c r="D381" s="35" t="str">
        <f>VLOOKUP(C381,'PC Despesas'!$F$4:$G$103,2,FALSE)</f>
        <v>-</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164"/>
      <c r="B382" s="61">
        <v>379</v>
      </c>
      <c r="C382" s="34" t="str">
        <f>'PC Despesas'!F65</f>
        <v>5.2.61</v>
      </c>
      <c r="D382" s="35" t="str">
        <f>VLOOKUP(C382,'PC Despesas'!$F$4:$G$103,2,FALSE)</f>
        <v>-</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164"/>
      <c r="B383" s="61">
        <v>380</v>
      </c>
      <c r="C383" s="34" t="str">
        <f>'PC Despesas'!F66</f>
        <v>5.2.62</v>
      </c>
      <c r="D383" s="35" t="str">
        <f>VLOOKUP(C383,'PC Despesas'!$F$4:$G$103,2,FALSE)</f>
        <v>-</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164"/>
      <c r="B384" s="61">
        <v>381</v>
      </c>
      <c r="C384" s="34" t="str">
        <f>'PC Despesas'!F67</f>
        <v>5.2.63</v>
      </c>
      <c r="D384" s="35" t="str">
        <f>VLOOKUP(C384,'PC Despesas'!$F$4:$G$103,2,FALSE)</f>
        <v>-</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164"/>
      <c r="B385" s="61">
        <v>382</v>
      </c>
      <c r="C385" s="34" t="str">
        <f>'PC Despesas'!F68</f>
        <v>5.2.64</v>
      </c>
      <c r="D385" s="35" t="str">
        <f>VLOOKUP(C385,'PC Despesas'!$F$4:$G$103,2,FALSE)</f>
        <v>-</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164"/>
      <c r="B386" s="61">
        <v>383</v>
      </c>
      <c r="C386" s="34" t="str">
        <f>'PC Despesas'!F69</f>
        <v>5.2.65</v>
      </c>
      <c r="D386" s="35" t="str">
        <f>VLOOKUP(C386,'PC Despesas'!$F$4:$G$103,2,FALSE)</f>
        <v>-</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164"/>
      <c r="B387" s="61">
        <v>384</v>
      </c>
      <c r="C387" s="34" t="str">
        <f>'PC Despesas'!F70</f>
        <v>5.2.66</v>
      </c>
      <c r="D387" s="35" t="str">
        <f>VLOOKUP(C387,'PC Despesas'!$F$4:$G$103,2,FALSE)</f>
        <v>-</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164"/>
      <c r="B388" s="61">
        <v>385</v>
      </c>
      <c r="C388" s="34" t="str">
        <f>'PC Despesas'!F71</f>
        <v>5.2.67</v>
      </c>
      <c r="D388" s="35" t="str">
        <f>VLOOKUP(C388,'PC Despesas'!$F$4:$G$103,2,FALSE)</f>
        <v>-</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164"/>
      <c r="B389" s="61">
        <v>386</v>
      </c>
      <c r="C389" s="34" t="str">
        <f>'PC Despesas'!F72</f>
        <v>5.2.68</v>
      </c>
      <c r="D389" s="35" t="str">
        <f>VLOOKUP(C389,'PC Despesas'!$F$4:$G$103,2,FALSE)</f>
        <v>-</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164"/>
      <c r="B390" s="61">
        <v>387</v>
      </c>
      <c r="C390" s="34" t="str">
        <f>'PC Despesas'!F73</f>
        <v>5.2.69</v>
      </c>
      <c r="D390" s="35" t="str">
        <f>VLOOKUP(C390,'PC Despesas'!$F$4:$G$103,2,FALSE)</f>
        <v>-</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164"/>
      <c r="B391" s="61">
        <v>388</v>
      </c>
      <c r="C391" s="34" t="str">
        <f>'PC Despesas'!F74</f>
        <v>5.2.70</v>
      </c>
      <c r="D391" s="35" t="str">
        <f>VLOOKUP(C391,'PC Despesas'!$F$4:$G$103,2,FALSE)</f>
        <v>-</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164"/>
      <c r="B392" s="61">
        <v>389</v>
      </c>
      <c r="C392" s="34" t="str">
        <f>'PC Despesas'!F75</f>
        <v>5.2.71</v>
      </c>
      <c r="D392" s="35" t="str">
        <f>VLOOKUP(C392,'PC Despesas'!$F$4:$G$103,2,FALSE)</f>
        <v>-</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164"/>
      <c r="B393" s="61">
        <v>390</v>
      </c>
      <c r="C393" s="34" t="str">
        <f>'PC Despesas'!F76</f>
        <v>5.2.72</v>
      </c>
      <c r="D393" s="35" t="str">
        <f>VLOOKUP(C393,'PC Despesas'!$F$4:$G$103,2,FALSE)</f>
        <v>-</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164"/>
      <c r="B394" s="61">
        <v>391</v>
      </c>
      <c r="C394" s="34" t="str">
        <f>'PC Despesas'!F77</f>
        <v>5.2.73</v>
      </c>
      <c r="D394" s="35" t="str">
        <f>VLOOKUP(C394,'PC Despesas'!$F$4:$G$103,2,FALSE)</f>
        <v>-</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164"/>
      <c r="B395" s="61">
        <v>392</v>
      </c>
      <c r="C395" s="34" t="str">
        <f>'PC Despesas'!F78</f>
        <v>5.2.74</v>
      </c>
      <c r="D395" s="35" t="str">
        <f>VLOOKUP(C395,'PC Despesas'!$F$4:$G$103,2,FALSE)</f>
        <v>-</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164"/>
      <c r="B396" s="61">
        <v>393</v>
      </c>
      <c r="C396" s="34" t="str">
        <f>'PC Despesas'!F79</f>
        <v>5.2.75</v>
      </c>
      <c r="D396" s="35" t="str">
        <f>VLOOKUP(C396,'PC Despesas'!$F$4:$G$103,2,FALSE)</f>
        <v>-</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164"/>
      <c r="B397" s="61">
        <v>394</v>
      </c>
      <c r="C397" s="34" t="str">
        <f>'PC Despesas'!F80</f>
        <v>5.2.76</v>
      </c>
      <c r="D397" s="35" t="str">
        <f>VLOOKUP(C397,'PC Despesas'!$F$4:$G$103,2,FALSE)</f>
        <v>-</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164"/>
      <c r="B398" s="61">
        <v>395</v>
      </c>
      <c r="C398" s="34" t="str">
        <f>'PC Despesas'!F81</f>
        <v>5.2.77</v>
      </c>
      <c r="D398" s="35" t="str">
        <f>VLOOKUP(C398,'PC Despesas'!$F$4:$G$103,2,FALSE)</f>
        <v>-</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164"/>
      <c r="B399" s="61">
        <v>396</v>
      </c>
      <c r="C399" s="34" t="str">
        <f>'PC Despesas'!F82</f>
        <v>5.2.78</v>
      </c>
      <c r="D399" s="35" t="str">
        <f>VLOOKUP(C399,'PC Despesas'!$F$4:$G$103,2,FALSE)</f>
        <v>-</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164"/>
      <c r="B400" s="61">
        <v>397</v>
      </c>
      <c r="C400" s="34" t="str">
        <f>'PC Despesas'!F83</f>
        <v>5.2.79</v>
      </c>
      <c r="D400" s="35" t="str">
        <f>VLOOKUP(C400,'PC Despesas'!$F$4:$G$103,2,FALSE)</f>
        <v>-</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164"/>
      <c r="B401" s="61">
        <v>398</v>
      </c>
      <c r="C401" s="34" t="str">
        <f>'PC Despesas'!F84</f>
        <v>5.2.80</v>
      </c>
      <c r="D401" s="35" t="str">
        <f>VLOOKUP(C401,'PC Despesas'!$F$4:$G$103,2,FALSE)</f>
        <v>-</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164"/>
      <c r="B402" s="61">
        <v>399</v>
      </c>
      <c r="C402" s="34" t="str">
        <f>'PC Despesas'!F85</f>
        <v>5.2.81</v>
      </c>
      <c r="D402" s="35" t="str">
        <f>VLOOKUP(C402,'PC Despesas'!$F$4:$G$103,2,FALSE)</f>
        <v>-</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164"/>
      <c r="B403" s="61">
        <v>400</v>
      </c>
      <c r="C403" s="34" t="str">
        <f>'PC Despesas'!F86</f>
        <v>5.2.82</v>
      </c>
      <c r="D403" s="35" t="str">
        <f>VLOOKUP(C403,'PC Despesas'!$F$4:$G$103,2,FALSE)</f>
        <v>-</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164"/>
      <c r="B404" s="61">
        <v>401</v>
      </c>
      <c r="C404" s="34" t="str">
        <f>'PC Despesas'!F87</f>
        <v>5.2.83</v>
      </c>
      <c r="D404" s="35" t="str">
        <f>VLOOKUP(C404,'PC Despesas'!$F$4:$G$103,2,FALSE)</f>
        <v>-</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164"/>
      <c r="B405" s="61">
        <v>402</v>
      </c>
      <c r="C405" s="34" t="str">
        <f>'PC Despesas'!F88</f>
        <v>5.2.84</v>
      </c>
      <c r="D405" s="35" t="str">
        <f>VLOOKUP(C405,'PC Despesas'!$F$4:$G$103,2,FALSE)</f>
        <v>-</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164"/>
      <c r="B406" s="61">
        <v>403</v>
      </c>
      <c r="C406" s="34" t="str">
        <f>'PC Despesas'!F89</f>
        <v>5.2.85</v>
      </c>
      <c r="D406" s="35" t="str">
        <f>VLOOKUP(C406,'PC Despesas'!$F$4:$G$103,2,FALSE)</f>
        <v>-</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164"/>
      <c r="B407" s="61">
        <v>404</v>
      </c>
      <c r="C407" s="34" t="str">
        <f>'PC Despesas'!F90</f>
        <v>5.2.86</v>
      </c>
      <c r="D407" s="35" t="str">
        <f>VLOOKUP(C407,'PC Despesas'!$F$4:$G$103,2,FALSE)</f>
        <v>-</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164"/>
      <c r="B408" s="61">
        <v>405</v>
      </c>
      <c r="C408" s="34" t="str">
        <f>'PC Despesas'!F91</f>
        <v>5.2.87</v>
      </c>
      <c r="D408" s="35" t="str">
        <f>VLOOKUP(C408,'PC Despesas'!$F$4:$G$103,2,FALSE)</f>
        <v>-</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164"/>
      <c r="B409" s="61">
        <v>406</v>
      </c>
      <c r="C409" s="34" t="str">
        <f>'PC Despesas'!F92</f>
        <v>5.2.88</v>
      </c>
      <c r="D409" s="35" t="str">
        <f>VLOOKUP(C409,'PC Despesas'!$F$4:$G$103,2,FALSE)</f>
        <v>-</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164"/>
      <c r="B410" s="61">
        <v>407</v>
      </c>
      <c r="C410" s="34" t="str">
        <f>'PC Despesas'!F93</f>
        <v>5.2.89</v>
      </c>
      <c r="D410" s="35" t="str">
        <f>VLOOKUP(C410,'PC Despesas'!$F$4:$G$103,2,FALSE)</f>
        <v>-</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164"/>
      <c r="B411" s="61">
        <v>408</v>
      </c>
      <c r="C411" s="34" t="str">
        <f>'PC Despesas'!F94</f>
        <v>5.2.90</v>
      </c>
      <c r="D411" s="35" t="str">
        <f>VLOOKUP(C411,'PC Despesas'!$F$4:$G$103,2,FALSE)</f>
        <v>-</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164"/>
      <c r="B412" s="61">
        <v>409</v>
      </c>
      <c r="C412" s="34" t="str">
        <f>'PC Despesas'!F95</f>
        <v>5.2.91</v>
      </c>
      <c r="D412" s="35" t="str">
        <f>VLOOKUP(C412,'PC Despesas'!$F$4:$G$103,2,FALSE)</f>
        <v>-</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164"/>
      <c r="B413" s="61">
        <v>410</v>
      </c>
      <c r="C413" s="34" t="str">
        <f>'PC Despesas'!F96</f>
        <v>5.2.92</v>
      </c>
      <c r="D413" s="35" t="str">
        <f>VLOOKUP(C413,'PC Despesas'!$F$4:$G$103,2,FALSE)</f>
        <v>-</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164"/>
      <c r="B414" s="61">
        <v>411</v>
      </c>
      <c r="C414" s="34" t="str">
        <f>'PC Despesas'!F97</f>
        <v>5.2.93</v>
      </c>
      <c r="D414" s="35" t="str">
        <f>VLOOKUP(C414,'PC Despesas'!$F$4:$G$103,2,FALSE)</f>
        <v>-</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164"/>
      <c r="B415" s="61">
        <v>412</v>
      </c>
      <c r="C415" s="34" t="str">
        <f>'PC Despesas'!F98</f>
        <v>5.2.94</v>
      </c>
      <c r="D415" s="35" t="str">
        <f>VLOOKUP(C415,'PC Despesas'!$F$4:$G$103,2,FALSE)</f>
        <v>-</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164"/>
      <c r="B416" s="61">
        <v>413</v>
      </c>
      <c r="C416" s="34" t="str">
        <f>'PC Despesas'!F99</f>
        <v>5.2.95</v>
      </c>
      <c r="D416" s="35" t="str">
        <f>VLOOKUP(C416,'PC Despesas'!$F$4:$G$103,2,FALSE)</f>
        <v>-</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164"/>
      <c r="B417" s="61">
        <v>414</v>
      </c>
      <c r="C417" s="34" t="str">
        <f>'PC Despesas'!F100</f>
        <v>5.2.96</v>
      </c>
      <c r="D417" s="35" t="str">
        <f>VLOOKUP(C417,'PC Despesas'!$F$4:$G$103,2,FALSE)</f>
        <v>-</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164"/>
      <c r="B418" s="61">
        <v>415</v>
      </c>
      <c r="C418" s="34" t="str">
        <f>'PC Despesas'!F101</f>
        <v>5.2.97</v>
      </c>
      <c r="D418" s="35" t="str">
        <f>VLOOKUP(C418,'PC Despesas'!$F$4:$G$103,2,FALSE)</f>
        <v>-</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164"/>
      <c r="B419" s="61">
        <v>416</v>
      </c>
      <c r="C419" s="34" t="str">
        <f>'PC Despesas'!F102</f>
        <v>5.2.98</v>
      </c>
      <c r="D419" s="35" t="str">
        <f>VLOOKUP(C419,'PC Despesas'!$F$4:$G$103,2,FALSE)</f>
        <v>-</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164"/>
      <c r="B420" s="61">
        <v>417</v>
      </c>
      <c r="C420" s="34" t="str">
        <f>'PC Despesas'!F103</f>
        <v>5.2.99</v>
      </c>
      <c r="D420" s="35" t="str">
        <f>VLOOKUP(C420,'PC Despesas'!$F$4:$G$103,2,FALSE)</f>
        <v>Outras Despesas com Serviços</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164"/>
      <c r="B421" s="61">
        <v>418</v>
      </c>
      <c r="E421" s="71"/>
      <c r="F421" s="71"/>
      <c r="G421" s="71"/>
      <c r="H421" s="71"/>
      <c r="I421" s="71"/>
      <c r="J421" s="71"/>
      <c r="K421" s="71"/>
      <c r="L421" s="71"/>
      <c r="M421" s="71"/>
      <c r="N421" s="71"/>
      <c r="O421" s="71"/>
      <c r="P421" s="71"/>
      <c r="Q421" s="71"/>
    </row>
    <row r="422" spans="1:17" ht="33.75" customHeight="1" thickTop="1" thickBot="1" x14ac:dyDescent="0.3">
      <c r="A422" s="164"/>
      <c r="B422" s="61">
        <v>419</v>
      </c>
      <c r="C422" s="252" t="s">
        <v>110</v>
      </c>
      <c r="D422" s="253"/>
      <c r="E422" s="187">
        <f t="shared" ref="E422:P422" si="23">E16-E219</f>
        <v>76798.09</v>
      </c>
      <c r="F422" s="187">
        <f t="shared" si="23"/>
        <v>0</v>
      </c>
      <c r="G422" s="187">
        <f t="shared" si="23"/>
        <v>0</v>
      </c>
      <c r="H422" s="187">
        <f t="shared" si="23"/>
        <v>0</v>
      </c>
      <c r="I422" s="187">
        <f t="shared" si="23"/>
        <v>0</v>
      </c>
      <c r="J422" s="187">
        <f t="shared" si="23"/>
        <v>0</v>
      </c>
      <c r="K422" s="187">
        <f t="shared" si="23"/>
        <v>0</v>
      </c>
      <c r="L422" s="187">
        <f t="shared" si="23"/>
        <v>0</v>
      </c>
      <c r="M422" s="187">
        <f t="shared" si="23"/>
        <v>-127.17</v>
      </c>
      <c r="N422" s="187">
        <f t="shared" si="23"/>
        <v>0</v>
      </c>
      <c r="O422" s="187">
        <f t="shared" si="23"/>
        <v>0</v>
      </c>
      <c r="P422" s="187">
        <f t="shared" si="23"/>
        <v>0</v>
      </c>
      <c r="Q422" s="187">
        <f>SUM(E422:P422)</f>
        <v>76670.92</v>
      </c>
    </row>
    <row r="423" spans="1:17" ht="12.75" customHeight="1" thickTop="1" thickBot="1" x14ac:dyDescent="0.3">
      <c r="A423" s="164"/>
      <c r="B423" s="61">
        <v>420</v>
      </c>
      <c r="E423" s="71"/>
      <c r="F423" s="71"/>
      <c r="G423" s="71"/>
      <c r="H423" s="71"/>
      <c r="I423" s="71"/>
      <c r="J423" s="71"/>
      <c r="K423" s="71"/>
      <c r="L423" s="71"/>
      <c r="M423" s="71"/>
      <c r="N423" s="71"/>
      <c r="O423" s="71"/>
      <c r="P423" s="71"/>
      <c r="Q423" s="71"/>
    </row>
    <row r="424" spans="1:17" ht="33.75" customHeight="1" thickTop="1" thickBot="1" x14ac:dyDescent="0.3">
      <c r="A424" s="164"/>
      <c r="B424" s="61">
        <v>421</v>
      </c>
      <c r="C424" s="254" t="s">
        <v>90</v>
      </c>
      <c r="D424" s="255"/>
      <c r="E424" s="187">
        <f>E426+E626+E526</f>
        <v>0</v>
      </c>
      <c r="F424" s="187">
        <f t="shared" ref="F424:P424" si="24">F426+F626+F526</f>
        <v>0</v>
      </c>
      <c r="G424" s="187">
        <f t="shared" si="24"/>
        <v>0</v>
      </c>
      <c r="H424" s="187">
        <f t="shared" si="24"/>
        <v>0</v>
      </c>
      <c r="I424" s="187">
        <f t="shared" si="24"/>
        <v>0</v>
      </c>
      <c r="J424" s="187">
        <f t="shared" si="24"/>
        <v>0</v>
      </c>
      <c r="K424" s="187">
        <f t="shared" si="24"/>
        <v>0</v>
      </c>
      <c r="L424" s="187">
        <f t="shared" si="24"/>
        <v>0</v>
      </c>
      <c r="M424" s="187">
        <f t="shared" si="24"/>
        <v>127.17</v>
      </c>
      <c r="N424" s="187">
        <f t="shared" si="24"/>
        <v>0</v>
      </c>
      <c r="O424" s="187">
        <f t="shared" si="24"/>
        <v>0</v>
      </c>
      <c r="P424" s="187">
        <f t="shared" si="24"/>
        <v>0</v>
      </c>
      <c r="Q424" s="187">
        <f>SUM(E424:P424)</f>
        <v>127.17</v>
      </c>
    </row>
    <row r="425" spans="1:17" ht="12.75" customHeight="1" thickTop="1" thickBot="1" x14ac:dyDescent="0.3">
      <c r="A425" s="164"/>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164"/>
      <c r="B426" s="61">
        <v>423</v>
      </c>
      <c r="C426" s="188" t="s">
        <v>144</v>
      </c>
      <c r="D426" s="189" t="str">
        <f>VLOOKUP(C426,'PC Despesas'!$L$4:$M$103,2,FALSE)</f>
        <v>DESPESAS COM RH</v>
      </c>
      <c r="E426" s="190">
        <f t="shared" ref="E426:Q426" si="25">SUM(E427:E525)</f>
        <v>0</v>
      </c>
      <c r="F426" s="190">
        <f t="shared" si="25"/>
        <v>0</v>
      </c>
      <c r="G426" s="190">
        <f t="shared" si="25"/>
        <v>0</v>
      </c>
      <c r="H426" s="190">
        <f t="shared" si="25"/>
        <v>0</v>
      </c>
      <c r="I426" s="190">
        <f t="shared" si="25"/>
        <v>0</v>
      </c>
      <c r="J426" s="190">
        <f t="shared" si="25"/>
        <v>0</v>
      </c>
      <c r="K426" s="190">
        <f t="shared" si="25"/>
        <v>0</v>
      </c>
      <c r="L426" s="190">
        <f t="shared" si="25"/>
        <v>0</v>
      </c>
      <c r="M426" s="190">
        <f t="shared" si="25"/>
        <v>127.17</v>
      </c>
      <c r="N426" s="190">
        <f t="shared" si="25"/>
        <v>0</v>
      </c>
      <c r="O426" s="190">
        <f t="shared" si="25"/>
        <v>0</v>
      </c>
      <c r="P426" s="190">
        <f t="shared" si="25"/>
        <v>0</v>
      </c>
      <c r="Q426" s="190">
        <f t="shared" si="25"/>
        <v>127.17</v>
      </c>
    </row>
    <row r="427" spans="1:17" ht="28.5" customHeight="1" thickTop="1" thickBot="1" x14ac:dyDescent="0.3">
      <c r="A427" s="164"/>
      <c r="B427" s="61">
        <v>424</v>
      </c>
      <c r="C427" s="34" t="str">
        <f>'PC Despesas'!L5</f>
        <v>5.4.1</v>
      </c>
      <c r="D427" s="35" t="str">
        <f>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164"/>
      <c r="B428" s="61">
        <v>425</v>
      </c>
      <c r="C428" s="34" t="str">
        <f>'PC Despesas'!L6</f>
        <v>5.4.2</v>
      </c>
      <c r="D428" s="35" t="str">
        <f>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164"/>
      <c r="B429" s="61">
        <v>426</v>
      </c>
      <c r="C429" s="34" t="str">
        <f>'PC Despesas'!L7</f>
        <v>5.4.3</v>
      </c>
      <c r="D429" s="35" t="str">
        <f>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164"/>
      <c r="B430" s="61">
        <v>427</v>
      </c>
      <c r="C430" s="34" t="str">
        <f>'PC Despesas'!L8</f>
        <v>5.4.4</v>
      </c>
      <c r="D430" s="35" t="str">
        <f>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164"/>
      <c r="B431" s="61">
        <v>428</v>
      </c>
      <c r="C431" s="34" t="str">
        <f>'PC Despesas'!L9</f>
        <v>5.4.5</v>
      </c>
      <c r="D431" s="35" t="str">
        <f>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164"/>
      <c r="B432" s="61">
        <v>429</v>
      </c>
      <c r="C432" s="34" t="str">
        <f>'PC Despesas'!L10</f>
        <v>5.4.6</v>
      </c>
      <c r="D432" s="35" t="str">
        <f>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127.17</v>
      </c>
      <c r="N432" s="47">
        <f>SUMIFS(Out!$J$5:$J$605,Out!$V$5:$V$605,"Despesa",Out!$G$5:$G$605,DRE!$D432)</f>
        <v>0</v>
      </c>
      <c r="O432" s="47">
        <f>SUMIFS(Nov!$J$5:$J$605,Nov!$V$5:$V$605,"Despesa",Nov!$G$5:$G$605,DRE!$D432)</f>
        <v>0</v>
      </c>
      <c r="P432" s="47">
        <f>SUMIFS(Dez!$J$5:$J$605,Dez!$V$5:$V$605,"Despesa",Dez!$G$5:$G$605,DRE!$D432)</f>
        <v>0</v>
      </c>
      <c r="Q432" s="47">
        <f t="shared" si="26"/>
        <v>127.17</v>
      </c>
    </row>
    <row r="433" spans="1:17" ht="28.5" customHeight="1" thickTop="1" thickBot="1" x14ac:dyDescent="0.3">
      <c r="A433" s="164"/>
      <c r="B433" s="61">
        <v>430</v>
      </c>
      <c r="C433" s="34" t="str">
        <f>'PC Despesas'!L11</f>
        <v>5.4.7</v>
      </c>
      <c r="D433" s="35" t="str">
        <f>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164"/>
      <c r="B434" s="61">
        <v>431</v>
      </c>
      <c r="C434" s="34" t="str">
        <f>'PC Despesas'!L12</f>
        <v>5.4.8</v>
      </c>
      <c r="D434" s="35" t="str">
        <f>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164"/>
      <c r="B435" s="61">
        <v>432</v>
      </c>
      <c r="C435" s="34" t="str">
        <f>'PC Despesas'!L13</f>
        <v>5.4.9</v>
      </c>
      <c r="D435" s="35" t="str">
        <f>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164"/>
      <c r="B436" s="61">
        <v>433</v>
      </c>
      <c r="C436" s="34" t="str">
        <f>'PC Despesas'!L14</f>
        <v>5.4.10</v>
      </c>
      <c r="D436" s="35" t="str">
        <f>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164"/>
      <c r="B437" s="61">
        <v>434</v>
      </c>
      <c r="C437" s="34" t="str">
        <f>'PC Despesas'!L15</f>
        <v>5.4.11</v>
      </c>
      <c r="D437" s="35" t="str">
        <f>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164"/>
      <c r="B438" s="61">
        <v>435</v>
      </c>
      <c r="C438" s="34" t="str">
        <f>'PC Despesas'!L16</f>
        <v>5.4.12</v>
      </c>
      <c r="D438" s="35" t="str">
        <f>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164"/>
      <c r="B439" s="61">
        <v>436</v>
      </c>
      <c r="C439" s="34" t="str">
        <f>'PC Despesas'!L17</f>
        <v>5.4.13</v>
      </c>
      <c r="D439" s="35" t="str">
        <f>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164"/>
      <c r="B440" s="61">
        <v>437</v>
      </c>
      <c r="C440" s="34" t="str">
        <f>'PC Despesas'!L18</f>
        <v>5.4.14</v>
      </c>
      <c r="D440" s="35" t="str">
        <f>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164"/>
      <c r="B441" s="61">
        <v>438</v>
      </c>
      <c r="C441" s="34" t="str">
        <f>'PC Despesas'!L19</f>
        <v>5.4.15</v>
      </c>
      <c r="D441" s="35" t="str">
        <f>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164"/>
      <c r="B442" s="61">
        <v>439</v>
      </c>
      <c r="C442" s="34" t="str">
        <f>'PC Despesas'!L20</f>
        <v>5.4.16</v>
      </c>
      <c r="D442" s="35" t="str">
        <f>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164"/>
      <c r="B443" s="61">
        <v>440</v>
      </c>
      <c r="C443" s="34" t="str">
        <f>'PC Despesas'!L21</f>
        <v>5.4.17</v>
      </c>
      <c r="D443" s="35" t="str">
        <f>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164"/>
      <c r="B444" s="61">
        <v>441</v>
      </c>
      <c r="C444" s="34" t="str">
        <f>'PC Despesas'!L22</f>
        <v>5.4.18</v>
      </c>
      <c r="D444" s="35" t="str">
        <f>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164"/>
      <c r="B445" s="61">
        <v>442</v>
      </c>
      <c r="C445" s="34" t="str">
        <f>'PC Despesas'!L23</f>
        <v>5.4.19</v>
      </c>
      <c r="D445" s="35" t="str">
        <f>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164"/>
      <c r="B446" s="61">
        <v>443</v>
      </c>
      <c r="C446" s="34" t="str">
        <f>'PC Despesas'!L24</f>
        <v>5.4.20</v>
      </c>
      <c r="D446" s="35" t="str">
        <f>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164"/>
      <c r="B447" s="61">
        <v>444</v>
      </c>
      <c r="C447" s="34" t="str">
        <f>'PC Despesas'!L25</f>
        <v>5.4.21</v>
      </c>
      <c r="D447" s="35" t="str">
        <f>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164"/>
      <c r="B448" s="61">
        <v>445</v>
      </c>
      <c r="C448" s="34" t="str">
        <f>'PC Despesas'!L26</f>
        <v>5.4.22</v>
      </c>
      <c r="D448" s="35" t="str">
        <f>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164"/>
      <c r="B449" s="61">
        <v>446</v>
      </c>
      <c r="C449" s="34" t="str">
        <f>'PC Despesas'!L27</f>
        <v>5.4.23</v>
      </c>
      <c r="D449" s="35" t="str">
        <f>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164"/>
      <c r="B450" s="61">
        <v>447</v>
      </c>
      <c r="C450" s="34" t="str">
        <f>'PC Despesas'!L28</f>
        <v>5.4.24</v>
      </c>
      <c r="D450" s="35" t="str">
        <f>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164"/>
      <c r="B451" s="61">
        <v>448</v>
      </c>
      <c r="C451" s="34" t="str">
        <f>'PC Despesas'!L29</f>
        <v>5.4.25</v>
      </c>
      <c r="D451" s="35" t="str">
        <f>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164"/>
      <c r="B452" s="61">
        <v>449</v>
      </c>
      <c r="C452" s="34" t="str">
        <f>'PC Despesas'!L30</f>
        <v>5.4.26</v>
      </c>
      <c r="D452" s="35" t="str">
        <f>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164"/>
      <c r="B453" s="61">
        <v>450</v>
      </c>
      <c r="C453" s="34" t="str">
        <f>'PC Despesas'!L31</f>
        <v>5.4.27</v>
      </c>
      <c r="D453" s="35" t="str">
        <f>VLOOKUP(C453,'PC Despesas'!$L$4:$M$103,2,FALSE)</f>
        <v>-</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164"/>
      <c r="B454" s="61">
        <v>451</v>
      </c>
      <c r="C454" s="34" t="str">
        <f>'PC Despesas'!L32</f>
        <v>5.4.28</v>
      </c>
      <c r="D454" s="35" t="str">
        <f>VLOOKUP(C454,'PC Despesas'!$L$4:$M$103,2,FALSE)</f>
        <v>-</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164"/>
      <c r="B455" s="61">
        <v>452</v>
      </c>
      <c r="C455" s="34" t="str">
        <f>'PC Despesas'!L33</f>
        <v>5.4.29</v>
      </c>
      <c r="D455" s="35" t="str">
        <f>VLOOKUP(C455,'PC Despesas'!$L$4:$M$103,2,FALSE)</f>
        <v>-</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164"/>
      <c r="B456" s="61">
        <v>453</v>
      </c>
      <c r="C456" s="34" t="str">
        <f>'PC Despesas'!L34</f>
        <v>5.4.30</v>
      </c>
      <c r="D456" s="35" t="str">
        <f>VLOOKUP(C456,'PC Despesas'!$L$4:$M$103,2,FALSE)</f>
        <v>-</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164"/>
      <c r="B457" s="61">
        <v>454</v>
      </c>
      <c r="C457" s="34" t="str">
        <f>'PC Despesas'!L35</f>
        <v>5.4.31</v>
      </c>
      <c r="D457" s="35" t="str">
        <f>VLOOKUP(C457,'PC Despesas'!$L$4:$M$103,2,FALSE)</f>
        <v>-</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164"/>
      <c r="B458" s="61">
        <v>455</v>
      </c>
      <c r="C458" s="34" t="str">
        <f>'PC Despesas'!L36</f>
        <v>5.4.32</v>
      </c>
      <c r="D458" s="35" t="str">
        <f>VLOOKUP(C458,'PC Despesas'!$L$4:$M$103,2,FALSE)</f>
        <v>-</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164"/>
      <c r="B459" s="61">
        <v>456</v>
      </c>
      <c r="C459" s="34" t="str">
        <f>'PC Despesas'!L37</f>
        <v>5.4.33</v>
      </c>
      <c r="D459" s="35" t="str">
        <f>VLOOKUP(C459,'PC Despesas'!$L$4:$M$103,2,FALSE)</f>
        <v>-</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164"/>
      <c r="B460" s="61">
        <v>457</v>
      </c>
      <c r="C460" s="34" t="str">
        <f>'PC Despesas'!L38</f>
        <v>5.4.34</v>
      </c>
      <c r="D460" s="35" t="str">
        <f>VLOOKUP(C460,'PC Despesas'!$L$4:$M$103,2,FALSE)</f>
        <v>-</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164"/>
      <c r="B461" s="61">
        <v>458</v>
      </c>
      <c r="C461" s="34" t="str">
        <f>'PC Despesas'!L39</f>
        <v>5.4.35</v>
      </c>
      <c r="D461" s="35" t="str">
        <f>VLOOKUP(C461,'PC Despesas'!$L$4:$M$103,2,FALSE)</f>
        <v>-</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164"/>
      <c r="B462" s="61">
        <v>459</v>
      </c>
      <c r="C462" s="34" t="str">
        <f>'PC Despesas'!L40</f>
        <v>5.4.36</v>
      </c>
      <c r="D462" s="35" t="str">
        <f>VLOOKUP(C462,'PC Despesas'!$L$4:$M$103,2,FALSE)</f>
        <v>-</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164"/>
      <c r="B463" s="61">
        <v>460</v>
      </c>
      <c r="C463" s="34" t="str">
        <f>'PC Despesas'!L41</f>
        <v>5.4.37</v>
      </c>
      <c r="D463" s="35" t="str">
        <f>VLOOKUP(C463,'PC Despesas'!$L$4:$M$103,2,FALSE)</f>
        <v>-</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164"/>
      <c r="B464" s="61">
        <v>461</v>
      </c>
      <c r="C464" s="34" t="str">
        <f>'PC Despesas'!L42</f>
        <v>5.4.38</v>
      </c>
      <c r="D464" s="35" t="str">
        <f>VLOOKUP(C464,'PC Despesas'!$L$4:$M$103,2,FALSE)</f>
        <v>-</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164"/>
      <c r="B465" s="61">
        <v>462</v>
      </c>
      <c r="C465" s="34" t="str">
        <f>'PC Despesas'!L43</f>
        <v>5.4.39</v>
      </c>
      <c r="D465" s="35" t="str">
        <f>VLOOKUP(C465,'PC Despesas'!$L$4:$M$103,2,FALSE)</f>
        <v>-</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164"/>
      <c r="B466" s="61">
        <v>463</v>
      </c>
      <c r="C466" s="34" t="str">
        <f>'PC Despesas'!L44</f>
        <v>5.4.40</v>
      </c>
      <c r="D466" s="35" t="str">
        <f>VLOOKUP(C466,'PC Despesas'!$L$4:$M$103,2,FALSE)</f>
        <v>-</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164"/>
      <c r="B467" s="61">
        <v>464</v>
      </c>
      <c r="C467" s="34" t="str">
        <f>'PC Despesas'!L45</f>
        <v>5.4.41</v>
      </c>
      <c r="D467" s="35" t="str">
        <f>VLOOKUP(C467,'PC Despesas'!$L$4:$M$103,2,FALSE)</f>
        <v>-</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164"/>
      <c r="B468" s="61">
        <v>465</v>
      </c>
      <c r="C468" s="34" t="str">
        <f>'PC Despesas'!L46</f>
        <v>5.4.42</v>
      </c>
      <c r="D468" s="35" t="str">
        <f>VLOOKUP(C468,'PC Despesas'!$L$4:$M$103,2,FALSE)</f>
        <v>-</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164"/>
      <c r="B469" s="61">
        <v>466</v>
      </c>
      <c r="C469" s="34" t="str">
        <f>'PC Despesas'!L47</f>
        <v>5.4.43</v>
      </c>
      <c r="D469" s="35" t="str">
        <f>VLOOKUP(C469,'PC Despesas'!$L$4:$M$103,2,FALSE)</f>
        <v>-</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164"/>
      <c r="B470" s="61">
        <v>467</v>
      </c>
      <c r="C470" s="34" t="str">
        <f>'PC Despesas'!L48</f>
        <v>5.4.44</v>
      </c>
      <c r="D470" s="35" t="str">
        <f>VLOOKUP(C470,'PC Despesas'!$L$4:$M$103,2,FALSE)</f>
        <v>-</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164"/>
      <c r="B471" s="61">
        <v>468</v>
      </c>
      <c r="C471" s="34" t="str">
        <f>'PC Despesas'!L49</f>
        <v>5.4.45</v>
      </c>
      <c r="D471" s="35" t="str">
        <f>VLOOKUP(C471,'PC Despesas'!$L$4:$M$103,2,FALSE)</f>
        <v>-</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164"/>
      <c r="B472" s="61">
        <v>469</v>
      </c>
      <c r="C472" s="34" t="str">
        <f>'PC Despesas'!L50</f>
        <v>5.4.46</v>
      </c>
      <c r="D472" s="35" t="str">
        <f>VLOOKUP(C472,'PC Despesas'!$L$4:$M$103,2,FALSE)</f>
        <v>-</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164"/>
      <c r="B473" s="61">
        <v>470</v>
      </c>
      <c r="C473" s="34" t="str">
        <f>'PC Despesas'!L51</f>
        <v>5.4.47</v>
      </c>
      <c r="D473" s="35" t="str">
        <f>VLOOKUP(C473,'PC Despesas'!$L$4:$M$103,2,FALSE)</f>
        <v>-</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164"/>
      <c r="B474" s="61">
        <v>471</v>
      </c>
      <c r="C474" s="34" t="str">
        <f>'PC Despesas'!L52</f>
        <v>5.4.48</v>
      </c>
      <c r="D474" s="35" t="str">
        <f>VLOOKUP(C474,'PC Despesas'!$L$4:$M$103,2,FALSE)</f>
        <v>-</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164"/>
      <c r="B475" s="61">
        <v>472</v>
      </c>
      <c r="C475" s="34" t="str">
        <f>'PC Despesas'!L53</f>
        <v>5.4.49</v>
      </c>
      <c r="D475" s="35" t="str">
        <f>VLOOKUP(C475,'PC Despesas'!$L$4:$M$103,2,FALSE)</f>
        <v>-</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164"/>
      <c r="B476" s="61">
        <v>473</v>
      </c>
      <c r="C476" s="34" t="str">
        <f>'PC Despesas'!L54</f>
        <v>5.4.50</v>
      </c>
      <c r="D476" s="35" t="str">
        <f>VLOOKUP(C476,'PC Despesas'!$L$4:$M$103,2,FALSE)</f>
        <v>-</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164"/>
      <c r="B477" s="61">
        <v>474</v>
      </c>
      <c r="C477" s="34" t="str">
        <f>'PC Despesas'!L55</f>
        <v>5.4.51</v>
      </c>
      <c r="D477" s="35" t="str">
        <f>VLOOKUP(C477,'PC Despesas'!$L$4:$M$103,2,FALSE)</f>
        <v>-</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164"/>
      <c r="B478" s="61">
        <v>475</v>
      </c>
      <c r="C478" s="34" t="str">
        <f>'PC Despesas'!L56</f>
        <v>5.4.52</v>
      </c>
      <c r="D478" s="35" t="str">
        <f>VLOOKUP(C478,'PC Despesas'!$L$4:$M$103,2,FALSE)</f>
        <v>-</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164"/>
      <c r="B479" s="61">
        <v>476</v>
      </c>
      <c r="C479" s="34" t="str">
        <f>'PC Despesas'!L57</f>
        <v>5.4.53</v>
      </c>
      <c r="D479" s="35" t="str">
        <f>VLOOKUP(C479,'PC Despesas'!$L$4:$M$103,2,FALSE)</f>
        <v>-</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164"/>
      <c r="B480" s="61">
        <v>477</v>
      </c>
      <c r="C480" s="34" t="str">
        <f>'PC Despesas'!L58</f>
        <v>5.4.54</v>
      </c>
      <c r="D480" s="35" t="str">
        <f>VLOOKUP(C480,'PC Despesas'!$L$4:$M$103,2,FALSE)</f>
        <v>-</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164"/>
      <c r="B481" s="61">
        <v>478</v>
      </c>
      <c r="C481" s="34" t="str">
        <f>'PC Despesas'!L59</f>
        <v>5.4.55</v>
      </c>
      <c r="D481" s="35" t="str">
        <f>VLOOKUP(C481,'PC Despesas'!$L$4:$M$103,2,FALSE)</f>
        <v>-</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164"/>
      <c r="B482" s="61">
        <v>479</v>
      </c>
      <c r="C482" s="34" t="str">
        <f>'PC Despesas'!L60</f>
        <v>5.4.56</v>
      </c>
      <c r="D482" s="35" t="str">
        <f>VLOOKUP(C482,'PC Despesas'!$L$4:$M$103,2,FALSE)</f>
        <v>-</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164"/>
      <c r="B483" s="61">
        <v>480</v>
      </c>
      <c r="C483" s="34" t="str">
        <f>'PC Despesas'!L61</f>
        <v>5.4.57</v>
      </c>
      <c r="D483" s="35" t="str">
        <f>VLOOKUP(C483,'PC Despesas'!$L$4:$M$103,2,FALSE)</f>
        <v>-</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164"/>
      <c r="B484" s="61">
        <v>481</v>
      </c>
      <c r="C484" s="34" t="str">
        <f>'PC Despesas'!L62</f>
        <v>5.4.58</v>
      </c>
      <c r="D484" s="35" t="str">
        <f>VLOOKUP(C484,'PC Despesas'!$L$4:$M$103,2,FALSE)</f>
        <v>-</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164"/>
      <c r="B485" s="61">
        <v>482</v>
      </c>
      <c r="C485" s="34" t="str">
        <f>'PC Despesas'!L63</f>
        <v>5.4.59</v>
      </c>
      <c r="D485" s="35" t="str">
        <f>VLOOKUP(C485,'PC Despesas'!$L$4:$M$103,2,FALSE)</f>
        <v>-</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164"/>
      <c r="B486" s="61">
        <v>483</v>
      </c>
      <c r="C486" s="34" t="str">
        <f>'PC Despesas'!L64</f>
        <v>5.4.60</v>
      </c>
      <c r="D486" s="35" t="str">
        <f>VLOOKUP(C486,'PC Despesas'!$L$4:$M$103,2,FALSE)</f>
        <v>-</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164"/>
      <c r="B487" s="61">
        <v>484</v>
      </c>
      <c r="C487" s="34" t="str">
        <f>'PC Despesas'!L65</f>
        <v>5.4.61</v>
      </c>
      <c r="D487" s="35" t="str">
        <f>VLOOKUP(C487,'PC Despesas'!$L$4:$M$103,2,FALSE)</f>
        <v>-</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164"/>
      <c r="B488" s="61">
        <v>485</v>
      </c>
      <c r="C488" s="34" t="str">
        <f>'PC Despesas'!L66</f>
        <v>5.4.62</v>
      </c>
      <c r="D488" s="35" t="str">
        <f>VLOOKUP(C488,'PC Despesas'!$L$4:$M$103,2,FALSE)</f>
        <v>-</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164"/>
      <c r="B489" s="61">
        <v>486</v>
      </c>
      <c r="C489" s="34" t="str">
        <f>'PC Despesas'!L67</f>
        <v>5.4.63</v>
      </c>
      <c r="D489" s="35" t="str">
        <f>VLOOKUP(C489,'PC Despesas'!$L$4:$M$103,2,FALSE)</f>
        <v>-</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164"/>
      <c r="B490" s="61">
        <v>487</v>
      </c>
      <c r="C490" s="34" t="str">
        <f>'PC Despesas'!L68</f>
        <v>5.4.64</v>
      </c>
      <c r="D490" s="35" t="str">
        <f>VLOOKUP(C490,'PC Despesas'!$L$4:$M$103,2,FALSE)</f>
        <v>-</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164"/>
      <c r="B491" s="61">
        <v>488</v>
      </c>
      <c r="C491" s="34" t="str">
        <f>'PC Despesas'!L69</f>
        <v>5.4.65</v>
      </c>
      <c r="D491" s="35" t="str">
        <f>VLOOKUP(C491,'PC Despesas'!$L$4:$M$103,2,FALSE)</f>
        <v>-</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164"/>
      <c r="B492" s="61">
        <v>489</v>
      </c>
      <c r="C492" s="34" t="str">
        <f>'PC Despesas'!L70</f>
        <v>5.4.66</v>
      </c>
      <c r="D492" s="35" t="str">
        <f>VLOOKUP(C492,'PC Despesas'!$L$4:$M$103,2,FALSE)</f>
        <v>-</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164"/>
      <c r="B493" s="61">
        <v>490</v>
      </c>
      <c r="C493" s="34" t="str">
        <f>'PC Despesas'!L71</f>
        <v>5.4.67</v>
      </c>
      <c r="D493" s="35" t="str">
        <f>VLOOKUP(C493,'PC Despesas'!$L$4:$M$103,2,FALSE)</f>
        <v>-</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164"/>
      <c r="B494" s="61">
        <v>491</v>
      </c>
      <c r="C494" s="34" t="str">
        <f>'PC Despesas'!L72</f>
        <v>5.4.68</v>
      </c>
      <c r="D494" s="35" t="str">
        <f>VLOOKUP(C494,'PC Despesas'!$L$4:$M$103,2,FALSE)</f>
        <v>-</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164"/>
      <c r="B495" s="61">
        <v>492</v>
      </c>
      <c r="C495" s="34" t="str">
        <f>'PC Despesas'!L73</f>
        <v>5.4.69</v>
      </c>
      <c r="D495" s="35" t="str">
        <f>VLOOKUP(C495,'PC Despesas'!$L$4:$M$103,2,FALSE)</f>
        <v>-</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164"/>
      <c r="B496" s="61">
        <v>493</v>
      </c>
      <c r="C496" s="34" t="str">
        <f>'PC Despesas'!L74</f>
        <v>5.4.70</v>
      </c>
      <c r="D496" s="35" t="str">
        <f>VLOOKUP(C496,'PC Despesas'!$L$4:$M$103,2,FALSE)</f>
        <v>-</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164"/>
      <c r="B497" s="61">
        <v>494</v>
      </c>
      <c r="C497" s="34" t="str">
        <f>'PC Despesas'!L75</f>
        <v>5.4.71</v>
      </c>
      <c r="D497" s="35" t="str">
        <f>VLOOKUP(C497,'PC Despesas'!$L$4:$M$103,2,FALSE)</f>
        <v>-</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164"/>
      <c r="B498" s="61">
        <v>495</v>
      </c>
      <c r="C498" s="34" t="str">
        <f>'PC Despesas'!L76</f>
        <v>5.4.72</v>
      </c>
      <c r="D498" s="35" t="str">
        <f>VLOOKUP(C498,'PC Despesas'!$L$4:$M$103,2,FALSE)</f>
        <v>-</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164"/>
      <c r="B499" s="61">
        <v>496</v>
      </c>
      <c r="C499" s="34" t="str">
        <f>'PC Despesas'!L77</f>
        <v>5.4.73</v>
      </c>
      <c r="D499" s="35" t="str">
        <f>VLOOKUP(C499,'PC Despesas'!$L$4:$M$103,2,FALSE)</f>
        <v>-</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164"/>
      <c r="B500" s="61">
        <v>497</v>
      </c>
      <c r="C500" s="34" t="str">
        <f>'PC Despesas'!L78</f>
        <v>5.4.74</v>
      </c>
      <c r="D500" s="35" t="str">
        <f>VLOOKUP(C500,'PC Despesas'!$L$4:$M$103,2,FALSE)</f>
        <v>-</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164"/>
      <c r="B501" s="61">
        <v>498</v>
      </c>
      <c r="C501" s="34" t="str">
        <f>'PC Despesas'!L79</f>
        <v>5.4.75</v>
      </c>
      <c r="D501" s="35" t="str">
        <f>VLOOKUP(C501,'PC Despesas'!$L$4:$M$103,2,FALSE)</f>
        <v>-</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164"/>
      <c r="B502" s="61">
        <v>499</v>
      </c>
      <c r="C502" s="34" t="str">
        <f>'PC Despesas'!L80</f>
        <v>5.4.76</v>
      </c>
      <c r="D502" s="35" t="str">
        <f>VLOOKUP(C502,'PC Despesas'!$L$4:$M$103,2,FALSE)</f>
        <v>-</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164"/>
      <c r="B503" s="61">
        <v>500</v>
      </c>
      <c r="C503" s="34" t="str">
        <f>'PC Despesas'!L81</f>
        <v>5.4.77</v>
      </c>
      <c r="D503" s="35" t="str">
        <f>VLOOKUP(C503,'PC Despesas'!$L$4:$M$103,2,FALSE)</f>
        <v>-</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164"/>
      <c r="B504" s="61">
        <v>501</v>
      </c>
      <c r="C504" s="34" t="str">
        <f>'PC Despesas'!L82</f>
        <v>5.4.78</v>
      </c>
      <c r="D504" s="35" t="str">
        <f>VLOOKUP(C504,'PC Despesas'!$L$4:$M$103,2,FALSE)</f>
        <v>-</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164"/>
      <c r="B505" s="61">
        <v>502</v>
      </c>
      <c r="C505" s="34" t="str">
        <f>'PC Despesas'!L83</f>
        <v>5.4.79</v>
      </c>
      <c r="D505" s="35" t="str">
        <f>VLOOKUP(C505,'PC Despesas'!$L$4:$M$103,2,FALSE)</f>
        <v>-</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164"/>
      <c r="B506" s="61">
        <v>503</v>
      </c>
      <c r="C506" s="34" t="str">
        <f>'PC Despesas'!L84</f>
        <v>5.4.80</v>
      </c>
      <c r="D506" s="35" t="str">
        <f>VLOOKUP(C506,'PC Despesas'!$L$4:$M$103,2,FALSE)</f>
        <v>-</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164"/>
      <c r="B507" s="61">
        <v>504</v>
      </c>
      <c r="C507" s="34" t="str">
        <f>'PC Despesas'!L85</f>
        <v>5.4.81</v>
      </c>
      <c r="D507" s="35" t="str">
        <f>VLOOKUP(C507,'PC Despesas'!$L$4:$M$103,2,FALSE)</f>
        <v>-</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164"/>
      <c r="B508" s="61">
        <v>505</v>
      </c>
      <c r="C508" s="34" t="str">
        <f>'PC Despesas'!L86</f>
        <v>5.4.82</v>
      </c>
      <c r="D508" s="35" t="str">
        <f>VLOOKUP(C508,'PC Despesas'!$L$4:$M$103,2,FALSE)</f>
        <v>-</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164"/>
      <c r="B509" s="61">
        <v>506</v>
      </c>
      <c r="C509" s="34" t="str">
        <f>'PC Despesas'!L87</f>
        <v>5.4.83</v>
      </c>
      <c r="D509" s="35" t="str">
        <f>VLOOKUP(C509,'PC Despesas'!$L$4:$M$103,2,FALSE)</f>
        <v>-</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164"/>
      <c r="B510" s="61">
        <v>507</v>
      </c>
      <c r="C510" s="34" t="str">
        <f>'PC Despesas'!L88</f>
        <v>5.4.84</v>
      </c>
      <c r="D510" s="35" t="str">
        <f>VLOOKUP(C510,'PC Despesas'!$L$4:$M$103,2,FALSE)</f>
        <v>-</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164"/>
      <c r="B511" s="61">
        <v>508</v>
      </c>
      <c r="C511" s="34" t="str">
        <f>'PC Despesas'!L89</f>
        <v>5.4.85</v>
      </c>
      <c r="D511" s="35" t="str">
        <f>VLOOKUP(C511,'PC Despesas'!$L$4:$M$103,2,FALSE)</f>
        <v>-</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164"/>
      <c r="B512" s="61">
        <v>509</v>
      </c>
      <c r="C512" s="34" t="str">
        <f>'PC Despesas'!L90</f>
        <v>5.4.86</v>
      </c>
      <c r="D512" s="35" t="str">
        <f>VLOOKUP(C512,'PC Despesas'!$L$4:$M$103,2,FALSE)</f>
        <v>-</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164"/>
      <c r="B513" s="61">
        <v>510</v>
      </c>
      <c r="C513" s="34" t="str">
        <f>'PC Despesas'!L91</f>
        <v>5.4.87</v>
      </c>
      <c r="D513" s="35" t="str">
        <f>VLOOKUP(C513,'PC Despesas'!$L$4:$M$103,2,FALSE)</f>
        <v>-</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164"/>
      <c r="B514" s="61">
        <v>511</v>
      </c>
      <c r="C514" s="34" t="str">
        <f>'PC Despesas'!L92</f>
        <v>5.4.88</v>
      </c>
      <c r="D514" s="35" t="str">
        <f>VLOOKUP(C514,'PC Despesas'!$L$4:$M$103,2,FALSE)</f>
        <v>-</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164"/>
      <c r="B515" s="61">
        <v>512</v>
      </c>
      <c r="C515" s="34" t="str">
        <f>'PC Despesas'!L93</f>
        <v>5.4.89</v>
      </c>
      <c r="D515" s="35" t="str">
        <f>VLOOKUP(C515,'PC Despesas'!$L$4:$M$103,2,FALSE)</f>
        <v>-</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164"/>
      <c r="B516" s="61">
        <v>513</v>
      </c>
      <c r="C516" s="34" t="str">
        <f>'PC Despesas'!L94</f>
        <v>5.4.90</v>
      </c>
      <c r="D516" s="35" t="str">
        <f>VLOOKUP(C516,'PC Despesas'!$L$4:$M$103,2,FALSE)</f>
        <v>-</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164"/>
      <c r="B517" s="61">
        <v>514</v>
      </c>
      <c r="C517" s="34" t="str">
        <f>'PC Despesas'!L95</f>
        <v>5.4.91</v>
      </c>
      <c r="D517" s="35" t="str">
        <f>VLOOKUP(C517,'PC Despesas'!$L$4:$M$103,2,FALSE)</f>
        <v>-</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164"/>
      <c r="B518" s="61">
        <v>515</v>
      </c>
      <c r="C518" s="34" t="str">
        <f>'PC Despesas'!L96</f>
        <v>5.4.92</v>
      </c>
      <c r="D518" s="35" t="str">
        <f>VLOOKUP(C518,'PC Despesas'!$L$4:$M$103,2,FALSE)</f>
        <v>-</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164"/>
      <c r="B519" s="61">
        <v>516</v>
      </c>
      <c r="C519" s="34" t="str">
        <f>'PC Despesas'!L97</f>
        <v>5.4.93</v>
      </c>
      <c r="D519" s="35" t="str">
        <f>VLOOKUP(C519,'PC Despesas'!$L$4:$M$103,2,FALSE)</f>
        <v>-</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164"/>
      <c r="B520" s="61">
        <v>517</v>
      </c>
      <c r="C520" s="34" t="str">
        <f>'PC Despesas'!L98</f>
        <v>5.4.94</v>
      </c>
      <c r="D520" s="35" t="str">
        <f>VLOOKUP(C520,'PC Despesas'!$L$4:$M$103,2,FALSE)</f>
        <v>-</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164"/>
      <c r="B521" s="61">
        <v>518</v>
      </c>
      <c r="C521" s="34" t="str">
        <f>'PC Despesas'!L99</f>
        <v>5.4.95</v>
      </c>
      <c r="D521" s="35" t="str">
        <f>VLOOKUP(C521,'PC Despesas'!$L$4:$M$103,2,FALSE)</f>
        <v>-</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164"/>
      <c r="B522" s="61">
        <v>519</v>
      </c>
      <c r="C522" s="34" t="str">
        <f>'PC Despesas'!L100</f>
        <v>5.4.96</v>
      </c>
      <c r="D522" s="35" t="str">
        <f>VLOOKUP(C522,'PC Despesas'!$L$4:$M$103,2,FALSE)</f>
        <v>-</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164"/>
      <c r="B523" s="61">
        <v>520</v>
      </c>
      <c r="C523" s="34" t="str">
        <f>'PC Despesas'!L101</f>
        <v>5.4.97</v>
      </c>
      <c r="D523" s="35" t="str">
        <f>VLOOKUP(C523,'PC Despesas'!$L$4:$M$103,2,FALSE)</f>
        <v>-</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164"/>
      <c r="B524" s="61">
        <v>521</v>
      </c>
      <c r="C524" s="34" t="str">
        <f>'PC Despesas'!L102</f>
        <v>5.4.98</v>
      </c>
      <c r="D524" s="35" t="str">
        <f>VLOOKUP(C524,'PC Despesas'!$L$4:$M$103,2,FALSE)</f>
        <v>-</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164"/>
      <c r="B525" s="61">
        <v>522</v>
      </c>
      <c r="C525" s="34" t="str">
        <f>'PC Despesas'!L103</f>
        <v>5.4.99</v>
      </c>
      <c r="D525" s="35" t="str">
        <f>VLOOKUP(C525,'PC Despesas'!$L$4:$M$103,2,FALSE)</f>
        <v>Outras Despesas com RH</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164"/>
      <c r="B526" s="61">
        <v>523</v>
      </c>
      <c r="C526" s="188" t="s">
        <v>145</v>
      </c>
      <c r="D526" s="189" t="str">
        <f>VLOOKUP(C526,'PC Despesas'!$O$4:$P$103,2,FALSE)</f>
        <v>DESPESAS OPERACIONAIS</v>
      </c>
      <c r="E526" s="190">
        <f t="shared" ref="E526:Q526" si="28">SUM(E527:E625)</f>
        <v>0</v>
      </c>
      <c r="F526" s="190">
        <f t="shared" si="28"/>
        <v>0</v>
      </c>
      <c r="G526" s="190">
        <f t="shared" si="28"/>
        <v>0</v>
      </c>
      <c r="H526" s="190">
        <f t="shared" si="28"/>
        <v>0</v>
      </c>
      <c r="I526" s="190">
        <f t="shared" si="28"/>
        <v>0</v>
      </c>
      <c r="J526" s="190">
        <f t="shared" si="28"/>
        <v>0</v>
      </c>
      <c r="K526" s="190">
        <f t="shared" si="28"/>
        <v>0</v>
      </c>
      <c r="L526" s="190">
        <f t="shared" si="28"/>
        <v>0</v>
      </c>
      <c r="M526" s="190">
        <f t="shared" si="28"/>
        <v>0</v>
      </c>
      <c r="N526" s="190">
        <f t="shared" si="28"/>
        <v>0</v>
      </c>
      <c r="O526" s="190">
        <f t="shared" si="28"/>
        <v>0</v>
      </c>
      <c r="P526" s="190">
        <f t="shared" si="28"/>
        <v>0</v>
      </c>
      <c r="Q526" s="190">
        <f t="shared" si="28"/>
        <v>0</v>
      </c>
    </row>
    <row r="527" spans="1:17" ht="27.75" customHeight="1" thickTop="1" thickBot="1" x14ac:dyDescent="0.3">
      <c r="A527" s="164"/>
      <c r="B527" s="61">
        <v>524</v>
      </c>
      <c r="C527" s="34" t="str">
        <f>'PC Despesas'!O5</f>
        <v>5.5.1</v>
      </c>
      <c r="D527" s="35" t="str">
        <f>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164"/>
      <c r="B528" s="61">
        <v>525</v>
      </c>
      <c r="C528" s="34" t="str">
        <f>'PC Despesas'!O6</f>
        <v>5.5.2</v>
      </c>
      <c r="D528" s="35" t="str">
        <f>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164"/>
      <c r="B529" s="61">
        <v>526</v>
      </c>
      <c r="C529" s="34" t="str">
        <f>'PC Despesas'!O7</f>
        <v>5.5.3</v>
      </c>
      <c r="D529" s="35" t="str">
        <f>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164"/>
      <c r="B530" s="61">
        <v>527</v>
      </c>
      <c r="C530" s="34" t="str">
        <f>'PC Despesas'!O8</f>
        <v>5.5.4</v>
      </c>
      <c r="D530" s="35" t="str">
        <f>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164"/>
      <c r="B531" s="61">
        <v>528</v>
      </c>
      <c r="C531" s="34" t="str">
        <f>'PC Despesas'!O9</f>
        <v>5.5.5</v>
      </c>
      <c r="D531" s="35" t="str">
        <f>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164"/>
      <c r="B532" s="61">
        <v>529</v>
      </c>
      <c r="C532" s="34" t="str">
        <f>'PC Despesas'!O10</f>
        <v>5.5.6</v>
      </c>
      <c r="D532" s="35" t="str">
        <f>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164"/>
      <c r="B533" s="61">
        <v>530</v>
      </c>
      <c r="C533" s="34" t="str">
        <f>'PC Despesas'!O11</f>
        <v>5.5.7</v>
      </c>
      <c r="D533" s="35" t="str">
        <f>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164"/>
      <c r="B534" s="61">
        <v>531</v>
      </c>
      <c r="C534" s="34" t="str">
        <f>'PC Despesas'!O12</f>
        <v>5.5.8</v>
      </c>
      <c r="D534" s="35" t="str">
        <f>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164"/>
      <c r="B535" s="61">
        <v>532</v>
      </c>
      <c r="C535" s="34" t="str">
        <f>'PC Despesas'!O13</f>
        <v>5.5.9</v>
      </c>
      <c r="D535" s="35" t="str">
        <f>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164"/>
      <c r="B536" s="61">
        <v>533</v>
      </c>
      <c r="C536" s="34" t="str">
        <f>'PC Despesas'!O14</f>
        <v>5.5.10</v>
      </c>
      <c r="D536" s="35" t="str">
        <f>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164"/>
      <c r="B537" s="61">
        <v>534</v>
      </c>
      <c r="C537" s="34" t="str">
        <f>'PC Despesas'!O15</f>
        <v>5.5.11</v>
      </c>
      <c r="D537" s="35" t="str">
        <f>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164"/>
      <c r="B538" s="61">
        <v>535</v>
      </c>
      <c r="C538" s="34" t="str">
        <f>'PC Despesas'!O16</f>
        <v>5.5.12</v>
      </c>
      <c r="D538" s="35" t="str">
        <f>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164"/>
      <c r="B539" s="61">
        <v>536</v>
      </c>
      <c r="C539" s="34" t="str">
        <f>'PC Despesas'!O17</f>
        <v>5.5.13</v>
      </c>
      <c r="D539" s="35" t="str">
        <f>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164"/>
      <c r="B540" s="61">
        <v>537</v>
      </c>
      <c r="C540" s="34" t="str">
        <f>'PC Despesas'!O18</f>
        <v>5.5.14</v>
      </c>
      <c r="D540" s="35" t="str">
        <f>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164"/>
      <c r="B541" s="61">
        <v>538</v>
      </c>
      <c r="C541" s="34" t="str">
        <f>'PC Despesas'!O19</f>
        <v>5.5.15</v>
      </c>
      <c r="D541" s="35" t="str">
        <f>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164"/>
      <c r="B542" s="61">
        <v>539</v>
      </c>
      <c r="C542" s="34" t="str">
        <f>'PC Despesas'!O20</f>
        <v>5.5.16</v>
      </c>
      <c r="D542" s="35" t="str">
        <f>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164"/>
      <c r="B543" s="61">
        <v>540</v>
      </c>
      <c r="C543" s="34" t="str">
        <f>'PC Despesas'!O21</f>
        <v>5.5.17</v>
      </c>
      <c r="D543" s="35" t="str">
        <f>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164"/>
      <c r="B544" s="61">
        <v>541</v>
      </c>
      <c r="C544" s="34" t="str">
        <f>'PC Despesas'!O22</f>
        <v>5.5.18</v>
      </c>
      <c r="D544" s="35" t="str">
        <f>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164"/>
      <c r="B545" s="61">
        <v>542</v>
      </c>
      <c r="C545" s="34" t="str">
        <f>'PC Despesas'!O23</f>
        <v>5.5.19</v>
      </c>
      <c r="D545" s="35" t="str">
        <f>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164"/>
      <c r="B546" s="61">
        <v>543</v>
      </c>
      <c r="C546" s="34" t="str">
        <f>'PC Despesas'!O24</f>
        <v>5.5.20</v>
      </c>
      <c r="D546" s="35" t="str">
        <f>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164"/>
      <c r="B547" s="61">
        <v>544</v>
      </c>
      <c r="C547" s="34" t="str">
        <f>'PC Despesas'!O25</f>
        <v>5.5.21</v>
      </c>
      <c r="D547" s="35" t="str">
        <f>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164"/>
      <c r="B548" s="61">
        <v>545</v>
      </c>
      <c r="C548" s="34" t="str">
        <f>'PC Despesas'!O26</f>
        <v>5.5.22</v>
      </c>
      <c r="D548" s="35" t="str">
        <f>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164"/>
      <c r="B549" s="61">
        <v>546</v>
      </c>
      <c r="C549" s="34" t="str">
        <f>'PC Despesas'!O27</f>
        <v>5.5.23</v>
      </c>
      <c r="D549" s="35" t="str">
        <f>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164"/>
      <c r="B550" s="61">
        <v>547</v>
      </c>
      <c r="C550" s="34" t="str">
        <f>'PC Despesas'!O28</f>
        <v>5.5.24</v>
      </c>
      <c r="D550" s="35" t="str">
        <f>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164"/>
      <c r="B551" s="61">
        <v>548</v>
      </c>
      <c r="C551" s="34" t="str">
        <f>'PC Despesas'!O29</f>
        <v>5.5.25</v>
      </c>
      <c r="D551" s="35" t="str">
        <f>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164"/>
      <c r="B552" s="61">
        <v>549</v>
      </c>
      <c r="C552" s="34" t="str">
        <f>'PC Despesas'!O30</f>
        <v>5.5.26</v>
      </c>
      <c r="D552" s="35" t="str">
        <f>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164"/>
      <c r="B553" s="61">
        <v>550</v>
      </c>
      <c r="C553" s="34" t="str">
        <f>'PC Despesas'!O31</f>
        <v>5.5.27</v>
      </c>
      <c r="D553" s="35" t="str">
        <f>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164"/>
      <c r="B554" s="61">
        <v>551</v>
      </c>
      <c r="C554" s="34" t="str">
        <f>'PC Despesas'!O32</f>
        <v>5.5.28</v>
      </c>
      <c r="D554" s="35" t="str">
        <f>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164"/>
      <c r="B555" s="61">
        <v>552</v>
      </c>
      <c r="C555" s="34" t="str">
        <f>'PC Despesas'!O33</f>
        <v>5.5.29</v>
      </c>
      <c r="D555" s="35" t="str">
        <f>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164"/>
      <c r="B556" s="61">
        <v>553</v>
      </c>
      <c r="C556" s="34" t="str">
        <f>'PC Despesas'!O34</f>
        <v>5.5.30</v>
      </c>
      <c r="D556" s="35" t="str">
        <f>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164"/>
      <c r="B557" s="61">
        <v>554</v>
      </c>
      <c r="C557" s="34" t="str">
        <f>'PC Despesas'!O35</f>
        <v>5.5.31</v>
      </c>
      <c r="D557" s="35" t="str">
        <f>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164"/>
      <c r="B558" s="61">
        <v>555</v>
      </c>
      <c r="C558" s="34" t="str">
        <f>'PC Despesas'!O36</f>
        <v>5.5.32</v>
      </c>
      <c r="D558" s="35" t="str">
        <f>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164"/>
      <c r="B559" s="61">
        <v>556</v>
      </c>
      <c r="C559" s="34" t="str">
        <f>'PC Despesas'!O37</f>
        <v>5.5.33</v>
      </c>
      <c r="D559" s="35" t="str">
        <f>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164"/>
      <c r="B560" s="61">
        <v>557</v>
      </c>
      <c r="C560" s="34" t="str">
        <f>'PC Despesas'!O38</f>
        <v>5.5.34</v>
      </c>
      <c r="D560" s="35" t="str">
        <f>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164"/>
      <c r="B561" s="61">
        <v>558</v>
      </c>
      <c r="C561" s="34" t="str">
        <f>'PC Despesas'!O39</f>
        <v>5.5.35</v>
      </c>
      <c r="D561" s="35" t="str">
        <f>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164"/>
      <c r="B562" s="61">
        <v>559</v>
      </c>
      <c r="C562" s="34" t="str">
        <f>'PC Despesas'!O40</f>
        <v>5.5.36</v>
      </c>
      <c r="D562" s="35" t="str">
        <f>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164"/>
      <c r="B563" s="61">
        <v>560</v>
      </c>
      <c r="C563" s="34" t="str">
        <f>'PC Despesas'!O41</f>
        <v>5.5.37</v>
      </c>
      <c r="D563" s="35" t="str">
        <f>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164"/>
      <c r="B564" s="61">
        <v>561</v>
      </c>
      <c r="C564" s="34" t="str">
        <f>'PC Despesas'!O42</f>
        <v>5.5.38</v>
      </c>
      <c r="D564" s="35" t="str">
        <f>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164"/>
      <c r="B565" s="61">
        <v>562</v>
      </c>
      <c r="C565" s="34" t="str">
        <f>'PC Despesas'!O43</f>
        <v>5.5.39</v>
      </c>
      <c r="D565" s="35" t="str">
        <f>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164"/>
      <c r="B566" s="61">
        <v>563</v>
      </c>
      <c r="C566" s="34" t="str">
        <f>'PC Despesas'!O44</f>
        <v>5.5.40</v>
      </c>
      <c r="D566" s="35" t="str">
        <f>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164"/>
      <c r="B567" s="61">
        <v>564</v>
      </c>
      <c r="C567" s="34" t="str">
        <f>'PC Despesas'!O45</f>
        <v>5.5.41</v>
      </c>
      <c r="D567" s="35" t="str">
        <f>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164"/>
      <c r="B568" s="61">
        <v>565</v>
      </c>
      <c r="C568" s="34" t="str">
        <f>'PC Despesas'!O46</f>
        <v>5.5.42</v>
      </c>
      <c r="D568" s="35" t="str">
        <f>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164"/>
      <c r="B569" s="61">
        <v>566</v>
      </c>
      <c r="C569" s="34" t="str">
        <f>'PC Despesas'!O47</f>
        <v>5.5.43</v>
      </c>
      <c r="D569" s="35" t="str">
        <f>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164"/>
      <c r="B570" s="61">
        <v>567</v>
      </c>
      <c r="C570" s="34" t="str">
        <f>'PC Despesas'!O48</f>
        <v>5.5.44</v>
      </c>
      <c r="D570" s="35" t="str">
        <f>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164"/>
      <c r="B571" s="61">
        <v>568</v>
      </c>
      <c r="C571" s="34" t="str">
        <f>'PC Despesas'!O49</f>
        <v>5.5.45</v>
      </c>
      <c r="D571" s="35" t="str">
        <f>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164"/>
      <c r="B572" s="61">
        <v>569</v>
      </c>
      <c r="C572" s="34" t="str">
        <f>'PC Despesas'!O50</f>
        <v>5.5.46</v>
      </c>
      <c r="D572" s="35" t="str">
        <f>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164"/>
      <c r="B573" s="61">
        <v>570</v>
      </c>
      <c r="C573" s="34" t="str">
        <f>'PC Despesas'!O51</f>
        <v>5.5.47</v>
      </c>
      <c r="D573" s="35" t="str">
        <f>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164"/>
      <c r="B574" s="61">
        <v>571</v>
      </c>
      <c r="C574" s="34" t="str">
        <f>'PC Despesas'!O52</f>
        <v>5.5.48</v>
      </c>
      <c r="D574" s="35" t="str">
        <f>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164"/>
      <c r="B575" s="61">
        <v>572</v>
      </c>
      <c r="C575" s="34" t="str">
        <f>'PC Despesas'!O53</f>
        <v>5.5.49</v>
      </c>
      <c r="D575" s="35" t="str">
        <f>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164"/>
      <c r="B576" s="61">
        <v>573</v>
      </c>
      <c r="C576" s="34" t="str">
        <f>'PC Despesas'!O54</f>
        <v>5.5.50</v>
      </c>
      <c r="D576" s="35" t="str">
        <f>VLOOKUP(C576,'PC Despesas'!$O$5:$P$103,2,FALSE)</f>
        <v>-</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164"/>
      <c r="B577" s="61">
        <v>574</v>
      </c>
      <c r="C577" s="34" t="str">
        <f>'PC Despesas'!O55</f>
        <v>5.5.51</v>
      </c>
      <c r="D577" s="35" t="str">
        <f>VLOOKUP(C577,'PC Despesas'!$O$5:$P$103,2,FALSE)</f>
        <v>-</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164"/>
      <c r="B578" s="61">
        <v>575</v>
      </c>
      <c r="C578" s="34" t="str">
        <f>'PC Despesas'!O56</f>
        <v>5.5.52</v>
      </c>
      <c r="D578" s="35" t="str">
        <f>VLOOKUP(C578,'PC Despesas'!$O$5:$P$103,2,FALSE)</f>
        <v>-</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164"/>
      <c r="B579" s="61">
        <v>576</v>
      </c>
      <c r="C579" s="34" t="str">
        <f>'PC Despesas'!O57</f>
        <v>5.5.53</v>
      </c>
      <c r="D579" s="35" t="str">
        <f>VLOOKUP(C579,'PC Despesas'!$O$5:$P$103,2,FALSE)</f>
        <v>-</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164"/>
      <c r="B580" s="61">
        <v>577</v>
      </c>
      <c r="C580" s="34" t="str">
        <f>'PC Despesas'!O58</f>
        <v>5.5.54</v>
      </c>
      <c r="D580" s="35" t="str">
        <f>VLOOKUP(C580,'PC Despesas'!$O$5:$P$103,2,FALSE)</f>
        <v>-</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164"/>
      <c r="B581" s="61">
        <v>578</v>
      </c>
      <c r="C581" s="34" t="str">
        <f>'PC Despesas'!O59</f>
        <v>5.5.55</v>
      </c>
      <c r="D581" s="35" t="str">
        <f>VLOOKUP(C581,'PC Despesas'!$O$5:$P$103,2,FALSE)</f>
        <v>-</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164"/>
      <c r="B582" s="61">
        <v>579</v>
      </c>
      <c r="C582" s="34" t="str">
        <f>'PC Despesas'!O60</f>
        <v>5.5.56</v>
      </c>
      <c r="D582" s="35" t="str">
        <f>VLOOKUP(C582,'PC Despesas'!$O$5:$P$103,2,FALSE)</f>
        <v>-</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164"/>
      <c r="B583" s="61">
        <v>580</v>
      </c>
      <c r="C583" s="34" t="str">
        <f>'PC Despesas'!O61</f>
        <v>5.5.57</v>
      </c>
      <c r="D583" s="35" t="str">
        <f>VLOOKUP(C583,'PC Despesas'!$O$5:$P$103,2,FALSE)</f>
        <v>-</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164"/>
      <c r="B584" s="61">
        <v>581</v>
      </c>
      <c r="C584" s="34" t="str">
        <f>'PC Despesas'!O62</f>
        <v>5.5.58</v>
      </c>
      <c r="D584" s="35" t="str">
        <f>VLOOKUP(C584,'PC Despesas'!$O$5:$P$103,2,FALSE)</f>
        <v>-</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164"/>
      <c r="B585" s="61">
        <v>582</v>
      </c>
      <c r="C585" s="34" t="str">
        <f>'PC Despesas'!O63</f>
        <v>5.5.59</v>
      </c>
      <c r="D585" s="35" t="str">
        <f>VLOOKUP(C585,'PC Despesas'!$O$5:$P$103,2,FALSE)</f>
        <v>-</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164"/>
      <c r="B586" s="61">
        <v>583</v>
      </c>
      <c r="C586" s="34" t="str">
        <f>'PC Despesas'!O64</f>
        <v>5.5.60</v>
      </c>
      <c r="D586" s="35" t="str">
        <f>VLOOKUP(C586,'PC Despesas'!$O$5:$P$103,2,FALSE)</f>
        <v>-</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164"/>
      <c r="B587" s="61">
        <v>584</v>
      </c>
      <c r="C587" s="34" t="str">
        <f>'PC Despesas'!O65</f>
        <v>5.5.61</v>
      </c>
      <c r="D587" s="35" t="str">
        <f>VLOOKUP(C587,'PC Despesas'!$O$5:$P$103,2,FALSE)</f>
        <v>-</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164"/>
      <c r="B588" s="61">
        <v>585</v>
      </c>
      <c r="C588" s="34" t="str">
        <f>'PC Despesas'!O66</f>
        <v>5.5.62</v>
      </c>
      <c r="D588" s="35" t="str">
        <f>VLOOKUP(C588,'PC Despesas'!$O$5:$P$103,2,FALSE)</f>
        <v>-</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164"/>
      <c r="B589" s="61">
        <v>586</v>
      </c>
      <c r="C589" s="34" t="str">
        <f>'PC Despesas'!O67</f>
        <v>5.5.63</v>
      </c>
      <c r="D589" s="35" t="str">
        <f>VLOOKUP(C589,'PC Despesas'!$O$5:$P$103,2,FALSE)</f>
        <v>-</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164"/>
      <c r="B590" s="61">
        <v>587</v>
      </c>
      <c r="C590" s="34" t="str">
        <f>'PC Despesas'!O68</f>
        <v>5.5.64</v>
      </c>
      <c r="D590" s="35" t="str">
        <f>VLOOKUP(C590,'PC Despesas'!$O$5:$P$103,2,FALSE)</f>
        <v>-</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164"/>
      <c r="B591" s="61">
        <v>588</v>
      </c>
      <c r="C591" s="34" t="str">
        <f>'PC Despesas'!O69</f>
        <v>5.5.65</v>
      </c>
      <c r="D591" s="35" t="str">
        <f>VLOOKUP(C591,'PC Despesas'!$O$5:$P$103,2,FALSE)</f>
        <v>-</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164"/>
      <c r="B592" s="61">
        <v>589</v>
      </c>
      <c r="C592" s="34" t="str">
        <f>'PC Despesas'!O70</f>
        <v>5.5.66</v>
      </c>
      <c r="D592" s="35" t="str">
        <f>VLOOKUP(C592,'PC Despesas'!$O$5:$P$103,2,FALSE)</f>
        <v>-</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164"/>
      <c r="B593" s="61">
        <v>590</v>
      </c>
      <c r="C593" s="34" t="str">
        <f>'PC Despesas'!O71</f>
        <v>5.5.67</v>
      </c>
      <c r="D593" s="35" t="str">
        <f>VLOOKUP(C593,'PC Despesas'!$O$5:$P$103,2,FALSE)</f>
        <v>-</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164"/>
      <c r="B594" s="61">
        <v>591</v>
      </c>
      <c r="C594" s="34" t="str">
        <f>'PC Despesas'!O72</f>
        <v>5.5.68</v>
      </c>
      <c r="D594" s="35" t="str">
        <f>VLOOKUP(C594,'PC Despesas'!$O$5:$P$103,2,FALSE)</f>
        <v>-</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164"/>
      <c r="B595" s="61">
        <v>592</v>
      </c>
      <c r="C595" s="34" t="str">
        <f>'PC Despesas'!O73</f>
        <v>5.5.69</v>
      </c>
      <c r="D595" s="35" t="str">
        <f>VLOOKUP(C595,'PC Despesas'!$O$5:$P$103,2,FALSE)</f>
        <v>-</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164"/>
      <c r="B596" s="61">
        <v>593</v>
      </c>
      <c r="C596" s="34" t="str">
        <f>'PC Despesas'!O74</f>
        <v>5.5.70</v>
      </c>
      <c r="D596" s="35" t="str">
        <f>VLOOKUP(C596,'PC Despesas'!$O$5:$P$103,2,FALSE)</f>
        <v>-</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164"/>
      <c r="B597" s="61">
        <v>594</v>
      </c>
      <c r="C597" s="34" t="str">
        <f>'PC Despesas'!O75</f>
        <v>5.5.71</v>
      </c>
      <c r="D597" s="35" t="str">
        <f>VLOOKUP(C597,'PC Despesas'!$O$5:$P$103,2,FALSE)</f>
        <v>-</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164"/>
      <c r="B598" s="61">
        <v>595</v>
      </c>
      <c r="C598" s="34" t="str">
        <f>'PC Despesas'!O76</f>
        <v>5.5.72</v>
      </c>
      <c r="D598" s="35" t="str">
        <f>VLOOKUP(C598,'PC Despesas'!$O$5:$P$103,2,FALSE)</f>
        <v>-</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164"/>
      <c r="B599" s="61">
        <v>596</v>
      </c>
      <c r="C599" s="34" t="str">
        <f>'PC Despesas'!O77</f>
        <v>5.5.73</v>
      </c>
      <c r="D599" s="35" t="str">
        <f>VLOOKUP(C599,'PC Despesas'!$O$5:$P$103,2,FALSE)</f>
        <v>-</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164"/>
      <c r="B600" s="61">
        <v>597</v>
      </c>
      <c r="C600" s="34" t="str">
        <f>'PC Despesas'!O78</f>
        <v>5.5.74</v>
      </c>
      <c r="D600" s="35" t="str">
        <f>VLOOKUP(C600,'PC Despesas'!$O$5:$P$103,2,FALSE)</f>
        <v>-</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164"/>
      <c r="B601" s="61">
        <v>598</v>
      </c>
      <c r="C601" s="34" t="str">
        <f>'PC Despesas'!O79</f>
        <v>5.5.75</v>
      </c>
      <c r="D601" s="35" t="str">
        <f>VLOOKUP(C601,'PC Despesas'!$O$5:$P$103,2,FALSE)</f>
        <v>-</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164"/>
      <c r="B602" s="61">
        <v>599</v>
      </c>
      <c r="C602" s="34" t="str">
        <f>'PC Despesas'!O80</f>
        <v>5.5.76</v>
      </c>
      <c r="D602" s="35" t="str">
        <f>VLOOKUP(C602,'PC Despesas'!$O$5:$P$103,2,FALSE)</f>
        <v>-</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164"/>
      <c r="B603" s="61">
        <v>600</v>
      </c>
      <c r="C603" s="34" t="str">
        <f>'PC Despesas'!O81</f>
        <v>5.5.77</v>
      </c>
      <c r="D603" s="35" t="str">
        <f>VLOOKUP(C603,'PC Despesas'!$O$5:$P$103,2,FALSE)</f>
        <v>-</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164"/>
      <c r="B604" s="61">
        <v>601</v>
      </c>
      <c r="C604" s="34" t="str">
        <f>'PC Despesas'!O82</f>
        <v>5.5.78</v>
      </c>
      <c r="D604" s="35" t="str">
        <f>VLOOKUP(C604,'PC Despesas'!$O$5:$P$103,2,FALSE)</f>
        <v>-</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164"/>
      <c r="B605" s="61">
        <v>602</v>
      </c>
      <c r="C605" s="34" t="str">
        <f>'PC Despesas'!O83</f>
        <v>5.5.79</v>
      </c>
      <c r="D605" s="35" t="str">
        <f>VLOOKUP(C605,'PC Despesas'!$O$5:$P$103,2,FALSE)</f>
        <v>-</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164"/>
      <c r="B606" s="61">
        <v>603</v>
      </c>
      <c r="C606" s="34" t="str">
        <f>'PC Despesas'!O84</f>
        <v>5.5.80</v>
      </c>
      <c r="D606" s="35" t="str">
        <f>VLOOKUP(C606,'PC Despesas'!$O$5:$P$103,2,FALSE)</f>
        <v>-</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164"/>
      <c r="B607" s="61">
        <v>604</v>
      </c>
      <c r="C607" s="34" t="str">
        <f>'PC Despesas'!O85</f>
        <v>5.5.81</v>
      </c>
      <c r="D607" s="35" t="str">
        <f>VLOOKUP(C607,'PC Despesas'!$O$5:$P$103,2,FALSE)</f>
        <v>-</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164"/>
      <c r="B608" s="61">
        <v>605</v>
      </c>
      <c r="C608" s="34" t="str">
        <f>'PC Despesas'!O86</f>
        <v>5.5.82</v>
      </c>
      <c r="D608" s="35" t="str">
        <f>VLOOKUP(C608,'PC Despesas'!$O$5:$P$103,2,FALSE)</f>
        <v>-</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164"/>
      <c r="B609" s="61">
        <v>606</v>
      </c>
      <c r="C609" s="34" t="str">
        <f>'PC Despesas'!O87</f>
        <v>5.5.83</v>
      </c>
      <c r="D609" s="35" t="str">
        <f>VLOOKUP(C609,'PC Despesas'!$O$5:$P$103,2,FALSE)</f>
        <v>-</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164"/>
      <c r="B610" s="61">
        <v>607</v>
      </c>
      <c r="C610" s="34" t="str">
        <f>'PC Despesas'!O88</f>
        <v>5.5.84</v>
      </c>
      <c r="D610" s="35" t="str">
        <f>VLOOKUP(C610,'PC Despesas'!$O$5:$P$103,2,FALSE)</f>
        <v>-</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164"/>
      <c r="B611" s="61">
        <v>608</v>
      </c>
      <c r="C611" s="34" t="str">
        <f>'PC Despesas'!O89</f>
        <v>5.5.85</v>
      </c>
      <c r="D611" s="35" t="str">
        <f>VLOOKUP(C611,'PC Despesas'!$O$5:$P$103,2,FALSE)</f>
        <v>-</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164"/>
      <c r="B612" s="61">
        <v>609</v>
      </c>
      <c r="C612" s="34" t="str">
        <f>'PC Despesas'!O90</f>
        <v>5.5.86</v>
      </c>
      <c r="D612" s="35" t="str">
        <f>VLOOKUP(C612,'PC Despesas'!$O$5:$P$103,2,FALSE)</f>
        <v>-</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164"/>
      <c r="B613" s="61">
        <v>610</v>
      </c>
      <c r="C613" s="34" t="str">
        <f>'PC Despesas'!O91</f>
        <v>5.5.87</v>
      </c>
      <c r="D613" s="35" t="str">
        <f>VLOOKUP(C613,'PC Despesas'!$O$5:$P$103,2,FALSE)</f>
        <v>-</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164"/>
      <c r="B614" s="61">
        <v>611</v>
      </c>
      <c r="C614" s="34" t="str">
        <f>'PC Despesas'!O92</f>
        <v>5.5.88</v>
      </c>
      <c r="D614" s="35" t="str">
        <f>VLOOKUP(C614,'PC Despesas'!$O$5:$P$103,2,FALSE)</f>
        <v>-</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164"/>
      <c r="B615" s="61">
        <v>612</v>
      </c>
      <c r="C615" s="34" t="str">
        <f>'PC Despesas'!O93</f>
        <v>5.5.89</v>
      </c>
      <c r="D615" s="35" t="str">
        <f>VLOOKUP(C615,'PC Despesas'!$O$5:$P$103,2,FALSE)</f>
        <v>-</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164"/>
      <c r="B616" s="61">
        <v>613</v>
      </c>
      <c r="C616" s="34" t="str">
        <f>'PC Despesas'!O94</f>
        <v>5.5.90</v>
      </c>
      <c r="D616" s="35" t="str">
        <f>VLOOKUP(C616,'PC Despesas'!$O$5:$P$103,2,FALSE)</f>
        <v>-</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164"/>
      <c r="B617" s="61">
        <v>614</v>
      </c>
      <c r="C617" s="34" t="str">
        <f>'PC Despesas'!O95</f>
        <v>5.5.91</v>
      </c>
      <c r="D617" s="35" t="str">
        <f>VLOOKUP(C617,'PC Despesas'!$O$5:$P$103,2,FALSE)</f>
        <v>-</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164"/>
      <c r="B618" s="61">
        <v>615</v>
      </c>
      <c r="C618" s="34" t="str">
        <f>'PC Despesas'!O96</f>
        <v>5.5.92</v>
      </c>
      <c r="D618" s="35" t="str">
        <f>VLOOKUP(C618,'PC Despesas'!$O$5:$P$103,2,FALSE)</f>
        <v>-</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164"/>
      <c r="B619" s="61">
        <v>616</v>
      </c>
      <c r="C619" s="34" t="str">
        <f>'PC Despesas'!O97</f>
        <v>5.5.93</v>
      </c>
      <c r="D619" s="35" t="str">
        <f>VLOOKUP(C619,'PC Despesas'!$O$5:$P$103,2,FALSE)</f>
        <v>-</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164"/>
      <c r="B620" s="61">
        <v>617</v>
      </c>
      <c r="C620" s="34" t="str">
        <f>'PC Despesas'!O98</f>
        <v>5.5.94</v>
      </c>
      <c r="D620" s="35" t="str">
        <f>VLOOKUP(C620,'PC Despesas'!$O$5:$P$103,2,FALSE)</f>
        <v>-</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164"/>
      <c r="B621" s="61">
        <v>618</v>
      </c>
      <c r="C621" s="34" t="str">
        <f>'PC Despesas'!O99</f>
        <v>5.5.95</v>
      </c>
      <c r="D621" s="35" t="str">
        <f>VLOOKUP(C621,'PC Despesas'!$O$5:$P$103,2,FALSE)</f>
        <v>-</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164"/>
      <c r="B622" s="61">
        <v>619</v>
      </c>
      <c r="C622" s="34" t="str">
        <f>'PC Despesas'!O100</f>
        <v>5.5.96</v>
      </c>
      <c r="D622" s="35" t="str">
        <f>VLOOKUP(C622,'PC Despesas'!$O$5:$P$103,2,FALSE)</f>
        <v>-</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164"/>
      <c r="B623" s="61">
        <v>620</v>
      </c>
      <c r="C623" s="34" t="str">
        <f>'PC Despesas'!O101</f>
        <v>5.5.97</v>
      </c>
      <c r="D623" s="35" t="str">
        <f>VLOOKUP(C623,'PC Despesas'!$O$5:$P$103,2,FALSE)</f>
        <v>-</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164"/>
      <c r="B624" s="61">
        <v>621</v>
      </c>
      <c r="C624" s="34" t="str">
        <f>'PC Despesas'!O102</f>
        <v>5.5.98</v>
      </c>
      <c r="D624" s="35" t="str">
        <f>VLOOKUP(C624,'PC Despesas'!$O$5:$P$103,2,FALSE)</f>
        <v>-</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164"/>
      <c r="B625" s="61">
        <v>622</v>
      </c>
      <c r="C625" s="34" t="str">
        <f>'PC Despesas'!O103</f>
        <v>5.5.99</v>
      </c>
      <c r="D625" s="35" t="str">
        <f>VLOOKUP(C625,'PC Despesas'!$O$5:$P$103,2,FALSE)</f>
        <v>Outras Despesas Operacionais</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164"/>
      <c r="B626" s="61">
        <v>623</v>
      </c>
      <c r="C626" s="188" t="s">
        <v>146</v>
      </c>
      <c r="D626" s="189" t="str">
        <f>VLOOKUP(C626,'PC Despesas'!$R$4:$S$103,2,FALSE)</f>
        <v>DESPESAS DE MARKETING</v>
      </c>
      <c r="E626" s="190">
        <f t="shared" ref="E626:Q626" si="31">SUM(E627:E725)</f>
        <v>0</v>
      </c>
      <c r="F626" s="190">
        <f t="shared" si="31"/>
        <v>0</v>
      </c>
      <c r="G626" s="190">
        <f t="shared" si="31"/>
        <v>0</v>
      </c>
      <c r="H626" s="190">
        <f t="shared" si="31"/>
        <v>0</v>
      </c>
      <c r="I626" s="190">
        <f t="shared" si="31"/>
        <v>0</v>
      </c>
      <c r="J626" s="190">
        <f t="shared" si="31"/>
        <v>0</v>
      </c>
      <c r="K626" s="190">
        <f t="shared" si="31"/>
        <v>0</v>
      </c>
      <c r="L626" s="190">
        <f t="shared" si="31"/>
        <v>0</v>
      </c>
      <c r="M626" s="190">
        <f t="shared" si="31"/>
        <v>0</v>
      </c>
      <c r="N626" s="190">
        <f t="shared" si="31"/>
        <v>0</v>
      </c>
      <c r="O626" s="190">
        <f t="shared" si="31"/>
        <v>0</v>
      </c>
      <c r="P626" s="190">
        <f t="shared" si="31"/>
        <v>0</v>
      </c>
      <c r="Q626" s="190">
        <f t="shared" si="31"/>
        <v>0</v>
      </c>
    </row>
    <row r="627" spans="1:17" ht="27.75" customHeight="1" thickTop="1" thickBot="1" x14ac:dyDescent="0.3">
      <c r="A627" s="164"/>
      <c r="B627" s="61">
        <v>624</v>
      </c>
      <c r="C627" s="34" t="str">
        <f>'PC Despesas'!R5</f>
        <v>5.6.1</v>
      </c>
      <c r="D627" s="35" t="str">
        <f>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164"/>
      <c r="B628" s="61">
        <v>625</v>
      </c>
      <c r="C628" s="34" t="str">
        <f>'PC Despesas'!R6</f>
        <v>5.6.2</v>
      </c>
      <c r="D628" s="35" t="str">
        <f>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164"/>
      <c r="B629" s="61">
        <v>626</v>
      </c>
      <c r="C629" s="34" t="str">
        <f>'PC Despesas'!R7</f>
        <v>5.6.3</v>
      </c>
      <c r="D629" s="35" t="str">
        <f>VLOOKUP(C629,'PC Despesas'!$R$5:$S$103,2,FALSE)</f>
        <v>-</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164"/>
      <c r="B630" s="61">
        <v>627</v>
      </c>
      <c r="C630" s="34" t="str">
        <f>'PC Despesas'!R8</f>
        <v>5.6.4</v>
      </c>
      <c r="D630" s="35" t="str">
        <f>VLOOKUP(C630,'PC Despesas'!$R$5:$S$103,2,FALSE)</f>
        <v>-</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164"/>
      <c r="B631" s="61">
        <v>628</v>
      </c>
      <c r="C631" s="34" t="str">
        <f>'PC Despesas'!R9</f>
        <v>5.6.5</v>
      </c>
      <c r="D631" s="35" t="str">
        <f>VLOOKUP(C631,'PC Despesas'!$R$5:$S$103,2,FALSE)</f>
        <v>-</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164"/>
      <c r="B632" s="61">
        <v>629</v>
      </c>
      <c r="C632" s="34" t="str">
        <f>'PC Despesas'!R10</f>
        <v>5.6.6</v>
      </c>
      <c r="D632" s="35" t="str">
        <f>VLOOKUP(C632,'PC Despesas'!$R$5:$S$103,2,FALSE)</f>
        <v>-</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164"/>
      <c r="B633" s="61">
        <v>630</v>
      </c>
      <c r="C633" s="34" t="str">
        <f>'PC Despesas'!R11</f>
        <v>5.6.7</v>
      </c>
      <c r="D633" s="35" t="str">
        <f>VLOOKUP(C633,'PC Despesas'!$R$5:$S$103,2,FALSE)</f>
        <v>-</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164"/>
      <c r="B634" s="61">
        <v>631</v>
      </c>
      <c r="C634" s="34" t="str">
        <f>'PC Despesas'!R12</f>
        <v>5.6.8</v>
      </c>
      <c r="D634" s="35" t="str">
        <f>VLOOKUP(C634,'PC Despesas'!$R$5:$S$103,2,FALSE)</f>
        <v>-</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164"/>
      <c r="B635" s="61">
        <v>632</v>
      </c>
      <c r="C635" s="34" t="str">
        <f>'PC Despesas'!R13</f>
        <v>5.6.9</v>
      </c>
      <c r="D635" s="35" t="str">
        <f>VLOOKUP(C635,'PC Despesas'!$R$5:$S$103,2,FALSE)</f>
        <v>-</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164"/>
      <c r="B636" s="61">
        <v>633</v>
      </c>
      <c r="C636" s="34" t="str">
        <f>'PC Despesas'!R14</f>
        <v>5.6.10</v>
      </c>
      <c r="D636" s="35" t="str">
        <f>VLOOKUP(C636,'PC Despesas'!$R$5:$S$103,2,FALSE)</f>
        <v>-</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164"/>
      <c r="B637" s="61">
        <v>634</v>
      </c>
      <c r="C637" s="34" t="str">
        <f>'PC Despesas'!R15</f>
        <v>5.6.11</v>
      </c>
      <c r="D637" s="35" t="str">
        <f>VLOOKUP(C637,'PC Despesas'!$R$5:$S$103,2,FALSE)</f>
        <v>-</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164"/>
      <c r="B638" s="61">
        <v>635</v>
      </c>
      <c r="C638" s="34" t="str">
        <f>'PC Despesas'!R16</f>
        <v>5.6.12</v>
      </c>
      <c r="D638" s="35" t="str">
        <f>VLOOKUP(C638,'PC Despesas'!$R$5:$S$103,2,FALSE)</f>
        <v>-</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164"/>
      <c r="B639" s="61">
        <v>636</v>
      </c>
      <c r="C639" s="34" t="str">
        <f>'PC Despesas'!R17</f>
        <v>5.6.13</v>
      </c>
      <c r="D639" s="35" t="str">
        <f>VLOOKUP(C639,'PC Despesas'!$R$5:$S$103,2,FALSE)</f>
        <v>-</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164"/>
      <c r="B640" s="61">
        <v>637</v>
      </c>
      <c r="C640" s="34" t="str">
        <f>'PC Despesas'!R18</f>
        <v>5.6.14</v>
      </c>
      <c r="D640" s="35" t="str">
        <f>VLOOKUP(C640,'PC Despesas'!$R$5:$S$103,2,FALSE)</f>
        <v>-</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164"/>
      <c r="B641" s="61">
        <v>638</v>
      </c>
      <c r="C641" s="34" t="str">
        <f>'PC Despesas'!R19</f>
        <v>5.6.15</v>
      </c>
      <c r="D641" s="35" t="str">
        <f>VLOOKUP(C641,'PC Despesas'!$R$5:$S$103,2,FALSE)</f>
        <v>-</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164"/>
      <c r="B642" s="61">
        <v>639</v>
      </c>
      <c r="C642" s="34" t="str">
        <f>'PC Despesas'!R20</f>
        <v>5.6.16</v>
      </c>
      <c r="D642" s="35" t="str">
        <f>VLOOKUP(C642,'PC Despesas'!$R$5:$S$103,2,FALSE)</f>
        <v>-</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164"/>
      <c r="B643" s="61">
        <v>640</v>
      </c>
      <c r="C643" s="34" t="str">
        <f>'PC Despesas'!R21</f>
        <v>5.6.17</v>
      </c>
      <c r="D643" s="35" t="str">
        <f>VLOOKUP(C643,'PC Despesas'!$R$5:$S$103,2,FALSE)</f>
        <v>-</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164"/>
      <c r="B644" s="61">
        <v>641</v>
      </c>
      <c r="C644" s="34" t="str">
        <f>'PC Despesas'!R22</f>
        <v>5.6.18</v>
      </c>
      <c r="D644" s="35" t="str">
        <f>VLOOKUP(C644,'PC Despesas'!$R$5:$S$103,2,FALSE)</f>
        <v>-</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164"/>
      <c r="B645" s="61">
        <v>642</v>
      </c>
      <c r="C645" s="34" t="str">
        <f>'PC Despesas'!R23</f>
        <v>5.6.19</v>
      </c>
      <c r="D645" s="35" t="str">
        <f>VLOOKUP(C645,'PC Despesas'!$R$5:$S$103,2,FALSE)</f>
        <v>-</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164"/>
      <c r="B646" s="61">
        <v>643</v>
      </c>
      <c r="C646" s="34" t="str">
        <f>'PC Despesas'!R24</f>
        <v>5.6.20</v>
      </c>
      <c r="D646" s="35" t="str">
        <f>VLOOKUP(C646,'PC Despesas'!$R$5:$S$103,2,FALSE)</f>
        <v>-</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164"/>
      <c r="B647" s="61">
        <v>644</v>
      </c>
      <c r="C647" s="34" t="str">
        <f>'PC Despesas'!R25</f>
        <v>5.6.21</v>
      </c>
      <c r="D647" s="35" t="str">
        <f>VLOOKUP(C647,'PC Despesas'!$R$5:$S$103,2,FALSE)</f>
        <v>-</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164"/>
      <c r="B648" s="61">
        <v>645</v>
      </c>
      <c r="C648" s="34" t="str">
        <f>'PC Despesas'!R26</f>
        <v>5.6.22</v>
      </c>
      <c r="D648" s="35" t="str">
        <f>VLOOKUP(C648,'PC Despesas'!$R$5:$S$103,2,FALSE)</f>
        <v>-</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164"/>
      <c r="B649" s="61">
        <v>646</v>
      </c>
      <c r="C649" s="34" t="str">
        <f>'PC Despesas'!R27</f>
        <v>5.6.23</v>
      </c>
      <c r="D649" s="35" t="str">
        <f>VLOOKUP(C649,'PC Despesas'!$R$5:$S$103,2,FALSE)</f>
        <v>-</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164"/>
      <c r="B650" s="61">
        <v>647</v>
      </c>
      <c r="C650" s="34" t="str">
        <f>'PC Despesas'!R28</f>
        <v>5.6.24</v>
      </c>
      <c r="D650" s="35" t="str">
        <f>VLOOKUP(C650,'PC Despesas'!$R$5:$S$103,2,FALSE)</f>
        <v>-</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164"/>
      <c r="B651" s="61">
        <v>648</v>
      </c>
      <c r="C651" s="34" t="str">
        <f>'PC Despesas'!R29</f>
        <v>5.6.25</v>
      </c>
      <c r="D651" s="35" t="str">
        <f>VLOOKUP(C651,'PC Despesas'!$R$5:$S$103,2,FALSE)</f>
        <v>-</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164"/>
      <c r="B652" s="61">
        <v>649</v>
      </c>
      <c r="C652" s="34" t="str">
        <f>'PC Despesas'!R30</f>
        <v>5.6.26</v>
      </c>
      <c r="D652" s="35" t="str">
        <f>VLOOKUP(C652,'PC Despesas'!$R$5:$S$103,2,FALSE)</f>
        <v>-</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164"/>
      <c r="B653" s="61">
        <v>650</v>
      </c>
      <c r="C653" s="34" t="str">
        <f>'PC Despesas'!R31</f>
        <v>5.6.27</v>
      </c>
      <c r="D653" s="35" t="str">
        <f>VLOOKUP(C653,'PC Despesas'!$R$5:$S$103,2,FALSE)</f>
        <v>-</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164"/>
      <c r="B654" s="61">
        <v>651</v>
      </c>
      <c r="C654" s="34" t="str">
        <f>'PC Despesas'!R32</f>
        <v>5.6.28</v>
      </c>
      <c r="D654" s="35" t="str">
        <f>VLOOKUP(C654,'PC Despesas'!$R$5:$S$103,2,FALSE)</f>
        <v>-</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164"/>
      <c r="B655" s="61">
        <v>652</v>
      </c>
      <c r="C655" s="34" t="str">
        <f>'PC Despesas'!R33</f>
        <v>5.6.29</v>
      </c>
      <c r="D655" s="35" t="str">
        <f>VLOOKUP(C655,'PC Despesas'!$R$5:$S$103,2,FALSE)</f>
        <v>-</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164"/>
      <c r="B656" s="61">
        <v>653</v>
      </c>
      <c r="C656" s="34" t="str">
        <f>'PC Despesas'!R34</f>
        <v>5.6.30</v>
      </c>
      <c r="D656" s="35" t="str">
        <f>VLOOKUP(C656,'PC Despesas'!$R$5:$S$103,2,FALSE)</f>
        <v>-</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164"/>
      <c r="B657" s="61">
        <v>654</v>
      </c>
      <c r="C657" s="34" t="str">
        <f>'PC Despesas'!R35</f>
        <v>5.6.31</v>
      </c>
      <c r="D657" s="35" t="str">
        <f>VLOOKUP(C657,'PC Despesas'!$R$5:$S$103,2,FALSE)</f>
        <v>-</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164"/>
      <c r="B658" s="61">
        <v>655</v>
      </c>
      <c r="C658" s="34" t="str">
        <f>'PC Despesas'!R36</f>
        <v>5.6.32</v>
      </c>
      <c r="D658" s="35" t="str">
        <f>VLOOKUP(C658,'PC Despesas'!$R$5:$S$103,2,FALSE)</f>
        <v>-</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164"/>
      <c r="B659" s="61">
        <v>656</v>
      </c>
      <c r="C659" s="34" t="str">
        <f>'PC Despesas'!R37</f>
        <v>5.6.33</v>
      </c>
      <c r="D659" s="35" t="str">
        <f>VLOOKUP(C659,'PC Despesas'!$R$5:$S$103,2,FALSE)</f>
        <v>-</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164"/>
      <c r="B660" s="61">
        <v>657</v>
      </c>
      <c r="C660" s="34" t="str">
        <f>'PC Despesas'!R38</f>
        <v>5.6.34</v>
      </c>
      <c r="D660" s="35" t="str">
        <f>VLOOKUP(C660,'PC Despesas'!$R$5:$S$103,2,FALSE)</f>
        <v>-</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164"/>
      <c r="B661" s="61">
        <v>658</v>
      </c>
      <c r="C661" s="34" t="str">
        <f>'PC Despesas'!R39</f>
        <v>5.6.35</v>
      </c>
      <c r="D661" s="35" t="str">
        <f>VLOOKUP(C661,'PC Despesas'!$R$5:$S$103,2,FALSE)</f>
        <v>-</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164"/>
      <c r="B662" s="61">
        <v>659</v>
      </c>
      <c r="C662" s="34" t="str">
        <f>'PC Despesas'!R40</f>
        <v>5.6.36</v>
      </c>
      <c r="D662" s="35" t="str">
        <f>VLOOKUP(C662,'PC Despesas'!$R$5:$S$103,2,FALSE)</f>
        <v>-</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164"/>
      <c r="B663" s="61">
        <v>660</v>
      </c>
      <c r="C663" s="34" t="str">
        <f>'PC Despesas'!R41</f>
        <v>5.6.37</v>
      </c>
      <c r="D663" s="35" t="str">
        <f>VLOOKUP(C663,'PC Despesas'!$R$5:$S$103,2,FALSE)</f>
        <v>-</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164"/>
      <c r="B664" s="61">
        <v>661</v>
      </c>
      <c r="C664" s="34" t="str">
        <f>'PC Despesas'!R42</f>
        <v>5.6.38</v>
      </c>
      <c r="D664" s="35" t="str">
        <f>VLOOKUP(C664,'PC Despesas'!$R$5:$S$103,2,FALSE)</f>
        <v>-</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164"/>
      <c r="B665" s="61">
        <v>662</v>
      </c>
      <c r="C665" s="34" t="str">
        <f>'PC Despesas'!R43</f>
        <v>5.6.39</v>
      </c>
      <c r="D665" s="35" t="str">
        <f>VLOOKUP(C665,'PC Despesas'!$R$5:$S$103,2,FALSE)</f>
        <v>-</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164"/>
      <c r="B666" s="61">
        <v>663</v>
      </c>
      <c r="C666" s="34" t="str">
        <f>'PC Despesas'!R44</f>
        <v>5.6.40</v>
      </c>
      <c r="D666" s="35" t="str">
        <f>VLOOKUP(C666,'PC Despesas'!$R$5:$S$103,2,FALSE)</f>
        <v>-</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164"/>
      <c r="B667" s="61">
        <v>664</v>
      </c>
      <c r="C667" s="34" t="str">
        <f>'PC Despesas'!R45</f>
        <v>5.6.41</v>
      </c>
      <c r="D667" s="35" t="str">
        <f>VLOOKUP(C667,'PC Despesas'!$R$5:$S$103,2,FALSE)</f>
        <v>-</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164"/>
      <c r="B668" s="61">
        <v>665</v>
      </c>
      <c r="C668" s="34" t="str">
        <f>'PC Despesas'!R46</f>
        <v>5.6.42</v>
      </c>
      <c r="D668" s="35" t="str">
        <f>VLOOKUP(C668,'PC Despesas'!$R$5:$S$103,2,FALSE)</f>
        <v>-</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164"/>
      <c r="B669" s="61">
        <v>666</v>
      </c>
      <c r="C669" s="34" t="str">
        <f>'PC Despesas'!R47</f>
        <v>5.6.43</v>
      </c>
      <c r="D669" s="35" t="str">
        <f>VLOOKUP(C669,'PC Despesas'!$R$5:$S$103,2,FALSE)</f>
        <v>-</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164"/>
      <c r="B670" s="61">
        <v>667</v>
      </c>
      <c r="C670" s="34" t="str">
        <f>'PC Despesas'!R48</f>
        <v>5.6.44</v>
      </c>
      <c r="D670" s="35" t="str">
        <f>VLOOKUP(C670,'PC Despesas'!$R$5:$S$103,2,FALSE)</f>
        <v>-</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164"/>
      <c r="B671" s="61">
        <v>668</v>
      </c>
      <c r="C671" s="34" t="str">
        <f>'PC Despesas'!R49</f>
        <v>5.6.45</v>
      </c>
      <c r="D671" s="35" t="str">
        <f>VLOOKUP(C671,'PC Despesas'!$R$5:$S$103,2,FALSE)</f>
        <v>-</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164"/>
      <c r="B672" s="61">
        <v>669</v>
      </c>
      <c r="C672" s="34" t="str">
        <f>'PC Despesas'!R50</f>
        <v>5.6.46</v>
      </c>
      <c r="D672" s="35" t="str">
        <f>VLOOKUP(C672,'PC Despesas'!$R$5:$S$103,2,FALSE)</f>
        <v>-</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164"/>
      <c r="B673" s="61">
        <v>670</v>
      </c>
      <c r="C673" s="34" t="str">
        <f>'PC Despesas'!R51</f>
        <v>5.6.47</v>
      </c>
      <c r="D673" s="35" t="str">
        <f>VLOOKUP(C673,'PC Despesas'!$R$5:$S$103,2,FALSE)</f>
        <v>-</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164"/>
      <c r="B674" s="61">
        <v>671</v>
      </c>
      <c r="C674" s="34" t="str">
        <f>'PC Despesas'!R52</f>
        <v>5.6.48</v>
      </c>
      <c r="D674" s="35" t="str">
        <f>VLOOKUP(C674,'PC Despesas'!$R$5:$S$103,2,FALSE)</f>
        <v>-</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164"/>
      <c r="B675" s="61">
        <v>672</v>
      </c>
      <c r="C675" s="34" t="str">
        <f>'PC Despesas'!R53</f>
        <v>5.6.49</v>
      </c>
      <c r="D675" s="35" t="str">
        <f>VLOOKUP(C675,'PC Despesas'!$R$5:$S$103,2,FALSE)</f>
        <v>-</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164"/>
      <c r="B676" s="61">
        <v>673</v>
      </c>
      <c r="C676" s="34" t="str">
        <f>'PC Despesas'!R54</f>
        <v>5.6.50</v>
      </c>
      <c r="D676" s="35" t="str">
        <f>VLOOKUP(C676,'PC Despesas'!$R$5:$S$103,2,FALSE)</f>
        <v>-</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164"/>
      <c r="B677" s="61">
        <v>674</v>
      </c>
      <c r="C677" s="34" t="str">
        <f>'PC Despesas'!R55</f>
        <v>5.6.51</v>
      </c>
      <c r="D677" s="35" t="str">
        <f>VLOOKUP(C677,'PC Despesas'!$R$5:$S$103,2,FALSE)</f>
        <v>-</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164"/>
      <c r="B678" s="61">
        <v>675</v>
      </c>
      <c r="C678" s="34" t="str">
        <f>'PC Despesas'!R56</f>
        <v>5.6.52</v>
      </c>
      <c r="D678" s="35" t="str">
        <f>VLOOKUP(C678,'PC Despesas'!$R$5:$S$103,2,FALSE)</f>
        <v>-</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164"/>
      <c r="B679" s="61">
        <v>676</v>
      </c>
      <c r="C679" s="34" t="str">
        <f>'PC Despesas'!R57</f>
        <v>5.6.53</v>
      </c>
      <c r="D679" s="35" t="str">
        <f>VLOOKUP(C679,'PC Despesas'!$R$5:$S$103,2,FALSE)</f>
        <v>-</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164"/>
      <c r="B680" s="61">
        <v>677</v>
      </c>
      <c r="C680" s="34" t="str">
        <f>'PC Despesas'!R58</f>
        <v>5.6.54</v>
      </c>
      <c r="D680" s="35" t="str">
        <f>VLOOKUP(C680,'PC Despesas'!$R$5:$S$103,2,FALSE)</f>
        <v>-</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164"/>
      <c r="B681" s="61">
        <v>678</v>
      </c>
      <c r="C681" s="34" t="str">
        <f>'PC Despesas'!R59</f>
        <v>5.6.55</v>
      </c>
      <c r="D681" s="35" t="str">
        <f>VLOOKUP(C681,'PC Despesas'!$R$5:$S$103,2,FALSE)</f>
        <v>-</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164"/>
      <c r="B682" s="61">
        <v>679</v>
      </c>
      <c r="C682" s="34" t="str">
        <f>'PC Despesas'!R60</f>
        <v>5.6.56</v>
      </c>
      <c r="D682" s="35" t="str">
        <f>VLOOKUP(C682,'PC Despesas'!$R$5:$S$103,2,FALSE)</f>
        <v>-</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164"/>
      <c r="B683" s="61">
        <v>680</v>
      </c>
      <c r="C683" s="34" t="str">
        <f>'PC Despesas'!R61</f>
        <v>5.6.57</v>
      </c>
      <c r="D683" s="35" t="str">
        <f>VLOOKUP(C683,'PC Despesas'!$R$5:$S$103,2,FALSE)</f>
        <v>-</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164"/>
      <c r="B684" s="61">
        <v>681</v>
      </c>
      <c r="C684" s="34" t="str">
        <f>'PC Despesas'!R62</f>
        <v>5.6.58</v>
      </c>
      <c r="D684" s="35" t="str">
        <f>VLOOKUP(C684,'PC Despesas'!$R$5:$S$103,2,FALSE)</f>
        <v>-</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164"/>
      <c r="B685" s="61">
        <v>682</v>
      </c>
      <c r="C685" s="34" t="str">
        <f>'PC Despesas'!R63</f>
        <v>5.6.59</v>
      </c>
      <c r="D685" s="35" t="str">
        <f>VLOOKUP(C685,'PC Despesas'!$R$5:$S$103,2,FALSE)</f>
        <v>-</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164"/>
      <c r="B686" s="61">
        <v>683</v>
      </c>
      <c r="C686" s="34" t="str">
        <f>'PC Despesas'!R64</f>
        <v>5.6.60</v>
      </c>
      <c r="D686" s="35" t="str">
        <f>VLOOKUP(C686,'PC Despesas'!$R$5:$S$103,2,FALSE)</f>
        <v>-</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164"/>
      <c r="B687" s="61">
        <v>684</v>
      </c>
      <c r="C687" s="34" t="str">
        <f>'PC Despesas'!R65</f>
        <v>5.6.61</v>
      </c>
      <c r="D687" s="35" t="str">
        <f>VLOOKUP(C687,'PC Despesas'!$R$5:$S$103,2,FALSE)</f>
        <v>-</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164"/>
      <c r="B688" s="61">
        <v>685</v>
      </c>
      <c r="C688" s="34" t="str">
        <f>'PC Despesas'!R66</f>
        <v>5.6.62</v>
      </c>
      <c r="D688" s="35" t="str">
        <f>VLOOKUP(C688,'PC Despesas'!$R$5:$S$103,2,FALSE)</f>
        <v>-</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164"/>
      <c r="B689" s="61">
        <v>686</v>
      </c>
      <c r="C689" s="34" t="str">
        <f>'PC Despesas'!R67</f>
        <v>5.6.63</v>
      </c>
      <c r="D689" s="35" t="str">
        <f>VLOOKUP(C689,'PC Despesas'!$R$5:$S$103,2,FALSE)</f>
        <v>-</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164"/>
      <c r="B690" s="61">
        <v>687</v>
      </c>
      <c r="C690" s="34" t="str">
        <f>'PC Despesas'!R68</f>
        <v>5.6.64</v>
      </c>
      <c r="D690" s="35" t="str">
        <f>VLOOKUP(C690,'PC Despesas'!$R$5:$S$103,2,FALSE)</f>
        <v>-</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164"/>
      <c r="B691" s="61">
        <v>688</v>
      </c>
      <c r="C691" s="34" t="str">
        <f>'PC Despesas'!R69</f>
        <v>5.6.65</v>
      </c>
      <c r="D691" s="35" t="str">
        <f>VLOOKUP(C691,'PC Despesas'!$R$5:$S$103,2,FALSE)</f>
        <v>-</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164"/>
      <c r="B692" s="61">
        <v>689</v>
      </c>
      <c r="C692" s="34" t="str">
        <f>'PC Despesas'!R70</f>
        <v>5.6.66</v>
      </c>
      <c r="D692" s="35" t="str">
        <f>VLOOKUP(C692,'PC Despesas'!$R$5:$S$103,2,FALSE)</f>
        <v>-</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164"/>
      <c r="B693" s="61">
        <v>690</v>
      </c>
      <c r="C693" s="34" t="str">
        <f>'PC Despesas'!R71</f>
        <v>5.6.67</v>
      </c>
      <c r="D693" s="35" t="str">
        <f>VLOOKUP(C693,'PC Despesas'!$R$5:$S$103,2,FALSE)</f>
        <v>-</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164"/>
      <c r="B694" s="61">
        <v>691</v>
      </c>
      <c r="C694" s="34" t="str">
        <f>'PC Despesas'!R72</f>
        <v>5.6.68</v>
      </c>
      <c r="D694" s="35" t="str">
        <f>VLOOKUP(C694,'PC Despesas'!$R$5:$S$103,2,FALSE)</f>
        <v>-</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164"/>
      <c r="B695" s="61">
        <v>692</v>
      </c>
      <c r="C695" s="34" t="str">
        <f>'PC Despesas'!R73</f>
        <v>5.6.69</v>
      </c>
      <c r="D695" s="35" t="str">
        <f>VLOOKUP(C695,'PC Despesas'!$R$5:$S$103,2,FALSE)</f>
        <v>-</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164"/>
      <c r="B696" s="61">
        <v>693</v>
      </c>
      <c r="C696" s="34" t="str">
        <f>'PC Despesas'!R74</f>
        <v>5.6.70</v>
      </c>
      <c r="D696" s="35" t="str">
        <f>VLOOKUP(C696,'PC Despesas'!$R$5:$S$103,2,FALSE)</f>
        <v>-</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164"/>
      <c r="B697" s="61">
        <v>694</v>
      </c>
      <c r="C697" s="34" t="str">
        <f>'PC Despesas'!R75</f>
        <v>5.6.71</v>
      </c>
      <c r="D697" s="35" t="str">
        <f>VLOOKUP(C697,'PC Despesas'!$R$5:$S$103,2,FALSE)</f>
        <v>-</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164"/>
      <c r="B698" s="61">
        <v>695</v>
      </c>
      <c r="C698" s="34" t="str">
        <f>'PC Despesas'!R76</f>
        <v>5.6.72</v>
      </c>
      <c r="D698" s="35" t="str">
        <f>VLOOKUP(C698,'PC Despesas'!$R$5:$S$103,2,FALSE)</f>
        <v>-</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164"/>
      <c r="B699" s="61">
        <v>696</v>
      </c>
      <c r="C699" s="34" t="str">
        <f>'PC Despesas'!R77</f>
        <v>5.6.73</v>
      </c>
      <c r="D699" s="35" t="str">
        <f>VLOOKUP(C699,'PC Despesas'!$R$5:$S$103,2,FALSE)</f>
        <v>-</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164"/>
      <c r="B700" s="61">
        <v>697</v>
      </c>
      <c r="C700" s="34" t="str">
        <f>'PC Despesas'!R78</f>
        <v>5.6.74</v>
      </c>
      <c r="D700" s="35" t="str">
        <f>VLOOKUP(C700,'PC Despesas'!$R$5:$S$103,2,FALSE)</f>
        <v>-</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164"/>
      <c r="B701" s="61">
        <v>698</v>
      </c>
      <c r="C701" s="34" t="str">
        <f>'PC Despesas'!R79</f>
        <v>5.6.75</v>
      </c>
      <c r="D701" s="35" t="str">
        <f>VLOOKUP(C701,'PC Despesas'!$R$5:$S$103,2,FALSE)</f>
        <v>-</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164"/>
      <c r="B702" s="61">
        <v>699</v>
      </c>
      <c r="C702" s="34" t="str">
        <f>'PC Despesas'!R80</f>
        <v>5.6.76</v>
      </c>
      <c r="D702" s="35" t="str">
        <f>VLOOKUP(C702,'PC Despesas'!$R$5:$S$103,2,FALSE)</f>
        <v>-</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164"/>
      <c r="B703" s="61">
        <v>700</v>
      </c>
      <c r="C703" s="34" t="str">
        <f>'PC Despesas'!R81</f>
        <v>5.6.77</v>
      </c>
      <c r="D703" s="35" t="str">
        <f>VLOOKUP(C703,'PC Despesas'!$R$5:$S$103,2,FALSE)</f>
        <v>-</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164"/>
      <c r="B704" s="61">
        <v>701</v>
      </c>
      <c r="C704" s="34" t="str">
        <f>'PC Despesas'!R82</f>
        <v>5.6.78</v>
      </c>
      <c r="D704" s="35" t="str">
        <f>VLOOKUP(C704,'PC Despesas'!$R$5:$S$103,2,FALSE)</f>
        <v>-</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164"/>
      <c r="B705" s="61">
        <v>702</v>
      </c>
      <c r="C705" s="34" t="str">
        <f>'PC Despesas'!R83</f>
        <v>5.6.79</v>
      </c>
      <c r="D705" s="35" t="str">
        <f>VLOOKUP(C705,'PC Despesas'!$R$5:$S$103,2,FALSE)</f>
        <v>-</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164"/>
      <c r="B706" s="61">
        <v>703</v>
      </c>
      <c r="C706" s="34" t="str">
        <f>'PC Despesas'!R84</f>
        <v>5.6.80</v>
      </c>
      <c r="D706" s="35" t="str">
        <f>VLOOKUP(C706,'PC Despesas'!$R$5:$S$103,2,FALSE)</f>
        <v>-</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164"/>
      <c r="B707" s="61">
        <v>704</v>
      </c>
      <c r="C707" s="34" t="str">
        <f>'PC Despesas'!R85</f>
        <v>5.6.81</v>
      </c>
      <c r="D707" s="35" t="str">
        <f>VLOOKUP(C707,'PC Despesas'!$R$5:$S$103,2,FALSE)</f>
        <v>-</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164"/>
      <c r="B708" s="61">
        <v>705</v>
      </c>
      <c r="C708" s="34" t="str">
        <f>'PC Despesas'!R86</f>
        <v>5.6.82</v>
      </c>
      <c r="D708" s="35" t="str">
        <f>VLOOKUP(C708,'PC Despesas'!$R$5:$S$103,2,FALSE)</f>
        <v>-</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164"/>
      <c r="B709" s="61">
        <v>706</v>
      </c>
      <c r="C709" s="34" t="str">
        <f>'PC Despesas'!R87</f>
        <v>5.6.83</v>
      </c>
      <c r="D709" s="35" t="str">
        <f>VLOOKUP(C709,'PC Despesas'!$R$5:$S$103,2,FALSE)</f>
        <v>-</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164"/>
      <c r="B710" s="61">
        <v>707</v>
      </c>
      <c r="C710" s="34" t="str">
        <f>'PC Despesas'!R88</f>
        <v>5.6.84</v>
      </c>
      <c r="D710" s="35" t="str">
        <f>VLOOKUP(C710,'PC Despesas'!$R$5:$S$103,2,FALSE)</f>
        <v>-</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164"/>
      <c r="B711" s="61">
        <v>708</v>
      </c>
      <c r="C711" s="34" t="str">
        <f>'PC Despesas'!R89</f>
        <v>5.6.85</v>
      </c>
      <c r="D711" s="35" t="str">
        <f>VLOOKUP(C711,'PC Despesas'!$R$5:$S$103,2,FALSE)</f>
        <v>-</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164"/>
      <c r="B712" s="61">
        <v>709</v>
      </c>
      <c r="C712" s="34" t="str">
        <f>'PC Despesas'!R90</f>
        <v>5.6.86</v>
      </c>
      <c r="D712" s="35" t="str">
        <f>VLOOKUP(C712,'PC Despesas'!$R$5:$S$103,2,FALSE)</f>
        <v>-</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164"/>
      <c r="B713" s="61">
        <v>710</v>
      </c>
      <c r="C713" s="34" t="str">
        <f>'PC Despesas'!R91</f>
        <v>5.6.87</v>
      </c>
      <c r="D713" s="35" t="str">
        <f>VLOOKUP(C713,'PC Despesas'!$R$5:$S$103,2,FALSE)</f>
        <v>-</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164"/>
      <c r="B714" s="61">
        <v>711</v>
      </c>
      <c r="C714" s="34" t="str">
        <f>'PC Despesas'!R92</f>
        <v>5.6.88</v>
      </c>
      <c r="D714" s="35" t="str">
        <f>VLOOKUP(C714,'PC Despesas'!$R$5:$S$103,2,FALSE)</f>
        <v>-</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164"/>
      <c r="B715" s="61">
        <v>712</v>
      </c>
      <c r="C715" s="34" t="str">
        <f>'PC Despesas'!R93</f>
        <v>5.6.89</v>
      </c>
      <c r="D715" s="35" t="str">
        <f>VLOOKUP(C715,'PC Despesas'!$R$5:$S$103,2,FALSE)</f>
        <v>-</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164"/>
      <c r="B716" s="61">
        <v>713</v>
      </c>
      <c r="C716" s="34" t="str">
        <f>'PC Despesas'!R94</f>
        <v>5.6.90</v>
      </c>
      <c r="D716" s="35" t="str">
        <f>VLOOKUP(C716,'PC Despesas'!$R$5:$S$103,2,FALSE)</f>
        <v>-</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164"/>
      <c r="B717" s="61">
        <v>714</v>
      </c>
      <c r="C717" s="34" t="str">
        <f>'PC Despesas'!R95</f>
        <v>5.6.91</v>
      </c>
      <c r="D717" s="35" t="str">
        <f>VLOOKUP(C717,'PC Despesas'!$R$5:$S$103,2,FALSE)</f>
        <v>-</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164"/>
      <c r="B718" s="61">
        <v>715</v>
      </c>
      <c r="C718" s="34" t="str">
        <f>'PC Despesas'!R96</f>
        <v>5.6.92</v>
      </c>
      <c r="D718" s="35" t="str">
        <f>VLOOKUP(C718,'PC Despesas'!$R$5:$S$103,2,FALSE)</f>
        <v>-</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164"/>
      <c r="B719" s="61">
        <v>716</v>
      </c>
      <c r="C719" s="34" t="str">
        <f>'PC Despesas'!R97</f>
        <v>5.6.93</v>
      </c>
      <c r="D719" s="35" t="str">
        <f>VLOOKUP(C719,'PC Despesas'!$R$5:$S$103,2,FALSE)</f>
        <v>-</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164"/>
      <c r="B720" s="61">
        <v>717</v>
      </c>
      <c r="C720" s="34" t="str">
        <f>'PC Despesas'!R98</f>
        <v>5.6.94</v>
      </c>
      <c r="D720" s="35" t="str">
        <f>VLOOKUP(C720,'PC Despesas'!$R$5:$S$103,2,FALSE)</f>
        <v>-</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164"/>
      <c r="B721" s="61">
        <v>718</v>
      </c>
      <c r="C721" s="34" t="str">
        <f>'PC Despesas'!R99</f>
        <v>5.6.95</v>
      </c>
      <c r="D721" s="35" t="str">
        <f>VLOOKUP(C721,'PC Despesas'!$R$5:$S$103,2,FALSE)</f>
        <v>-</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164"/>
      <c r="B722" s="61">
        <v>719</v>
      </c>
      <c r="C722" s="34" t="str">
        <f>'PC Despesas'!R100</f>
        <v>5.6.96</v>
      </c>
      <c r="D722" s="35" t="str">
        <f>VLOOKUP(C722,'PC Despesas'!$R$5:$S$103,2,FALSE)</f>
        <v>-</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164"/>
      <c r="B723" s="61">
        <v>720</v>
      </c>
      <c r="C723" s="34" t="str">
        <f>'PC Despesas'!R101</f>
        <v>5.6.97</v>
      </c>
      <c r="D723" s="35" t="str">
        <f>VLOOKUP(C723,'PC Despesas'!$R$5:$S$103,2,FALSE)</f>
        <v>-</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164"/>
      <c r="B724" s="61">
        <v>721</v>
      </c>
      <c r="C724" s="34" t="str">
        <f>'PC Despesas'!R102</f>
        <v>5.6.98</v>
      </c>
      <c r="D724" s="35" t="str">
        <f>VLOOKUP(C724,'PC Despesas'!$R$5:$S$103,2,FALSE)</f>
        <v>-</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164"/>
      <c r="B725" s="61">
        <v>722</v>
      </c>
      <c r="C725" s="34" t="str">
        <f>'PC Despesas'!R103</f>
        <v>5.6.99</v>
      </c>
      <c r="D725" s="35" t="str">
        <f>VLOOKUP(C725,'PC Despesas'!$R$5:$S$103,2,FALSE)</f>
        <v>Outras Despesas de Marketing</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164"/>
      <c r="B726" s="61">
        <v>723</v>
      </c>
      <c r="E726" s="71"/>
      <c r="F726" s="71"/>
      <c r="G726" s="71"/>
      <c r="H726" s="71"/>
      <c r="I726" s="71"/>
      <c r="J726" s="71"/>
      <c r="K726" s="71"/>
      <c r="L726" s="71"/>
      <c r="M726" s="71"/>
      <c r="N726" s="71"/>
      <c r="O726" s="71"/>
      <c r="P726" s="71"/>
      <c r="Q726" s="71"/>
    </row>
    <row r="727" spans="1:17" ht="33.75" customHeight="1" thickTop="1" thickBot="1" x14ac:dyDescent="0.3">
      <c r="A727" s="164"/>
      <c r="B727" s="61">
        <v>724</v>
      </c>
      <c r="C727" s="254" t="s">
        <v>91</v>
      </c>
      <c r="D727" s="255"/>
      <c r="E727" s="187">
        <f>E729-E829</f>
        <v>32442.33</v>
      </c>
      <c r="F727" s="187">
        <f t="shared" ref="F727:Q727" si="34">F729-F829</f>
        <v>0</v>
      </c>
      <c r="G727" s="187">
        <f t="shared" si="34"/>
        <v>0</v>
      </c>
      <c r="H727" s="187">
        <f t="shared" si="34"/>
        <v>0</v>
      </c>
      <c r="I727" s="187">
        <f t="shared" si="34"/>
        <v>0</v>
      </c>
      <c r="J727" s="187">
        <f t="shared" si="34"/>
        <v>0</v>
      </c>
      <c r="K727" s="187">
        <f t="shared" si="34"/>
        <v>0</v>
      </c>
      <c r="L727" s="187">
        <f t="shared" si="34"/>
        <v>0</v>
      </c>
      <c r="M727" s="187">
        <f t="shared" si="34"/>
        <v>0</v>
      </c>
      <c r="N727" s="187">
        <f t="shared" si="34"/>
        <v>0</v>
      </c>
      <c r="O727" s="187">
        <f t="shared" si="34"/>
        <v>0</v>
      </c>
      <c r="P727" s="187">
        <f t="shared" si="34"/>
        <v>0</v>
      </c>
      <c r="Q727" s="187">
        <f t="shared" si="34"/>
        <v>32442.33</v>
      </c>
    </row>
    <row r="728" spans="1:17" ht="12.75" customHeight="1" thickTop="1" thickBot="1" x14ac:dyDescent="0.3">
      <c r="A728" s="164"/>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164"/>
      <c r="B729" s="61">
        <v>726</v>
      </c>
      <c r="C729" s="191" t="str">
        <f>'PC Receitas'!J$4</f>
        <v>4.3</v>
      </c>
      <c r="D729" s="193" t="str">
        <f>VLOOKUP(C729,'PC Receitas'!$J$4:$K$19,2,FALSE)</f>
        <v>RECEITAS NÃO OPERACIONAIS</v>
      </c>
      <c r="E729" s="190">
        <f t="shared" ref="E729:Q729" si="35">SUM(E730:E828)</f>
        <v>32442.33</v>
      </c>
      <c r="F729" s="190">
        <f t="shared" si="35"/>
        <v>0</v>
      </c>
      <c r="G729" s="190">
        <f t="shared" si="35"/>
        <v>0</v>
      </c>
      <c r="H729" s="190">
        <f t="shared" si="35"/>
        <v>0</v>
      </c>
      <c r="I729" s="190">
        <f t="shared" si="35"/>
        <v>0</v>
      </c>
      <c r="J729" s="190">
        <f t="shared" si="35"/>
        <v>0</v>
      </c>
      <c r="K729" s="190">
        <f t="shared" si="35"/>
        <v>0</v>
      </c>
      <c r="L729" s="190">
        <f t="shared" si="35"/>
        <v>0</v>
      </c>
      <c r="M729" s="190">
        <f t="shared" si="35"/>
        <v>0</v>
      </c>
      <c r="N729" s="190">
        <f t="shared" si="35"/>
        <v>0</v>
      </c>
      <c r="O729" s="190">
        <f t="shared" si="35"/>
        <v>0</v>
      </c>
      <c r="P729" s="190">
        <f t="shared" si="35"/>
        <v>0</v>
      </c>
      <c r="Q729" s="190">
        <f t="shared" si="35"/>
        <v>32442.33</v>
      </c>
    </row>
    <row r="730" spans="1:17" ht="27.75" customHeight="1" thickTop="1" thickBot="1" x14ac:dyDescent="0.3">
      <c r="A730" s="164"/>
      <c r="B730" s="61">
        <v>727</v>
      </c>
      <c r="C730" s="34" t="str">
        <f>'PC Receitas'!J5</f>
        <v>4.3.1</v>
      </c>
      <c r="D730" s="35" t="str">
        <f>VLOOKUP(C730,'PC Receitas'!$J$4:$K$103,2,FALSE)</f>
        <v>GANHO NA VENDA ATIVO</v>
      </c>
      <c r="E730" s="47">
        <f>SUMIFS(Jan!$J$5:$J$586,Jan!$V$5:$V$586,"Receita",Jan!$G$5:$G$586,DRE!$D730)</f>
        <v>8363.09</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8363.09</v>
      </c>
    </row>
    <row r="731" spans="1:17" ht="28.5" customHeight="1" thickTop="1" thickBot="1" x14ac:dyDescent="0.3">
      <c r="A731" s="164"/>
      <c r="B731" s="61">
        <v>728</v>
      </c>
      <c r="C731" s="34" t="str">
        <f>'PC Receitas'!J6</f>
        <v>4.3.2</v>
      </c>
      <c r="D731" s="35" t="str">
        <f>VLOOKUP(C731,'PC Receitas'!$J$4:$K$103,2,FALSE)</f>
        <v>OUTRAS RECEITAS</v>
      </c>
      <c r="E731" s="47">
        <f>SUMIFS(Jan!$J$5:$J$586,Jan!$V$5:$V$586,"Receita",Jan!$G$5:$G$586,DRE!$D731)</f>
        <v>24079.24</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24079.24</v>
      </c>
    </row>
    <row r="732" spans="1:17" ht="28.5" customHeight="1" thickTop="1" thickBot="1" x14ac:dyDescent="0.3">
      <c r="A732" s="164"/>
      <c r="B732" s="61">
        <v>729</v>
      </c>
      <c r="C732" s="34" t="str">
        <f>'PC Receitas'!J7</f>
        <v>4.3.3</v>
      </c>
      <c r="D732" s="35" t="str">
        <f>VLOOKUP(C732,'PC Receitas'!$J$4:$K$103,2,FALSE)</f>
        <v>-</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164"/>
      <c r="B733" s="61">
        <v>730</v>
      </c>
      <c r="C733" s="34" t="str">
        <f>'PC Receitas'!J8</f>
        <v>4.3.4</v>
      </c>
      <c r="D733" s="35" t="str">
        <f>VLOOKUP(C733,'PC Receitas'!$J$4:$K$103,2,FALSE)</f>
        <v>-</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164"/>
      <c r="B734" s="61">
        <v>731</v>
      </c>
      <c r="C734" s="34" t="str">
        <f>'PC Receitas'!J9</f>
        <v>4.3.5</v>
      </c>
      <c r="D734" s="35" t="str">
        <f>VLOOKUP(C734,'PC Receitas'!$J$4:$K$103,2,FALSE)</f>
        <v>-</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164"/>
      <c r="B735" s="61">
        <v>732</v>
      </c>
      <c r="C735" s="34" t="str">
        <f>'PC Receitas'!J10</f>
        <v>4.3.6</v>
      </c>
      <c r="D735" s="35" t="str">
        <f>VLOOKUP(C735,'PC Receitas'!$J$4:$K$103,2,FALSE)</f>
        <v>-</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164"/>
      <c r="B736" s="61">
        <v>733</v>
      </c>
      <c r="C736" s="34" t="str">
        <f>'PC Receitas'!J11</f>
        <v>4.3.7</v>
      </c>
      <c r="D736" s="35" t="str">
        <f>VLOOKUP(C736,'PC Receitas'!$J$4:$K$103,2,FALSE)</f>
        <v>-</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164"/>
      <c r="B737" s="61">
        <v>734</v>
      </c>
      <c r="C737" s="34" t="str">
        <f>'PC Receitas'!J12</f>
        <v>4.3.8</v>
      </c>
      <c r="D737" s="35" t="str">
        <f>VLOOKUP(C737,'PC Receitas'!$J$4:$K$103,2,FALSE)</f>
        <v>-</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164"/>
      <c r="B738" s="61">
        <v>735</v>
      </c>
      <c r="C738" s="34" t="str">
        <f>'PC Receitas'!J13</f>
        <v>4.3.9</v>
      </c>
      <c r="D738" s="35" t="str">
        <f>VLOOKUP(C738,'PC Receitas'!$J$4:$K$103,2,FALSE)</f>
        <v>-</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164"/>
      <c r="B739" s="61">
        <v>736</v>
      </c>
      <c r="C739" s="34" t="str">
        <f>'PC Receitas'!J14</f>
        <v>4.3.10</v>
      </c>
      <c r="D739" s="35" t="str">
        <f>VLOOKUP(C739,'PC Receitas'!$J$4:$K$103,2,FALSE)</f>
        <v>-</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164"/>
      <c r="B740" s="61">
        <v>737</v>
      </c>
      <c r="C740" s="34" t="str">
        <f>'PC Receitas'!J15</f>
        <v>4.3.11</v>
      </c>
      <c r="D740" s="35" t="str">
        <f>VLOOKUP(C740,'PC Receitas'!$J$4:$K$103,2,FALSE)</f>
        <v>-</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164"/>
      <c r="B741" s="61">
        <v>738</v>
      </c>
      <c r="C741" s="34" t="str">
        <f>'PC Receitas'!J16</f>
        <v>4.3.12</v>
      </c>
      <c r="D741" s="35" t="str">
        <f>VLOOKUP(C741,'PC Receitas'!$J$4:$K$103,2,FALSE)</f>
        <v>-</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164"/>
      <c r="B742" s="61">
        <v>739</v>
      </c>
      <c r="C742" s="34" t="str">
        <f>'PC Receitas'!J17</f>
        <v>4.3.13</v>
      </c>
      <c r="D742" s="35" t="str">
        <f>VLOOKUP(C742,'PC Receitas'!$J$4:$K$103,2,FALSE)</f>
        <v>-</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164"/>
      <c r="B743" s="61">
        <v>740</v>
      </c>
      <c r="C743" s="34" t="str">
        <f>'PC Receitas'!J18</f>
        <v>4.3.14</v>
      </c>
      <c r="D743" s="35" t="str">
        <f>VLOOKUP(C743,'PC Receitas'!$J$4:$K$103,2,FALSE)</f>
        <v>-</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164"/>
      <c r="B744" s="61">
        <v>741</v>
      </c>
      <c r="C744" s="34" t="str">
        <f>'PC Receitas'!J19</f>
        <v>4.3.15</v>
      </c>
      <c r="D744" s="35" t="str">
        <f>VLOOKUP(C744,'PC Receitas'!$J$4:$K$103,2,FALSE)</f>
        <v>-</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164"/>
      <c r="B745" s="61">
        <v>742</v>
      </c>
      <c r="C745" s="34" t="str">
        <f>'PC Receitas'!J20</f>
        <v>4.3.16</v>
      </c>
      <c r="D745" s="35" t="str">
        <f>VLOOKUP(C745,'PC Receitas'!$J$4:$K$103,2,FALSE)</f>
        <v>-</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164"/>
      <c r="B746" s="61">
        <v>743</v>
      </c>
      <c r="C746" s="34" t="str">
        <f>'PC Receitas'!J21</f>
        <v>4.3.17</v>
      </c>
      <c r="D746" s="35" t="str">
        <f>VLOOKUP(C746,'PC Receitas'!$J$4:$K$103,2,FALSE)</f>
        <v>-</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164"/>
      <c r="B747" s="61">
        <v>744</v>
      </c>
      <c r="C747" s="34" t="str">
        <f>'PC Receitas'!J22</f>
        <v>4.3.18</v>
      </c>
      <c r="D747" s="35" t="str">
        <f>VLOOKUP(C747,'PC Receitas'!$J$4:$K$103,2,FALSE)</f>
        <v>-</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164"/>
      <c r="B748" s="61">
        <v>745</v>
      </c>
      <c r="C748" s="34" t="str">
        <f>'PC Receitas'!J23</f>
        <v>4.3.19</v>
      </c>
      <c r="D748" s="35" t="str">
        <f>VLOOKUP(C748,'PC Receitas'!$J$4:$K$103,2,FALSE)</f>
        <v>-</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164"/>
      <c r="B749" s="61">
        <v>746</v>
      </c>
      <c r="C749" s="34" t="str">
        <f>'PC Receitas'!J24</f>
        <v>4.3.20</v>
      </c>
      <c r="D749" s="35" t="str">
        <f>VLOOKUP(C749,'PC Receitas'!$J$4:$K$103,2,FALSE)</f>
        <v>-</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164"/>
      <c r="B750" s="61">
        <v>747</v>
      </c>
      <c r="C750" s="34" t="str">
        <f>'PC Receitas'!J25</f>
        <v>4.3.21</v>
      </c>
      <c r="D750" s="35" t="str">
        <f>VLOOKUP(C750,'PC Receitas'!$J$4:$K$103,2,FALSE)</f>
        <v>-</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164"/>
      <c r="B751" s="61">
        <v>748</v>
      </c>
      <c r="C751" s="34" t="str">
        <f>'PC Receitas'!J26</f>
        <v>4.3.22</v>
      </c>
      <c r="D751" s="35" t="str">
        <f>VLOOKUP(C751,'PC Receitas'!$J$4:$K$103,2,FALSE)</f>
        <v>-</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164"/>
      <c r="B752" s="61">
        <v>749</v>
      </c>
      <c r="C752" s="34" t="str">
        <f>'PC Receitas'!J27</f>
        <v>4.3.23</v>
      </c>
      <c r="D752" s="35" t="str">
        <f>VLOOKUP(C752,'PC Receitas'!$J$4:$K$103,2,FALSE)</f>
        <v>-</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164"/>
      <c r="B753" s="61">
        <v>750</v>
      </c>
      <c r="C753" s="34" t="str">
        <f>'PC Receitas'!J28</f>
        <v>4.3.24</v>
      </c>
      <c r="D753" s="35" t="str">
        <f>VLOOKUP(C753,'PC Receitas'!$J$4:$K$103,2,FALSE)</f>
        <v>-</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164"/>
      <c r="B754" s="61">
        <v>751</v>
      </c>
      <c r="C754" s="34" t="str">
        <f>'PC Receitas'!J29</f>
        <v>4.3.25</v>
      </c>
      <c r="D754" s="35" t="str">
        <f>VLOOKUP(C754,'PC Receitas'!$J$4:$K$103,2,FALSE)</f>
        <v>-</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164"/>
      <c r="B755" s="61">
        <v>752</v>
      </c>
      <c r="C755" s="34" t="str">
        <f>'PC Receitas'!J30</f>
        <v>4.3.26</v>
      </c>
      <c r="D755" s="35" t="str">
        <f>VLOOKUP(C755,'PC Receitas'!$J$4:$K$103,2,FALSE)</f>
        <v>-</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164"/>
      <c r="B756" s="61">
        <v>753</v>
      </c>
      <c r="C756" s="34" t="str">
        <f>'PC Receitas'!J31</f>
        <v>4.3.27</v>
      </c>
      <c r="D756" s="35" t="str">
        <f>VLOOKUP(C756,'PC Receitas'!$J$4:$K$103,2,FALSE)</f>
        <v>-</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164"/>
      <c r="B757" s="61">
        <v>754</v>
      </c>
      <c r="C757" s="34" t="str">
        <f>'PC Receitas'!J32</f>
        <v>4.3.28</v>
      </c>
      <c r="D757" s="35" t="str">
        <f>VLOOKUP(C757,'PC Receitas'!$J$4:$K$103,2,FALSE)</f>
        <v>-</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164"/>
      <c r="B758" s="61">
        <v>755</v>
      </c>
      <c r="C758" s="34" t="str">
        <f>'PC Receitas'!J33</f>
        <v>4.3.29</v>
      </c>
      <c r="D758" s="35" t="str">
        <f>VLOOKUP(C758,'PC Receitas'!$J$4:$K$103,2,FALSE)</f>
        <v>-</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164"/>
      <c r="B759" s="61">
        <v>756</v>
      </c>
      <c r="C759" s="34" t="str">
        <f>'PC Receitas'!J34</f>
        <v>4.3.30</v>
      </c>
      <c r="D759" s="35" t="str">
        <f>VLOOKUP(C759,'PC Receitas'!$J$4:$K$103,2,FALSE)</f>
        <v>-</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164"/>
      <c r="B760" s="61">
        <v>757</v>
      </c>
      <c r="C760" s="34" t="str">
        <f>'PC Receitas'!J35</f>
        <v>4.3.31</v>
      </c>
      <c r="D760" s="35" t="str">
        <f>VLOOKUP(C760,'PC Receitas'!$J$4:$K$103,2,FALSE)</f>
        <v>-</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164"/>
      <c r="B761" s="61">
        <v>758</v>
      </c>
      <c r="C761" s="34" t="str">
        <f>'PC Receitas'!J36</f>
        <v>4.3.32</v>
      </c>
      <c r="D761" s="35" t="str">
        <f>VLOOKUP(C761,'PC Receitas'!$J$4:$K$103,2,FALSE)</f>
        <v>-</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164"/>
      <c r="B762" s="61">
        <v>759</v>
      </c>
      <c r="C762" s="34" t="str">
        <f>'PC Receitas'!J37</f>
        <v>4.3.33</v>
      </c>
      <c r="D762" s="35" t="str">
        <f>VLOOKUP(C762,'PC Receitas'!$J$4:$K$103,2,FALSE)</f>
        <v>-</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164"/>
      <c r="B763" s="61">
        <v>760</v>
      </c>
      <c r="C763" s="34" t="str">
        <f>'PC Receitas'!J38</f>
        <v>4.3.34</v>
      </c>
      <c r="D763" s="35" t="str">
        <f>VLOOKUP(C763,'PC Receitas'!$J$4:$K$103,2,FALSE)</f>
        <v>-</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164"/>
      <c r="B764" s="61">
        <v>761</v>
      </c>
      <c r="C764" s="34" t="str">
        <f>'PC Receitas'!J39</f>
        <v>4.3.35</v>
      </c>
      <c r="D764" s="35" t="str">
        <f>VLOOKUP(C764,'PC Receitas'!$J$4:$K$103,2,FALSE)</f>
        <v>-</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164"/>
      <c r="B765" s="61">
        <v>762</v>
      </c>
      <c r="C765" s="34" t="str">
        <f>'PC Receitas'!J40</f>
        <v>4.3.36</v>
      </c>
      <c r="D765" s="35" t="str">
        <f>VLOOKUP(C765,'PC Receitas'!$J$4:$K$103,2,FALSE)</f>
        <v>-</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164"/>
      <c r="B766" s="61">
        <v>763</v>
      </c>
      <c r="C766" s="34" t="str">
        <f>'PC Receitas'!J41</f>
        <v>4.3.37</v>
      </c>
      <c r="D766" s="35" t="str">
        <f>VLOOKUP(C766,'PC Receitas'!$J$4:$K$103,2,FALSE)</f>
        <v>-</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164"/>
      <c r="B767" s="61">
        <v>764</v>
      </c>
      <c r="C767" s="34" t="str">
        <f>'PC Receitas'!J42</f>
        <v>4.3.38</v>
      </c>
      <c r="D767" s="35" t="str">
        <f>VLOOKUP(C767,'PC Receitas'!$J$4:$K$103,2,FALSE)</f>
        <v>-</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164"/>
      <c r="B768" s="61">
        <v>765</v>
      </c>
      <c r="C768" s="34" t="str">
        <f>'PC Receitas'!J43</f>
        <v>4.3.39</v>
      </c>
      <c r="D768" s="35" t="str">
        <f>VLOOKUP(C768,'PC Receitas'!$J$4:$K$103,2,FALSE)</f>
        <v>-</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164"/>
      <c r="B769" s="61">
        <v>766</v>
      </c>
      <c r="C769" s="34" t="str">
        <f>'PC Receitas'!J44</f>
        <v>4.3.40</v>
      </c>
      <c r="D769" s="35" t="str">
        <f>VLOOKUP(C769,'PC Receitas'!$J$4:$K$103,2,FALSE)</f>
        <v>-</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164"/>
      <c r="B770" s="61">
        <v>767</v>
      </c>
      <c r="C770" s="34" t="str">
        <f>'PC Receitas'!J45</f>
        <v>4.3.41</v>
      </c>
      <c r="D770" s="35" t="str">
        <f>VLOOKUP(C770,'PC Receitas'!$J$4:$K$103,2,FALSE)</f>
        <v>-</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164"/>
      <c r="B771" s="61">
        <v>768</v>
      </c>
      <c r="C771" s="34" t="str">
        <f>'PC Receitas'!J46</f>
        <v>4.3.42</v>
      </c>
      <c r="D771" s="35" t="str">
        <f>VLOOKUP(C771,'PC Receitas'!$J$4:$K$103,2,FALSE)</f>
        <v>-</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164"/>
      <c r="B772" s="61">
        <v>769</v>
      </c>
      <c r="C772" s="34" t="str">
        <f>'PC Receitas'!J47</f>
        <v>4.3.43</v>
      </c>
      <c r="D772" s="35" t="str">
        <f>VLOOKUP(C772,'PC Receitas'!$J$4:$K$103,2,FALSE)</f>
        <v>-</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164"/>
      <c r="B773" s="61">
        <v>770</v>
      </c>
      <c r="C773" s="34" t="str">
        <f>'PC Receitas'!J48</f>
        <v>4.3.44</v>
      </c>
      <c r="D773" s="35" t="str">
        <f>VLOOKUP(C773,'PC Receitas'!$J$4:$K$103,2,FALSE)</f>
        <v>-</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164"/>
      <c r="B774" s="61">
        <v>771</v>
      </c>
      <c r="C774" s="34" t="str">
        <f>'PC Receitas'!J49</f>
        <v>4.3.45</v>
      </c>
      <c r="D774" s="35" t="str">
        <f>VLOOKUP(C774,'PC Receitas'!$J$4:$K$103,2,FALSE)</f>
        <v>-</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164"/>
      <c r="B775" s="61">
        <v>772</v>
      </c>
      <c r="C775" s="34" t="str">
        <f>'PC Receitas'!J50</f>
        <v>4.3.46</v>
      </c>
      <c r="D775" s="35" t="str">
        <f>VLOOKUP(C775,'PC Receitas'!$J$4:$K$103,2,FALSE)</f>
        <v>-</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164"/>
      <c r="B776" s="61">
        <v>773</v>
      </c>
      <c r="C776" s="34" t="str">
        <f>'PC Receitas'!J51</f>
        <v>4.3.47</v>
      </c>
      <c r="D776" s="35" t="str">
        <f>VLOOKUP(C776,'PC Receitas'!$J$4:$K$103,2,FALSE)</f>
        <v>-</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164"/>
      <c r="B777" s="61">
        <v>774</v>
      </c>
      <c r="C777" s="34" t="str">
        <f>'PC Receitas'!J52</f>
        <v>4.3.48</v>
      </c>
      <c r="D777" s="35" t="str">
        <f>VLOOKUP(C777,'PC Receitas'!$J$4:$K$103,2,FALSE)</f>
        <v>-</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164"/>
      <c r="B778" s="61">
        <v>775</v>
      </c>
      <c r="C778" s="34" t="str">
        <f>'PC Receitas'!J53</f>
        <v>4.3.49</v>
      </c>
      <c r="D778" s="35" t="str">
        <f>VLOOKUP(C778,'PC Receitas'!$J$4:$K$103,2,FALSE)</f>
        <v>-</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164"/>
      <c r="B779" s="61">
        <v>776</v>
      </c>
      <c r="C779" s="34" t="str">
        <f>'PC Receitas'!J54</f>
        <v>4.3.50</v>
      </c>
      <c r="D779" s="35" t="str">
        <f>VLOOKUP(C779,'PC Receitas'!$J$4:$K$103,2,FALSE)</f>
        <v>-</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164"/>
      <c r="B780" s="61">
        <v>777</v>
      </c>
      <c r="C780" s="34" t="str">
        <f>'PC Receitas'!J55</f>
        <v>4.3.51</v>
      </c>
      <c r="D780" s="35" t="str">
        <f>VLOOKUP(C780,'PC Receitas'!$J$4:$K$103,2,FALSE)</f>
        <v>-</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164"/>
      <c r="B781" s="61">
        <v>778</v>
      </c>
      <c r="C781" s="34" t="str">
        <f>'PC Receitas'!J56</f>
        <v>4.3.52</v>
      </c>
      <c r="D781" s="35" t="str">
        <f>VLOOKUP(C781,'PC Receitas'!$J$4:$K$103,2,FALSE)</f>
        <v>-</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164"/>
      <c r="B782" s="61">
        <v>779</v>
      </c>
      <c r="C782" s="34" t="str">
        <f>'PC Receitas'!J57</f>
        <v>4.3.53</v>
      </c>
      <c r="D782" s="35" t="str">
        <f>VLOOKUP(C782,'PC Receitas'!$J$4:$K$103,2,FALSE)</f>
        <v>-</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164"/>
      <c r="B783" s="61">
        <v>780</v>
      </c>
      <c r="C783" s="34" t="str">
        <f>'PC Receitas'!J58</f>
        <v>4.3.54</v>
      </c>
      <c r="D783" s="35" t="str">
        <f>VLOOKUP(C783,'PC Receitas'!$J$4:$K$103,2,FALSE)</f>
        <v>-</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164"/>
      <c r="B784" s="61">
        <v>781</v>
      </c>
      <c r="C784" s="34" t="str">
        <f>'PC Receitas'!J59</f>
        <v>4.3.55</v>
      </c>
      <c r="D784" s="35" t="str">
        <f>VLOOKUP(C784,'PC Receitas'!$J$4:$K$103,2,FALSE)</f>
        <v>-</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164"/>
      <c r="B785" s="61">
        <v>782</v>
      </c>
      <c r="C785" s="34" t="str">
        <f>'PC Receitas'!J60</f>
        <v>4.3.56</v>
      </c>
      <c r="D785" s="35" t="str">
        <f>VLOOKUP(C785,'PC Receitas'!$J$4:$K$103,2,FALSE)</f>
        <v>-</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164"/>
      <c r="B786" s="61">
        <v>783</v>
      </c>
      <c r="C786" s="34" t="str">
        <f>'PC Receitas'!J61</f>
        <v>4.3.57</v>
      </c>
      <c r="D786" s="35" t="str">
        <f>VLOOKUP(C786,'PC Receitas'!$J$4:$K$103,2,FALSE)</f>
        <v>-</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164"/>
      <c r="B787" s="61">
        <v>784</v>
      </c>
      <c r="C787" s="34" t="str">
        <f>'PC Receitas'!J62</f>
        <v>4.3.58</v>
      </c>
      <c r="D787" s="35" t="str">
        <f>VLOOKUP(C787,'PC Receitas'!$J$4:$K$103,2,FALSE)</f>
        <v>-</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164"/>
      <c r="B788" s="61">
        <v>785</v>
      </c>
      <c r="C788" s="34" t="str">
        <f>'PC Receitas'!J63</f>
        <v>4.3.59</v>
      </c>
      <c r="D788" s="35" t="str">
        <f>VLOOKUP(C788,'PC Receitas'!$J$4:$K$103,2,FALSE)</f>
        <v>-</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164"/>
      <c r="B789" s="61">
        <v>786</v>
      </c>
      <c r="C789" s="34" t="str">
        <f>'PC Receitas'!J64</f>
        <v>4.3.60</v>
      </c>
      <c r="D789" s="35" t="str">
        <f>VLOOKUP(C789,'PC Receitas'!$J$4:$K$103,2,FALSE)</f>
        <v>-</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164"/>
      <c r="B790" s="61">
        <v>787</v>
      </c>
      <c r="C790" s="34" t="str">
        <f>'PC Receitas'!J65</f>
        <v>4.3.61</v>
      </c>
      <c r="D790" s="35" t="str">
        <f>VLOOKUP(C790,'PC Receitas'!$J$4:$K$103,2,FALSE)</f>
        <v>-</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164"/>
      <c r="B791" s="61">
        <v>788</v>
      </c>
      <c r="C791" s="34" t="str">
        <f>'PC Receitas'!J66</f>
        <v>4.3.62</v>
      </c>
      <c r="D791" s="35" t="str">
        <f>VLOOKUP(C791,'PC Receitas'!$J$4:$K$103,2,FALSE)</f>
        <v>-</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164"/>
      <c r="B792" s="61">
        <v>789</v>
      </c>
      <c r="C792" s="34" t="str">
        <f>'PC Receitas'!J67</f>
        <v>4.3.63</v>
      </c>
      <c r="D792" s="35" t="str">
        <f>VLOOKUP(C792,'PC Receitas'!$J$4:$K$103,2,FALSE)</f>
        <v>-</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164"/>
      <c r="B793" s="61">
        <v>790</v>
      </c>
      <c r="C793" s="34" t="str">
        <f>'PC Receitas'!J68</f>
        <v>4.3.64</v>
      </c>
      <c r="D793" s="35" t="str">
        <f>VLOOKUP(C793,'PC Receitas'!$J$4:$K$103,2,FALSE)</f>
        <v>-</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164"/>
      <c r="B794" s="61">
        <v>791</v>
      </c>
      <c r="C794" s="34" t="str">
        <f>'PC Receitas'!J69</f>
        <v>4.3.65</v>
      </c>
      <c r="D794" s="35" t="str">
        <f>VLOOKUP(C794,'PC Receitas'!$J$4:$K$103,2,FALSE)</f>
        <v>-</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164"/>
      <c r="B795" s="61">
        <v>792</v>
      </c>
      <c r="C795" s="34" t="str">
        <f>'PC Receitas'!J70</f>
        <v>4.3.66</v>
      </c>
      <c r="D795" s="35" t="str">
        <f>VLOOKUP(C795,'PC Receitas'!$J$4:$K$103,2,FALSE)</f>
        <v>-</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164"/>
      <c r="B796" s="61">
        <v>793</v>
      </c>
      <c r="C796" s="34" t="str">
        <f>'PC Receitas'!J71</f>
        <v>4.3.67</v>
      </c>
      <c r="D796" s="35" t="str">
        <f>VLOOKUP(C796,'PC Receitas'!$J$4:$K$103,2,FALSE)</f>
        <v>-</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164"/>
      <c r="B797" s="61">
        <v>794</v>
      </c>
      <c r="C797" s="34" t="str">
        <f>'PC Receitas'!J72</f>
        <v>4.3.68</v>
      </c>
      <c r="D797" s="35" t="str">
        <f>VLOOKUP(C797,'PC Receitas'!$J$4:$K$103,2,FALSE)</f>
        <v>-</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164"/>
      <c r="B798" s="61">
        <v>795</v>
      </c>
      <c r="C798" s="34" t="str">
        <f>'PC Receitas'!J73</f>
        <v>4.3.69</v>
      </c>
      <c r="D798" s="35" t="str">
        <f>VLOOKUP(C798,'PC Receitas'!$J$4:$K$103,2,FALSE)</f>
        <v>-</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164"/>
      <c r="B799" s="61">
        <v>796</v>
      </c>
      <c r="C799" s="34" t="str">
        <f>'PC Receitas'!J74</f>
        <v>4.3.70</v>
      </c>
      <c r="D799" s="35" t="str">
        <f>VLOOKUP(C799,'PC Receitas'!$J$4:$K$103,2,FALSE)</f>
        <v>-</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164"/>
      <c r="B800" s="61">
        <v>797</v>
      </c>
      <c r="C800" s="34" t="str">
        <f>'PC Receitas'!J75</f>
        <v>4.3.71</v>
      </c>
      <c r="D800" s="35" t="str">
        <f>VLOOKUP(C800,'PC Receitas'!$J$4:$K$103,2,FALSE)</f>
        <v>-</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164"/>
      <c r="B801" s="61">
        <v>798</v>
      </c>
      <c r="C801" s="34" t="str">
        <f>'PC Receitas'!J76</f>
        <v>4.3.72</v>
      </c>
      <c r="D801" s="35" t="str">
        <f>VLOOKUP(C801,'PC Receitas'!$J$4:$K$103,2,FALSE)</f>
        <v>-</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164"/>
      <c r="B802" s="61">
        <v>799</v>
      </c>
      <c r="C802" s="34" t="str">
        <f>'PC Receitas'!J77</f>
        <v>4.3.73</v>
      </c>
      <c r="D802" s="35" t="str">
        <f>VLOOKUP(C802,'PC Receitas'!$J$4:$K$103,2,FALSE)</f>
        <v>-</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164"/>
      <c r="B803" s="61">
        <v>800</v>
      </c>
      <c r="C803" s="34" t="str">
        <f>'PC Receitas'!J78</f>
        <v>4.3.74</v>
      </c>
      <c r="D803" s="35" t="str">
        <f>VLOOKUP(C803,'PC Receitas'!$J$4:$K$103,2,FALSE)</f>
        <v>-</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164"/>
      <c r="B804" s="61">
        <v>801</v>
      </c>
      <c r="C804" s="34" t="str">
        <f>'PC Receitas'!J79</f>
        <v>4.3.75</v>
      </c>
      <c r="D804" s="35" t="str">
        <f>VLOOKUP(C804,'PC Receitas'!$J$4:$K$103,2,FALSE)</f>
        <v>-</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164"/>
      <c r="B805" s="61">
        <v>802</v>
      </c>
      <c r="C805" s="34" t="str">
        <f>'PC Receitas'!J80</f>
        <v>4.3.76</v>
      </c>
      <c r="D805" s="35" t="str">
        <f>VLOOKUP(C805,'PC Receitas'!$J$4:$K$103,2,FALSE)</f>
        <v>-</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164"/>
      <c r="B806" s="61">
        <v>803</v>
      </c>
      <c r="C806" s="34" t="str">
        <f>'PC Receitas'!J81</f>
        <v>4.3.77</v>
      </c>
      <c r="D806" s="35" t="str">
        <f>VLOOKUP(C806,'PC Receitas'!$J$4:$K$103,2,FALSE)</f>
        <v>-</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164"/>
      <c r="B807" s="61">
        <v>804</v>
      </c>
      <c r="C807" s="34" t="str">
        <f>'PC Receitas'!J82</f>
        <v>4.3.78</v>
      </c>
      <c r="D807" s="35" t="str">
        <f>VLOOKUP(C807,'PC Receitas'!$J$4:$K$103,2,FALSE)</f>
        <v>-</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164"/>
      <c r="B808" s="61">
        <v>805</v>
      </c>
      <c r="C808" s="34" t="str">
        <f>'PC Receitas'!J83</f>
        <v>4.3.79</v>
      </c>
      <c r="D808" s="35" t="str">
        <f>VLOOKUP(C808,'PC Receitas'!$J$4:$K$103,2,FALSE)</f>
        <v>-</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164"/>
      <c r="B809" s="61">
        <v>806</v>
      </c>
      <c r="C809" s="34" t="str">
        <f>'PC Receitas'!J84</f>
        <v>4.3.80</v>
      </c>
      <c r="D809" s="35" t="str">
        <f>VLOOKUP(C809,'PC Receitas'!$J$4:$K$103,2,FALSE)</f>
        <v>-</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164"/>
      <c r="B810" s="61">
        <v>807</v>
      </c>
      <c r="C810" s="34" t="str">
        <f>'PC Receitas'!J85</f>
        <v>4.3.81</v>
      </c>
      <c r="D810" s="35" t="str">
        <f>VLOOKUP(C810,'PC Receitas'!$J$4:$K$103,2,FALSE)</f>
        <v>-</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164"/>
      <c r="B811" s="61">
        <v>808</v>
      </c>
      <c r="C811" s="34" t="str">
        <f>'PC Receitas'!J86</f>
        <v>4.3.82</v>
      </c>
      <c r="D811" s="35" t="str">
        <f>VLOOKUP(C811,'PC Receitas'!$J$4:$K$103,2,FALSE)</f>
        <v>-</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164"/>
      <c r="B812" s="61">
        <v>809</v>
      </c>
      <c r="C812" s="34" t="str">
        <f>'PC Receitas'!J87</f>
        <v>4.3.83</v>
      </c>
      <c r="D812" s="35" t="str">
        <f>VLOOKUP(C812,'PC Receitas'!$J$4:$K$103,2,FALSE)</f>
        <v>-</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164"/>
      <c r="B813" s="61">
        <v>810</v>
      </c>
      <c r="C813" s="34" t="str">
        <f>'PC Receitas'!J88</f>
        <v>4.3.84</v>
      </c>
      <c r="D813" s="35" t="str">
        <f>VLOOKUP(C813,'PC Receitas'!$J$4:$K$103,2,FALSE)</f>
        <v>-</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164"/>
      <c r="B814" s="61">
        <v>811</v>
      </c>
      <c r="C814" s="34" t="str">
        <f>'PC Receitas'!J89</f>
        <v>4.3.85</v>
      </c>
      <c r="D814" s="35" t="str">
        <f>VLOOKUP(C814,'PC Receitas'!$J$4:$K$103,2,FALSE)</f>
        <v>-</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164"/>
      <c r="B815" s="61">
        <v>812</v>
      </c>
      <c r="C815" s="34" t="str">
        <f>'PC Receitas'!J90</f>
        <v>4.3.86</v>
      </c>
      <c r="D815" s="35" t="str">
        <f>VLOOKUP(C815,'PC Receitas'!$J$4:$K$103,2,FALSE)</f>
        <v>-</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164"/>
      <c r="B816" s="61">
        <v>813</v>
      </c>
      <c r="C816" s="34" t="str">
        <f>'PC Receitas'!J91</f>
        <v>4.3.87</v>
      </c>
      <c r="D816" s="35" t="str">
        <f>VLOOKUP(C816,'PC Receitas'!$J$4:$K$103,2,FALSE)</f>
        <v>-</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164"/>
      <c r="B817" s="61">
        <v>814</v>
      </c>
      <c r="C817" s="34" t="str">
        <f>'PC Receitas'!J92</f>
        <v>4.3.88</v>
      </c>
      <c r="D817" s="35" t="str">
        <f>VLOOKUP(C817,'PC Receitas'!$J$4:$K$103,2,FALSE)</f>
        <v>-</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164"/>
      <c r="B818" s="61">
        <v>815</v>
      </c>
      <c r="C818" s="34" t="str">
        <f>'PC Receitas'!J93</f>
        <v>4.3.89</v>
      </c>
      <c r="D818" s="35" t="str">
        <f>VLOOKUP(C818,'PC Receitas'!$J$4:$K$103,2,FALSE)</f>
        <v>-</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164"/>
      <c r="B819" s="61">
        <v>816</v>
      </c>
      <c r="C819" s="34" t="str">
        <f>'PC Receitas'!J94</f>
        <v>4.3.90</v>
      </c>
      <c r="D819" s="35" t="str">
        <f>VLOOKUP(C819,'PC Receitas'!$J$4:$K$103,2,FALSE)</f>
        <v>-</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164"/>
      <c r="B820" s="61">
        <v>817</v>
      </c>
      <c r="C820" s="34" t="str">
        <f>'PC Receitas'!J95</f>
        <v>4.3.91</v>
      </c>
      <c r="D820" s="35" t="str">
        <f>VLOOKUP(C820,'PC Receitas'!$J$4:$K$103,2,FALSE)</f>
        <v>-</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164"/>
      <c r="B821" s="61">
        <v>818</v>
      </c>
      <c r="C821" s="34" t="str">
        <f>'PC Receitas'!J96</f>
        <v>4.3.92</v>
      </c>
      <c r="D821" s="35" t="str">
        <f>VLOOKUP(C821,'PC Receitas'!$J$4:$K$103,2,FALSE)</f>
        <v>-</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164"/>
      <c r="B822" s="61">
        <v>819</v>
      </c>
      <c r="C822" s="34" t="str">
        <f>'PC Receitas'!J97</f>
        <v>4.3.93</v>
      </c>
      <c r="D822" s="35" t="str">
        <f>VLOOKUP(C822,'PC Receitas'!$J$4:$K$103,2,FALSE)</f>
        <v>-</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164"/>
      <c r="B823" s="61">
        <v>820</v>
      </c>
      <c r="C823" s="34" t="str">
        <f>'PC Receitas'!J98</f>
        <v>4.3.94</v>
      </c>
      <c r="D823" s="35" t="str">
        <f>VLOOKUP(C823,'PC Receitas'!$J$4:$K$103,2,FALSE)</f>
        <v>-</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164"/>
      <c r="B824" s="61">
        <v>821</v>
      </c>
      <c r="C824" s="34" t="str">
        <f>'PC Receitas'!J99</f>
        <v>4.3.95</v>
      </c>
      <c r="D824" s="35" t="str">
        <f>VLOOKUP(C824,'PC Receitas'!$J$4:$K$103,2,FALSE)</f>
        <v>-</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164"/>
      <c r="B825" s="61">
        <v>822</v>
      </c>
      <c r="C825" s="34" t="str">
        <f>'PC Receitas'!J100</f>
        <v>4.3.96</v>
      </c>
      <c r="D825" s="35" t="str">
        <f>VLOOKUP(C825,'PC Receitas'!$J$4:$K$103,2,FALSE)</f>
        <v>-</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164"/>
      <c r="B826" s="61">
        <v>823</v>
      </c>
      <c r="C826" s="34" t="str">
        <f>'PC Receitas'!J101</f>
        <v>4.3.97</v>
      </c>
      <c r="D826" s="35" t="str">
        <f>VLOOKUP(C826,'PC Receitas'!$J$4:$K$103,2,FALSE)</f>
        <v>-</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164"/>
      <c r="B827" s="61">
        <v>824</v>
      </c>
      <c r="C827" s="34" t="str">
        <f>'PC Receitas'!J102</f>
        <v>4.3.98</v>
      </c>
      <c r="D827" s="35" t="str">
        <f>VLOOKUP(C827,'PC Receitas'!$J$4:$K$103,2,FALSE)</f>
        <v>-</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164"/>
      <c r="B828" s="61">
        <v>825</v>
      </c>
      <c r="C828" s="34" t="str">
        <f>'PC Receitas'!J103</f>
        <v>4.3.99</v>
      </c>
      <c r="D828" s="35" t="str">
        <f>VLOOKUP(C828,'PC Receitas'!$J$4:$K$103,2,FALSE)</f>
        <v>Outras Receitas Não Operacionais</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164"/>
      <c r="B829" s="61">
        <v>826</v>
      </c>
      <c r="C829" s="188" t="str">
        <f>'PC Despesas'!I4</f>
        <v>5.3</v>
      </c>
      <c r="D829" s="189" t="str">
        <f>VLOOKUP(C829,'PC Despesas'!$I$4:$J$103,2,FALSE)</f>
        <v>DESPESAS NÃO OPERACIONAIS</v>
      </c>
      <c r="E829" s="190">
        <f t="shared" ref="E829:Q829" si="38">SUM(E830:E928)</f>
        <v>0</v>
      </c>
      <c r="F829" s="190">
        <f t="shared" si="38"/>
        <v>0</v>
      </c>
      <c r="G829" s="190">
        <f t="shared" si="38"/>
        <v>0</v>
      </c>
      <c r="H829" s="190">
        <f t="shared" si="38"/>
        <v>0</v>
      </c>
      <c r="I829" s="190">
        <f t="shared" si="38"/>
        <v>0</v>
      </c>
      <c r="J829" s="190">
        <f t="shared" si="38"/>
        <v>0</v>
      </c>
      <c r="K829" s="190">
        <f t="shared" si="38"/>
        <v>0</v>
      </c>
      <c r="L829" s="190">
        <f t="shared" si="38"/>
        <v>0</v>
      </c>
      <c r="M829" s="190">
        <f t="shared" si="38"/>
        <v>0</v>
      </c>
      <c r="N829" s="190">
        <f t="shared" si="38"/>
        <v>0</v>
      </c>
      <c r="O829" s="190">
        <f t="shared" si="38"/>
        <v>0</v>
      </c>
      <c r="P829" s="190">
        <f t="shared" si="38"/>
        <v>0</v>
      </c>
      <c r="Q829" s="190">
        <f t="shared" si="38"/>
        <v>0</v>
      </c>
    </row>
    <row r="830" spans="1:17" ht="27.75" customHeight="1" thickTop="1" thickBot="1" x14ac:dyDescent="0.3">
      <c r="A830" s="164"/>
      <c r="B830" s="61">
        <v>827</v>
      </c>
      <c r="C830" s="34" t="str">
        <f>'PC Despesas'!I5</f>
        <v>5.3.1</v>
      </c>
      <c r="D830" s="35" t="str">
        <f>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164"/>
      <c r="B831" s="61">
        <v>828</v>
      </c>
      <c r="C831" s="34" t="str">
        <f>'PC Despesas'!I6</f>
        <v>5.3.2</v>
      </c>
      <c r="D831" s="35" t="str">
        <f>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164"/>
      <c r="B832" s="61">
        <v>829</v>
      </c>
      <c r="C832" s="34" t="str">
        <f>'PC Despesas'!I7</f>
        <v>5.3.3</v>
      </c>
      <c r="D832" s="35" t="str">
        <f>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164"/>
      <c r="B833" s="61">
        <v>830</v>
      </c>
      <c r="C833" s="34" t="str">
        <f>'PC Despesas'!I8</f>
        <v>5.3.4</v>
      </c>
      <c r="D833" s="35" t="str">
        <f>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164"/>
      <c r="B834" s="61">
        <v>831</v>
      </c>
      <c r="C834" s="34" t="str">
        <f>'PC Despesas'!I9</f>
        <v>5.3.5</v>
      </c>
      <c r="D834" s="35" t="str">
        <f>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164"/>
      <c r="B835" s="61">
        <v>832</v>
      </c>
      <c r="C835" s="34" t="str">
        <f>'PC Despesas'!I10</f>
        <v>5.3.6</v>
      </c>
      <c r="D835" s="35" t="str">
        <f>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164"/>
      <c r="B836" s="61">
        <v>833</v>
      </c>
      <c r="C836" s="34" t="str">
        <f>'PC Despesas'!I11</f>
        <v>5.3.7</v>
      </c>
      <c r="D836" s="35" t="str">
        <f>VLOOKUP(C836,'PC Despesas'!$I$4:$J$103,2,FALSE)</f>
        <v>-</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164"/>
      <c r="B837" s="61">
        <v>834</v>
      </c>
      <c r="C837" s="34" t="str">
        <f>'PC Despesas'!I12</f>
        <v>5.3.8</v>
      </c>
      <c r="D837" s="35" t="str">
        <f>VLOOKUP(C837,'PC Despesas'!$I$4:$J$103,2,FALSE)</f>
        <v>-</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164"/>
      <c r="B838" s="61">
        <v>835</v>
      </c>
      <c r="C838" s="34" t="str">
        <f>'PC Despesas'!I13</f>
        <v>5.3.9</v>
      </c>
      <c r="D838" s="35" t="str">
        <f>VLOOKUP(C838,'PC Despesas'!$I$4:$J$103,2,FALSE)</f>
        <v>-</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164"/>
      <c r="B839" s="61">
        <v>836</v>
      </c>
      <c r="C839" s="34" t="str">
        <f>'PC Despesas'!I14</f>
        <v>5.3.10</v>
      </c>
      <c r="D839" s="35" t="str">
        <f>VLOOKUP(C839,'PC Despesas'!$I$4:$J$103,2,FALSE)</f>
        <v>-</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164"/>
      <c r="B840" s="61">
        <v>837</v>
      </c>
      <c r="C840" s="34" t="str">
        <f>'PC Despesas'!I15</f>
        <v>5.3.11</v>
      </c>
      <c r="D840" s="35" t="str">
        <f>VLOOKUP(C840,'PC Despesas'!$I$4:$J$103,2,FALSE)</f>
        <v>-</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164"/>
      <c r="B841" s="61">
        <v>838</v>
      </c>
      <c r="C841" s="34" t="str">
        <f>'PC Despesas'!I16</f>
        <v>5.3.12</v>
      </c>
      <c r="D841" s="35" t="str">
        <f>VLOOKUP(C841,'PC Despesas'!$I$4:$J$103,2,FALSE)</f>
        <v>-</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164"/>
      <c r="B842" s="61">
        <v>839</v>
      </c>
      <c r="C842" s="34" t="str">
        <f>'PC Despesas'!I17</f>
        <v>5.3.13</v>
      </c>
      <c r="D842" s="35" t="str">
        <f>VLOOKUP(C842,'PC Despesas'!$I$4:$J$103,2,FALSE)</f>
        <v>-</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164"/>
      <c r="B843" s="61">
        <v>840</v>
      </c>
      <c r="C843" s="34" t="str">
        <f>'PC Despesas'!I18</f>
        <v>5.3.14</v>
      </c>
      <c r="D843" s="35" t="str">
        <f>VLOOKUP(C843,'PC Despesas'!$I$4:$J$103,2,FALSE)</f>
        <v>-</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164"/>
      <c r="B844" s="61">
        <v>841</v>
      </c>
      <c r="C844" s="34" t="str">
        <f>'PC Despesas'!I19</f>
        <v>5.3.15</v>
      </c>
      <c r="D844" s="35" t="str">
        <f>VLOOKUP(C844,'PC Despesas'!$I$4:$J$103,2,FALSE)</f>
        <v>-</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164"/>
      <c r="B845" s="61">
        <v>842</v>
      </c>
      <c r="C845" s="34" t="str">
        <f>'PC Despesas'!I20</f>
        <v>5.3.16</v>
      </c>
      <c r="D845" s="35" t="str">
        <f>VLOOKUP(C845,'PC Despesas'!$I$4:$J$103,2,FALSE)</f>
        <v>-</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164"/>
      <c r="B846" s="61">
        <v>843</v>
      </c>
      <c r="C846" s="34" t="str">
        <f>'PC Despesas'!I21</f>
        <v>5.3.17</v>
      </c>
      <c r="D846" s="35" t="str">
        <f>VLOOKUP(C846,'PC Despesas'!$I$4:$J$103,2,FALSE)</f>
        <v>-</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164"/>
      <c r="B847" s="61">
        <v>844</v>
      </c>
      <c r="C847" s="34" t="str">
        <f>'PC Despesas'!I22</f>
        <v>5.3.18</v>
      </c>
      <c r="D847" s="35" t="str">
        <f>VLOOKUP(C847,'PC Despesas'!$I$4:$J$103,2,FALSE)</f>
        <v>-</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164"/>
      <c r="B848" s="61">
        <v>845</v>
      </c>
      <c r="C848" s="34" t="str">
        <f>'PC Despesas'!I23</f>
        <v>5.3.19</v>
      </c>
      <c r="D848" s="35" t="str">
        <f>VLOOKUP(C848,'PC Despesas'!$I$4:$J$103,2,FALSE)</f>
        <v>-</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164"/>
      <c r="B849" s="61">
        <v>846</v>
      </c>
      <c r="C849" s="34" t="str">
        <f>'PC Despesas'!I24</f>
        <v>5.3.20</v>
      </c>
      <c r="D849" s="35" t="str">
        <f>VLOOKUP(C849,'PC Despesas'!$I$4:$J$103,2,FALSE)</f>
        <v>-</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164"/>
      <c r="B850" s="61">
        <v>847</v>
      </c>
      <c r="C850" s="34" t="str">
        <f>'PC Despesas'!I25</f>
        <v>5.3.21</v>
      </c>
      <c r="D850" s="35" t="str">
        <f>VLOOKUP(C850,'PC Despesas'!$I$4:$J$103,2,FALSE)</f>
        <v>-</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164"/>
      <c r="B851" s="61">
        <v>848</v>
      </c>
      <c r="C851" s="34" t="str">
        <f>'PC Despesas'!I26</f>
        <v>5.3.22</v>
      </c>
      <c r="D851" s="35" t="str">
        <f>VLOOKUP(C851,'PC Despesas'!$I$4:$J$103,2,FALSE)</f>
        <v>-</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164"/>
      <c r="B852" s="61">
        <v>849</v>
      </c>
      <c r="C852" s="34" t="str">
        <f>'PC Despesas'!I27</f>
        <v>5.3.23</v>
      </c>
      <c r="D852" s="35" t="str">
        <f>VLOOKUP(C852,'PC Despesas'!$I$4:$J$103,2,FALSE)</f>
        <v>-</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164"/>
      <c r="B853" s="61">
        <v>850</v>
      </c>
      <c r="C853" s="34" t="str">
        <f>'PC Despesas'!I28</f>
        <v>5.3.24</v>
      </c>
      <c r="D853" s="35" t="str">
        <f>VLOOKUP(C853,'PC Despesas'!$I$4:$J$103,2,FALSE)</f>
        <v>-</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164"/>
      <c r="B854" s="61">
        <v>851</v>
      </c>
      <c r="C854" s="34" t="str">
        <f>'PC Despesas'!I29</f>
        <v>5.3.25</v>
      </c>
      <c r="D854" s="35" t="str">
        <f>VLOOKUP(C854,'PC Despesas'!$I$4:$J$103,2,FALSE)</f>
        <v>-</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164"/>
      <c r="B855" s="61">
        <v>852</v>
      </c>
      <c r="C855" s="34" t="str">
        <f>'PC Despesas'!I30</f>
        <v>5.3.26</v>
      </c>
      <c r="D855" s="35" t="str">
        <f>VLOOKUP(C855,'PC Despesas'!$I$4:$J$103,2,FALSE)</f>
        <v>-</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164"/>
      <c r="B856" s="61">
        <v>853</v>
      </c>
      <c r="C856" s="34" t="str">
        <f>'PC Despesas'!I31</f>
        <v>5.3.27</v>
      </c>
      <c r="D856" s="35" t="str">
        <f>VLOOKUP(C856,'PC Despesas'!$I$4:$J$103,2,FALSE)</f>
        <v>-</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164"/>
      <c r="B857" s="61">
        <v>854</v>
      </c>
      <c r="C857" s="34" t="str">
        <f>'PC Despesas'!I32</f>
        <v>5.3.28</v>
      </c>
      <c r="D857" s="35" t="str">
        <f>VLOOKUP(C857,'PC Despesas'!$I$4:$J$103,2,FALSE)</f>
        <v>-</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164"/>
      <c r="B858" s="61">
        <v>855</v>
      </c>
      <c r="C858" s="34" t="str">
        <f>'PC Despesas'!I33</f>
        <v>5.3.29</v>
      </c>
      <c r="D858" s="35" t="str">
        <f>VLOOKUP(C858,'PC Despesas'!$I$4:$J$103,2,FALSE)</f>
        <v>-</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164"/>
      <c r="B859" s="61">
        <v>856</v>
      </c>
      <c r="C859" s="34" t="str">
        <f>'PC Despesas'!I34</f>
        <v>5.3.30</v>
      </c>
      <c r="D859" s="35" t="str">
        <f>VLOOKUP(C859,'PC Despesas'!$I$4:$J$103,2,FALSE)</f>
        <v>-</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164"/>
      <c r="B860" s="61">
        <v>857</v>
      </c>
      <c r="C860" s="34" t="str">
        <f>'PC Despesas'!I35</f>
        <v>5.3.31</v>
      </c>
      <c r="D860" s="35" t="str">
        <f>VLOOKUP(C860,'PC Despesas'!$I$4:$J$103,2,FALSE)</f>
        <v>-</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164"/>
      <c r="B861" s="61">
        <v>858</v>
      </c>
      <c r="C861" s="34" t="str">
        <f>'PC Despesas'!I36</f>
        <v>5.3.32</v>
      </c>
      <c r="D861" s="35" t="str">
        <f>VLOOKUP(C861,'PC Despesas'!$I$4:$J$103,2,FALSE)</f>
        <v>-</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164"/>
      <c r="B862" s="61">
        <v>859</v>
      </c>
      <c r="C862" s="34" t="str">
        <f>'PC Despesas'!I37</f>
        <v>5.3.33</v>
      </c>
      <c r="D862" s="35" t="str">
        <f>VLOOKUP(C862,'PC Despesas'!$I$4:$J$103,2,FALSE)</f>
        <v>-</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164"/>
      <c r="B863" s="61">
        <v>860</v>
      </c>
      <c r="C863" s="34" t="str">
        <f>'PC Despesas'!I38</f>
        <v>5.3.34</v>
      </c>
      <c r="D863" s="35" t="str">
        <f>VLOOKUP(C863,'PC Despesas'!$I$4:$J$103,2,FALSE)</f>
        <v>-</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164"/>
      <c r="B864" s="61">
        <v>861</v>
      </c>
      <c r="C864" s="34" t="str">
        <f>'PC Despesas'!I39</f>
        <v>5.3.35</v>
      </c>
      <c r="D864" s="35" t="str">
        <f>VLOOKUP(C864,'PC Despesas'!$I$4:$J$103,2,FALSE)</f>
        <v>-</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164"/>
      <c r="B865" s="61">
        <v>862</v>
      </c>
      <c r="C865" s="34" t="str">
        <f>'PC Despesas'!I40</f>
        <v>5.3.36</v>
      </c>
      <c r="D865" s="35" t="str">
        <f>VLOOKUP(C865,'PC Despesas'!$I$4:$J$103,2,FALSE)</f>
        <v>-</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164"/>
      <c r="B866" s="61">
        <v>863</v>
      </c>
      <c r="C866" s="34" t="str">
        <f>'PC Despesas'!I41</f>
        <v>5.3.37</v>
      </c>
      <c r="D866" s="35" t="str">
        <f>VLOOKUP(C866,'PC Despesas'!$I$4:$J$103,2,FALSE)</f>
        <v>-</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164"/>
      <c r="B867" s="61">
        <v>864</v>
      </c>
      <c r="C867" s="34" t="str">
        <f>'PC Despesas'!I42</f>
        <v>5.3.38</v>
      </c>
      <c r="D867" s="35" t="str">
        <f>VLOOKUP(C867,'PC Despesas'!$I$4:$J$103,2,FALSE)</f>
        <v>-</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164"/>
      <c r="B868" s="61">
        <v>865</v>
      </c>
      <c r="C868" s="34" t="str">
        <f>'PC Despesas'!I43</f>
        <v>5.3.39</v>
      </c>
      <c r="D868" s="35" t="str">
        <f>VLOOKUP(C868,'PC Despesas'!$I$4:$J$103,2,FALSE)</f>
        <v>-</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164"/>
      <c r="B869" s="61">
        <v>866</v>
      </c>
      <c r="C869" s="34" t="str">
        <f>'PC Despesas'!I44</f>
        <v>5.3.40</v>
      </c>
      <c r="D869" s="35" t="str">
        <f>VLOOKUP(C869,'PC Despesas'!$I$4:$J$103,2,FALSE)</f>
        <v>-</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164"/>
      <c r="B870" s="61">
        <v>867</v>
      </c>
      <c r="C870" s="34" t="str">
        <f>'PC Despesas'!I45</f>
        <v>5.3.41</v>
      </c>
      <c r="D870" s="35" t="str">
        <f>VLOOKUP(C870,'PC Despesas'!$I$4:$J$103,2,FALSE)</f>
        <v>-</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164"/>
      <c r="B871" s="61">
        <v>868</v>
      </c>
      <c r="C871" s="34" t="str">
        <f>'PC Despesas'!I46</f>
        <v>5.3.42</v>
      </c>
      <c r="D871" s="35" t="str">
        <f>VLOOKUP(C871,'PC Despesas'!$I$4:$J$103,2,FALSE)</f>
        <v>-</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164"/>
      <c r="B872" s="61">
        <v>869</v>
      </c>
      <c r="C872" s="34" t="str">
        <f>'PC Despesas'!I47</f>
        <v>5.3.43</v>
      </c>
      <c r="D872" s="35" t="str">
        <f>VLOOKUP(C872,'PC Despesas'!$I$4:$J$103,2,FALSE)</f>
        <v>-</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164"/>
      <c r="B873" s="61">
        <v>870</v>
      </c>
      <c r="C873" s="34" t="str">
        <f>'PC Despesas'!I48</f>
        <v>5.3.44</v>
      </c>
      <c r="D873" s="35" t="str">
        <f>VLOOKUP(C873,'PC Despesas'!$I$4:$J$103,2,FALSE)</f>
        <v>-</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164"/>
      <c r="B874" s="61">
        <v>871</v>
      </c>
      <c r="C874" s="34" t="str">
        <f>'PC Despesas'!I49</f>
        <v>5.3.45</v>
      </c>
      <c r="D874" s="35" t="str">
        <f>VLOOKUP(C874,'PC Despesas'!$I$4:$J$103,2,FALSE)</f>
        <v>-</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164"/>
      <c r="B875" s="61">
        <v>872</v>
      </c>
      <c r="C875" s="34" t="str">
        <f>'PC Despesas'!I50</f>
        <v>5.3.46</v>
      </c>
      <c r="D875" s="35" t="str">
        <f>VLOOKUP(C875,'PC Despesas'!$I$4:$J$103,2,FALSE)</f>
        <v>-</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164"/>
      <c r="B876" s="61">
        <v>873</v>
      </c>
      <c r="C876" s="34" t="str">
        <f>'PC Despesas'!I51</f>
        <v>5.3.47</v>
      </c>
      <c r="D876" s="35" t="str">
        <f>VLOOKUP(C876,'PC Despesas'!$I$4:$J$103,2,FALSE)</f>
        <v>-</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164"/>
      <c r="B877" s="61">
        <v>874</v>
      </c>
      <c r="C877" s="34" t="str">
        <f>'PC Despesas'!I52</f>
        <v>5.3.48</v>
      </c>
      <c r="D877" s="35" t="str">
        <f>VLOOKUP(C877,'PC Despesas'!$I$4:$J$103,2,FALSE)</f>
        <v>-</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164"/>
      <c r="B878" s="61">
        <v>875</v>
      </c>
      <c r="C878" s="34" t="str">
        <f>'PC Despesas'!I53</f>
        <v>5.3.49</v>
      </c>
      <c r="D878" s="35" t="str">
        <f>VLOOKUP(C878,'PC Despesas'!$I$4:$J$103,2,FALSE)</f>
        <v>-</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164"/>
      <c r="B879" s="61">
        <v>876</v>
      </c>
      <c r="C879" s="34" t="str">
        <f>'PC Despesas'!I54</f>
        <v>5.3.50</v>
      </c>
      <c r="D879" s="35" t="str">
        <f>VLOOKUP(C879,'PC Despesas'!$I$4:$J$103,2,FALSE)</f>
        <v>-</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164"/>
      <c r="B880" s="61">
        <v>877</v>
      </c>
      <c r="C880" s="34" t="str">
        <f>'PC Despesas'!I55</f>
        <v>5.3.51</v>
      </c>
      <c r="D880" s="35" t="str">
        <f>VLOOKUP(C880,'PC Despesas'!$I$4:$J$103,2,FALSE)</f>
        <v>-</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164"/>
      <c r="B881" s="61">
        <v>878</v>
      </c>
      <c r="C881" s="34" t="str">
        <f>'PC Despesas'!I56</f>
        <v>5.3.52</v>
      </c>
      <c r="D881" s="35" t="str">
        <f>VLOOKUP(C881,'PC Despesas'!$I$4:$J$103,2,FALSE)</f>
        <v>-</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164"/>
      <c r="B882" s="61">
        <v>879</v>
      </c>
      <c r="C882" s="34" t="str">
        <f>'PC Despesas'!I57</f>
        <v>5.3.53</v>
      </c>
      <c r="D882" s="35" t="str">
        <f>VLOOKUP(C882,'PC Despesas'!$I$4:$J$103,2,FALSE)</f>
        <v>-</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164"/>
      <c r="B883" s="61">
        <v>880</v>
      </c>
      <c r="C883" s="34" t="str">
        <f>'PC Despesas'!I58</f>
        <v>5.3.54</v>
      </c>
      <c r="D883" s="35" t="str">
        <f>VLOOKUP(C883,'PC Despesas'!$I$4:$J$103,2,FALSE)</f>
        <v>-</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164"/>
      <c r="B884" s="61">
        <v>881</v>
      </c>
      <c r="C884" s="34" t="str">
        <f>'PC Despesas'!I59</f>
        <v>5.3.55</v>
      </c>
      <c r="D884" s="35" t="str">
        <f>VLOOKUP(C884,'PC Despesas'!$I$4:$J$103,2,FALSE)</f>
        <v>-</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164"/>
      <c r="B885" s="61">
        <v>882</v>
      </c>
      <c r="C885" s="34" t="str">
        <f>'PC Despesas'!I60</f>
        <v>5.3.56</v>
      </c>
      <c r="D885" s="35" t="str">
        <f>VLOOKUP(C885,'PC Despesas'!$I$4:$J$103,2,FALSE)</f>
        <v>-</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164"/>
      <c r="B886" s="61">
        <v>883</v>
      </c>
      <c r="C886" s="34" t="str">
        <f>'PC Despesas'!I61</f>
        <v>5.3.57</v>
      </c>
      <c r="D886" s="35" t="str">
        <f>VLOOKUP(C886,'PC Despesas'!$I$4:$J$103,2,FALSE)</f>
        <v>-</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164"/>
      <c r="B887" s="61">
        <v>884</v>
      </c>
      <c r="C887" s="34" t="str">
        <f>'PC Despesas'!I62</f>
        <v>5.3.58</v>
      </c>
      <c r="D887" s="35" t="str">
        <f>VLOOKUP(C887,'PC Despesas'!$I$4:$J$103,2,FALSE)</f>
        <v>-</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164"/>
      <c r="B888" s="61">
        <v>885</v>
      </c>
      <c r="C888" s="34" t="str">
        <f>'PC Despesas'!I63</f>
        <v>5.3.59</v>
      </c>
      <c r="D888" s="35" t="str">
        <f>VLOOKUP(C888,'PC Despesas'!$I$4:$J$103,2,FALSE)</f>
        <v>-</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164"/>
      <c r="B889" s="61">
        <v>886</v>
      </c>
      <c r="C889" s="34" t="str">
        <f>'PC Despesas'!I64</f>
        <v>5.3.60</v>
      </c>
      <c r="D889" s="35" t="str">
        <f>VLOOKUP(C889,'PC Despesas'!$I$4:$J$103,2,FALSE)</f>
        <v>-</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164"/>
      <c r="B890" s="61">
        <v>887</v>
      </c>
      <c r="C890" s="34" t="str">
        <f>'PC Despesas'!I65</f>
        <v>5.3.61</v>
      </c>
      <c r="D890" s="35" t="str">
        <f>VLOOKUP(C890,'PC Despesas'!$I$4:$J$103,2,FALSE)</f>
        <v>-</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164"/>
      <c r="B891" s="61">
        <v>888</v>
      </c>
      <c r="C891" s="34" t="str">
        <f>'PC Despesas'!I66</f>
        <v>5.3.62</v>
      </c>
      <c r="D891" s="35" t="str">
        <f>VLOOKUP(C891,'PC Despesas'!$I$4:$J$103,2,FALSE)</f>
        <v>-</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164"/>
      <c r="B892" s="61">
        <v>889</v>
      </c>
      <c r="C892" s="34" t="str">
        <f>'PC Despesas'!I67</f>
        <v>5.3.63</v>
      </c>
      <c r="D892" s="35" t="str">
        <f>VLOOKUP(C892,'PC Despesas'!$I$4:$J$103,2,FALSE)</f>
        <v>-</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164"/>
      <c r="B893" s="61">
        <v>890</v>
      </c>
      <c r="C893" s="34" t="str">
        <f>'PC Despesas'!I68</f>
        <v>5.3.64</v>
      </c>
      <c r="D893" s="35" t="str">
        <f>VLOOKUP(C893,'PC Despesas'!$I$4:$J$103,2,FALSE)</f>
        <v>-</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164"/>
      <c r="B894" s="61">
        <v>891</v>
      </c>
      <c r="C894" s="34" t="str">
        <f>'PC Despesas'!I69</f>
        <v>5.3.65</v>
      </c>
      <c r="D894" s="35" t="str">
        <f>VLOOKUP(C894,'PC Despesas'!$I$4:$J$103,2,FALSE)</f>
        <v>-</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164"/>
      <c r="B895" s="61">
        <v>892</v>
      </c>
      <c r="C895" s="34" t="str">
        <f>'PC Despesas'!I70</f>
        <v>5.3.66</v>
      </c>
      <c r="D895" s="35" t="str">
        <f>VLOOKUP(C895,'PC Despesas'!$I$4:$J$103,2,FALSE)</f>
        <v>-</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164"/>
      <c r="B896" s="61">
        <v>893</v>
      </c>
      <c r="C896" s="34" t="str">
        <f>'PC Despesas'!I71</f>
        <v>5.3.67</v>
      </c>
      <c r="D896" s="35" t="str">
        <f>VLOOKUP(C896,'PC Despesas'!$I$4:$J$103,2,FALSE)</f>
        <v>-</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164"/>
      <c r="B897" s="61">
        <v>894</v>
      </c>
      <c r="C897" s="34" t="str">
        <f>'PC Despesas'!I72</f>
        <v>5.3.68</v>
      </c>
      <c r="D897" s="35" t="str">
        <f>VLOOKUP(C897,'PC Despesas'!$I$4:$J$103,2,FALSE)</f>
        <v>-</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164"/>
      <c r="B898" s="61">
        <v>895</v>
      </c>
      <c r="C898" s="34" t="str">
        <f>'PC Despesas'!I73</f>
        <v>5.3.69</v>
      </c>
      <c r="D898" s="35" t="str">
        <f>VLOOKUP(C898,'PC Despesas'!$I$4:$J$103,2,FALSE)</f>
        <v>-</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164"/>
      <c r="B899" s="61">
        <v>896</v>
      </c>
      <c r="C899" s="34" t="str">
        <f>'PC Despesas'!I74</f>
        <v>5.3.70</v>
      </c>
      <c r="D899" s="35" t="str">
        <f>VLOOKUP(C899,'PC Despesas'!$I$4:$J$103,2,FALSE)</f>
        <v>-</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164"/>
      <c r="B900" s="61">
        <v>897</v>
      </c>
      <c r="C900" s="34" t="str">
        <f>'PC Despesas'!I75</f>
        <v>5.3.71</v>
      </c>
      <c r="D900" s="35" t="str">
        <f>VLOOKUP(C900,'PC Despesas'!$I$4:$J$103,2,FALSE)</f>
        <v>-</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164"/>
      <c r="B901" s="61">
        <v>898</v>
      </c>
      <c r="C901" s="34" t="str">
        <f>'PC Despesas'!I76</f>
        <v>5.3.72</v>
      </c>
      <c r="D901" s="35" t="str">
        <f>VLOOKUP(C901,'PC Despesas'!$I$4:$J$103,2,FALSE)</f>
        <v>-</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164"/>
      <c r="B902" s="61">
        <v>899</v>
      </c>
      <c r="C902" s="34" t="str">
        <f>'PC Despesas'!I77</f>
        <v>5.3.73</v>
      </c>
      <c r="D902" s="35" t="str">
        <f>VLOOKUP(C902,'PC Despesas'!$I$4:$J$103,2,FALSE)</f>
        <v>-</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164"/>
      <c r="B903" s="61">
        <v>900</v>
      </c>
      <c r="C903" s="34" t="str">
        <f>'PC Despesas'!I78</f>
        <v>5.3.74</v>
      </c>
      <c r="D903" s="35" t="str">
        <f>VLOOKUP(C903,'PC Despesas'!$I$4:$J$103,2,FALSE)</f>
        <v>-</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164"/>
      <c r="B904" s="61">
        <v>901</v>
      </c>
      <c r="C904" s="34" t="str">
        <f>'PC Despesas'!I79</f>
        <v>5.3.75</v>
      </c>
      <c r="D904" s="35" t="str">
        <f>VLOOKUP(C904,'PC Despesas'!$I$4:$J$103,2,FALSE)</f>
        <v>-</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164"/>
      <c r="B905" s="61">
        <v>902</v>
      </c>
      <c r="C905" s="34" t="str">
        <f>'PC Despesas'!I80</f>
        <v>5.3.76</v>
      </c>
      <c r="D905" s="35" t="str">
        <f>VLOOKUP(C905,'PC Despesas'!$I$4:$J$103,2,FALSE)</f>
        <v>-</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164"/>
      <c r="B906" s="61">
        <v>903</v>
      </c>
      <c r="C906" s="34" t="str">
        <f>'PC Despesas'!I81</f>
        <v>5.3.77</v>
      </c>
      <c r="D906" s="35" t="str">
        <f>VLOOKUP(C906,'PC Despesas'!$I$4:$J$103,2,FALSE)</f>
        <v>-</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164"/>
      <c r="B907" s="61">
        <v>904</v>
      </c>
      <c r="C907" s="34" t="str">
        <f>'PC Despesas'!I82</f>
        <v>5.3.78</v>
      </c>
      <c r="D907" s="35" t="str">
        <f>VLOOKUP(C907,'PC Despesas'!$I$4:$J$103,2,FALSE)</f>
        <v>-</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164"/>
      <c r="B908" s="61">
        <v>905</v>
      </c>
      <c r="C908" s="34" t="str">
        <f>'PC Despesas'!I83</f>
        <v>5.3.79</v>
      </c>
      <c r="D908" s="35" t="str">
        <f>VLOOKUP(C908,'PC Despesas'!$I$4:$J$103,2,FALSE)</f>
        <v>-</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164"/>
      <c r="B909" s="61">
        <v>906</v>
      </c>
      <c r="C909" s="34" t="str">
        <f>'PC Despesas'!I84</f>
        <v>5.3.80</v>
      </c>
      <c r="D909" s="35" t="str">
        <f>VLOOKUP(C909,'PC Despesas'!$I$4:$J$103,2,FALSE)</f>
        <v>-</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164"/>
      <c r="B910" s="61">
        <v>907</v>
      </c>
      <c r="C910" s="34" t="str">
        <f>'PC Despesas'!I85</f>
        <v>5.3.81</v>
      </c>
      <c r="D910" s="35" t="str">
        <f>VLOOKUP(C910,'PC Despesas'!$I$4:$J$103,2,FALSE)</f>
        <v>-</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164"/>
      <c r="B911" s="61">
        <v>908</v>
      </c>
      <c r="C911" s="34" t="str">
        <f>'PC Despesas'!I86</f>
        <v>5.3.82</v>
      </c>
      <c r="D911" s="35" t="str">
        <f>VLOOKUP(C911,'PC Despesas'!$I$4:$J$103,2,FALSE)</f>
        <v>-</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164"/>
      <c r="B912" s="61">
        <v>909</v>
      </c>
      <c r="C912" s="34" t="str">
        <f>'PC Despesas'!I87</f>
        <v>5.3.83</v>
      </c>
      <c r="D912" s="35" t="str">
        <f>VLOOKUP(C912,'PC Despesas'!$I$4:$J$103,2,FALSE)</f>
        <v>-</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164"/>
      <c r="B913" s="61">
        <v>910</v>
      </c>
      <c r="C913" s="34" t="str">
        <f>'PC Despesas'!I88</f>
        <v>5.3.84</v>
      </c>
      <c r="D913" s="35" t="str">
        <f>VLOOKUP(C913,'PC Despesas'!$I$4:$J$103,2,FALSE)</f>
        <v>-</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164"/>
      <c r="B914" s="61">
        <v>911</v>
      </c>
      <c r="C914" s="34" t="str">
        <f>'PC Despesas'!I89</f>
        <v>5.3.85</v>
      </c>
      <c r="D914" s="35" t="str">
        <f>VLOOKUP(C914,'PC Despesas'!$I$4:$J$103,2,FALSE)</f>
        <v>-</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164"/>
      <c r="B915" s="61">
        <v>912</v>
      </c>
      <c r="C915" s="34" t="str">
        <f>'PC Despesas'!I90</f>
        <v>5.3.86</v>
      </c>
      <c r="D915" s="35" t="str">
        <f>VLOOKUP(C915,'PC Despesas'!$I$4:$J$103,2,FALSE)</f>
        <v>-</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164"/>
      <c r="B916" s="61">
        <v>913</v>
      </c>
      <c r="C916" s="34" t="str">
        <f>'PC Despesas'!I91</f>
        <v>5.3.87</v>
      </c>
      <c r="D916" s="35" t="str">
        <f>VLOOKUP(C916,'PC Despesas'!$I$4:$J$103,2,FALSE)</f>
        <v>-</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164"/>
      <c r="B917" s="61">
        <v>914</v>
      </c>
      <c r="C917" s="34" t="str">
        <f>'PC Despesas'!I92</f>
        <v>5.3.88</v>
      </c>
      <c r="D917" s="35" t="str">
        <f>VLOOKUP(C917,'PC Despesas'!$I$4:$J$103,2,FALSE)</f>
        <v>-</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164"/>
      <c r="B918" s="61">
        <v>915</v>
      </c>
      <c r="C918" s="34" t="str">
        <f>'PC Despesas'!I93</f>
        <v>5.3.89</v>
      </c>
      <c r="D918" s="35" t="str">
        <f>VLOOKUP(C918,'PC Despesas'!$I$4:$J$103,2,FALSE)</f>
        <v>-</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164"/>
      <c r="B919" s="61">
        <v>916</v>
      </c>
      <c r="C919" s="34" t="str">
        <f>'PC Despesas'!I94</f>
        <v>5.3.90</v>
      </c>
      <c r="D919" s="35" t="str">
        <f>VLOOKUP(C919,'PC Despesas'!$I$4:$J$103,2,FALSE)</f>
        <v>-</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164"/>
      <c r="B920" s="61">
        <v>917</v>
      </c>
      <c r="C920" s="34" t="str">
        <f>'PC Despesas'!I95</f>
        <v>5.3.91</v>
      </c>
      <c r="D920" s="35" t="str">
        <f>VLOOKUP(C920,'PC Despesas'!$I$4:$J$103,2,FALSE)</f>
        <v>-</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164"/>
      <c r="B921" s="61">
        <v>918</v>
      </c>
      <c r="C921" s="34" t="str">
        <f>'PC Despesas'!I96</f>
        <v>5.3.92</v>
      </c>
      <c r="D921" s="35" t="str">
        <f>VLOOKUP(C921,'PC Despesas'!$I$4:$J$103,2,FALSE)</f>
        <v>-</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164"/>
      <c r="B922" s="61">
        <v>919</v>
      </c>
      <c r="C922" s="34" t="str">
        <f>'PC Despesas'!I97</f>
        <v>5.3.93</v>
      </c>
      <c r="D922" s="35" t="str">
        <f>VLOOKUP(C922,'PC Despesas'!$I$4:$J$103,2,FALSE)</f>
        <v>-</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164"/>
      <c r="B923" s="61">
        <v>920</v>
      </c>
      <c r="C923" s="34" t="str">
        <f>'PC Despesas'!I98</f>
        <v>5.3.94</v>
      </c>
      <c r="D923" s="35" t="str">
        <f>VLOOKUP(C923,'PC Despesas'!$I$4:$J$103,2,FALSE)</f>
        <v>-</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164"/>
      <c r="B924" s="61">
        <v>921</v>
      </c>
      <c r="C924" s="34" t="str">
        <f>'PC Despesas'!I99</f>
        <v>5.3.95</v>
      </c>
      <c r="D924" s="35" t="str">
        <f>VLOOKUP(C924,'PC Despesas'!$I$4:$J$103,2,FALSE)</f>
        <v>-</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164"/>
      <c r="B925" s="61">
        <v>922</v>
      </c>
      <c r="C925" s="34" t="str">
        <f>'PC Despesas'!I100</f>
        <v>5.3.96</v>
      </c>
      <c r="D925" s="35" t="str">
        <f>VLOOKUP(C925,'PC Despesas'!$I$4:$J$103,2,FALSE)</f>
        <v>-</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164"/>
      <c r="B926" s="61">
        <v>923</v>
      </c>
      <c r="C926" s="34" t="str">
        <f>'PC Despesas'!I101</f>
        <v>5.3.97</v>
      </c>
      <c r="D926" s="35" t="str">
        <f>VLOOKUP(C926,'PC Despesas'!$I$4:$J$103,2,FALSE)</f>
        <v>-</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164"/>
      <c r="B927" s="61">
        <v>924</v>
      </c>
      <c r="C927" s="34" t="str">
        <f>'PC Despesas'!I102</f>
        <v>5.3.98</v>
      </c>
      <c r="D927" s="35" t="str">
        <f>VLOOKUP(C927,'PC Despesas'!$I$4:$J$103,2,FALSE)</f>
        <v>-</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164"/>
      <c r="B928" s="61">
        <v>925</v>
      </c>
      <c r="C928" s="34" t="str">
        <f>'PC Despesas'!I103</f>
        <v>5.3.99</v>
      </c>
      <c r="D928" s="35" t="str">
        <f>VLOOKUP(C928,'PC Despesas'!$I$4:$J$103,2,FALSE)</f>
        <v>Outras Desp. Não Operacionais</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164"/>
      <c r="B929" s="61">
        <v>926</v>
      </c>
      <c r="E929" s="71"/>
      <c r="F929" s="71"/>
      <c r="G929" s="71"/>
      <c r="H929" s="71"/>
      <c r="I929" s="71"/>
      <c r="J929" s="71"/>
      <c r="K929" s="71"/>
      <c r="L929" s="71"/>
      <c r="M929" s="71"/>
      <c r="N929" s="71"/>
      <c r="O929" s="71"/>
      <c r="P929" s="71"/>
      <c r="Q929" s="71"/>
    </row>
    <row r="930" spans="1:17" ht="35.25" customHeight="1" thickTop="1" thickBot="1" x14ac:dyDescent="0.3">
      <c r="A930" s="164"/>
      <c r="B930" s="61">
        <v>927</v>
      </c>
      <c r="C930" s="188" t="s">
        <v>147</v>
      </c>
      <c r="D930" s="189" t="str">
        <f>VLOOKUP(C930,'PC Despesas'!$U$4:$V$103,2,FALSE)</f>
        <v>IMPOSTOS</v>
      </c>
      <c r="E930" s="190">
        <f>SUM(E931:E1029)</f>
        <v>0</v>
      </c>
      <c r="F930" s="190">
        <f t="shared" ref="F930:O930" si="41">SUM(F931:F1029)</f>
        <v>0</v>
      </c>
      <c r="G930" s="190">
        <f t="shared" si="41"/>
        <v>0</v>
      </c>
      <c r="H930" s="190">
        <f t="shared" si="41"/>
        <v>0</v>
      </c>
      <c r="I930" s="190">
        <f t="shared" si="41"/>
        <v>0</v>
      </c>
      <c r="J930" s="190">
        <f t="shared" si="41"/>
        <v>0</v>
      </c>
      <c r="K930" s="190">
        <f t="shared" si="41"/>
        <v>0</v>
      </c>
      <c r="L930" s="190">
        <f t="shared" si="41"/>
        <v>0</v>
      </c>
      <c r="M930" s="190">
        <f t="shared" si="41"/>
        <v>400</v>
      </c>
      <c r="N930" s="190">
        <f t="shared" si="41"/>
        <v>400</v>
      </c>
      <c r="O930" s="190">
        <f t="shared" si="41"/>
        <v>400</v>
      </c>
      <c r="P930" s="190">
        <f>SUM(P931:P1029)</f>
        <v>400</v>
      </c>
      <c r="Q930" s="190">
        <f>SUM(Q931:Q1029)</f>
        <v>1600</v>
      </c>
    </row>
    <row r="931" spans="1:17" ht="28.5" customHeight="1" thickTop="1" thickBot="1" x14ac:dyDescent="0.3">
      <c r="A931" s="164"/>
      <c r="B931" s="61">
        <v>928</v>
      </c>
      <c r="C931" s="34" t="str">
        <f>'PC Despesas'!U5</f>
        <v>5.7.1</v>
      </c>
      <c r="D931" s="35" t="str">
        <f>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164"/>
      <c r="B932" s="61">
        <v>929</v>
      </c>
      <c r="C932" s="34" t="str">
        <f>'PC Despesas'!U6</f>
        <v>5.7.2</v>
      </c>
      <c r="D932" s="35" t="str">
        <f>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164"/>
      <c r="B933" s="61">
        <v>930</v>
      </c>
      <c r="C933" s="34" t="str">
        <f>'PC Despesas'!U7</f>
        <v>5.7.3</v>
      </c>
      <c r="D933" s="35" t="str">
        <f>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164"/>
      <c r="B934" s="61">
        <v>931</v>
      </c>
      <c r="C934" s="34" t="str">
        <f>'PC Despesas'!U8</f>
        <v>5.7.4</v>
      </c>
      <c r="D934" s="35" t="str">
        <f>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164"/>
      <c r="B935" s="61">
        <v>932</v>
      </c>
      <c r="C935" s="34" t="str">
        <f>'PC Despesas'!U9</f>
        <v>5.7.5</v>
      </c>
      <c r="D935" s="35" t="str">
        <f>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400</v>
      </c>
      <c r="N935" s="47">
        <f>SUMIFS(Out!$J$5:$J$605,Out!$V$5:$V$605,"Despesa",Out!$G$5:$G$605,DRE!$D935)</f>
        <v>400</v>
      </c>
      <c r="O935" s="47">
        <f>SUMIFS(Nov!$J$5:$J$605,Nov!$V$5:$V$605,"Despesa",Nov!$G$5:$G$605,DRE!$D935)</f>
        <v>400</v>
      </c>
      <c r="P935" s="47">
        <f>SUMIFS(Dez!$J$5:$J$605,Dez!$V$5:$V$605,"Despesa",Dez!$G$5:$G$605,DRE!$D935)</f>
        <v>400</v>
      </c>
      <c r="Q935" s="47">
        <f t="shared" si="42"/>
        <v>1600</v>
      </c>
    </row>
    <row r="936" spans="1:17" ht="28.5" customHeight="1" thickTop="1" thickBot="1" x14ac:dyDescent="0.3">
      <c r="A936" s="164"/>
      <c r="B936" s="61">
        <v>933</v>
      </c>
      <c r="C936" s="34" t="str">
        <f>'PC Despesas'!U10</f>
        <v>5.7.6</v>
      </c>
      <c r="D936" s="35" t="str">
        <f>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164"/>
      <c r="B937" s="61">
        <v>934</v>
      </c>
      <c r="C937" s="34" t="str">
        <f>'PC Despesas'!U11</f>
        <v>5.7.7</v>
      </c>
      <c r="D937" s="35" t="str">
        <f>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164"/>
      <c r="B938" s="61">
        <v>935</v>
      </c>
      <c r="C938" s="34" t="str">
        <f>'PC Despesas'!U12</f>
        <v>5.7.8</v>
      </c>
      <c r="D938" s="35" t="str">
        <f>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164"/>
      <c r="B939" s="61">
        <v>936</v>
      </c>
      <c r="C939" s="34" t="str">
        <f>'PC Despesas'!U13</f>
        <v>5.7.9</v>
      </c>
      <c r="D939" s="35" t="str">
        <f>VLOOKUP(C939,'PC Despesas'!$U$5:$V$103,2,FALSE)</f>
        <v>-</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164"/>
      <c r="B940" s="61">
        <v>937</v>
      </c>
      <c r="C940" s="34" t="str">
        <f>'PC Despesas'!U14</f>
        <v>5.7.10</v>
      </c>
      <c r="D940" s="35" t="str">
        <f>VLOOKUP(C940,'PC Despesas'!$U$5:$V$103,2,FALSE)</f>
        <v>-</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164"/>
      <c r="B941" s="61">
        <v>938</v>
      </c>
      <c r="C941" s="34" t="str">
        <f>'PC Despesas'!U15</f>
        <v>5.7.11</v>
      </c>
      <c r="D941" s="35" t="str">
        <f>VLOOKUP(C941,'PC Despesas'!$U$5:$V$103,2,FALSE)</f>
        <v>-</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164"/>
      <c r="B942" s="61">
        <v>939</v>
      </c>
      <c r="C942" s="34" t="str">
        <f>'PC Despesas'!U16</f>
        <v>5.7.12</v>
      </c>
      <c r="D942" s="35" t="str">
        <f>VLOOKUP(C942,'PC Despesas'!$U$5:$V$103,2,FALSE)</f>
        <v>-</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164"/>
      <c r="B943" s="61">
        <v>940</v>
      </c>
      <c r="C943" s="34" t="str">
        <f>'PC Despesas'!U17</f>
        <v>5.7.13</v>
      </c>
      <c r="D943" s="35" t="str">
        <f>VLOOKUP(C943,'PC Despesas'!$U$5:$V$103,2,FALSE)</f>
        <v>-</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164"/>
      <c r="B944" s="61">
        <v>941</v>
      </c>
      <c r="C944" s="34" t="str">
        <f>'PC Despesas'!U18</f>
        <v>5.7.14</v>
      </c>
      <c r="D944" s="35" t="str">
        <f>VLOOKUP(C944,'PC Despesas'!$U$5:$V$103,2,FALSE)</f>
        <v>-</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164"/>
      <c r="B945" s="61">
        <v>942</v>
      </c>
      <c r="C945" s="34" t="str">
        <f>'PC Despesas'!U19</f>
        <v>5.7.15</v>
      </c>
      <c r="D945" s="35" t="str">
        <f>VLOOKUP(C945,'PC Despesas'!$U$5:$V$103,2,FALSE)</f>
        <v>-</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164"/>
      <c r="B946" s="61">
        <v>943</v>
      </c>
      <c r="C946" s="34" t="str">
        <f>'PC Despesas'!U20</f>
        <v>5.7.16</v>
      </c>
      <c r="D946" s="35" t="str">
        <f>VLOOKUP(C946,'PC Despesas'!$U$5:$V$103,2,FALSE)</f>
        <v>-</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164"/>
      <c r="B947" s="61">
        <v>944</v>
      </c>
      <c r="C947" s="34" t="str">
        <f>'PC Despesas'!U21</f>
        <v>5.7.17</v>
      </c>
      <c r="D947" s="35" t="str">
        <f>VLOOKUP(C947,'PC Despesas'!$U$5:$V$103,2,FALSE)</f>
        <v>-</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164"/>
      <c r="B948" s="61">
        <v>945</v>
      </c>
      <c r="C948" s="34" t="str">
        <f>'PC Despesas'!U22</f>
        <v>5.7.18</v>
      </c>
      <c r="D948" s="35" t="str">
        <f>VLOOKUP(C948,'PC Despesas'!$U$5:$V$103,2,FALSE)</f>
        <v>-</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164"/>
      <c r="B949" s="61">
        <v>946</v>
      </c>
      <c r="C949" s="34" t="str">
        <f>'PC Despesas'!U23</f>
        <v>5.7.19</v>
      </c>
      <c r="D949" s="35" t="str">
        <f>VLOOKUP(C949,'PC Despesas'!$U$5:$V$103,2,FALSE)</f>
        <v>-</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164"/>
      <c r="B950" s="61">
        <v>947</v>
      </c>
      <c r="C950" s="34" t="str">
        <f>'PC Despesas'!U24</f>
        <v>5.7.20</v>
      </c>
      <c r="D950" s="35" t="str">
        <f>VLOOKUP(C950,'PC Despesas'!$U$5:$V$103,2,FALSE)</f>
        <v>-</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164"/>
      <c r="B951" s="61">
        <v>948</v>
      </c>
      <c r="C951" s="34" t="str">
        <f>'PC Despesas'!U25</f>
        <v>5.7.21</v>
      </c>
      <c r="D951" s="35" t="str">
        <f>VLOOKUP(C951,'PC Despesas'!$U$5:$V$103,2,FALSE)</f>
        <v>-</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164"/>
      <c r="B952" s="61">
        <v>949</v>
      </c>
      <c r="C952" s="34" t="str">
        <f>'PC Despesas'!U26</f>
        <v>5.7.22</v>
      </c>
      <c r="D952" s="35" t="str">
        <f>VLOOKUP(C952,'PC Despesas'!$U$5:$V$103,2,FALSE)</f>
        <v>-</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164"/>
      <c r="B953" s="61">
        <v>950</v>
      </c>
      <c r="C953" s="34" t="str">
        <f>'PC Despesas'!U27</f>
        <v>5.7.23</v>
      </c>
      <c r="D953" s="35" t="str">
        <f>VLOOKUP(C953,'PC Despesas'!$U$5:$V$103,2,FALSE)</f>
        <v>-</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164"/>
      <c r="B954" s="61">
        <v>951</v>
      </c>
      <c r="C954" s="34" t="str">
        <f>'PC Despesas'!U28</f>
        <v>5.7.24</v>
      </c>
      <c r="D954" s="35" t="str">
        <f>VLOOKUP(C954,'PC Despesas'!$U$5:$V$103,2,FALSE)</f>
        <v>-</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164"/>
      <c r="B955" s="61">
        <v>952</v>
      </c>
      <c r="C955" s="34" t="str">
        <f>'PC Despesas'!U29</f>
        <v>5.7.25</v>
      </c>
      <c r="D955" s="35" t="str">
        <f>VLOOKUP(C955,'PC Despesas'!$U$5:$V$103,2,FALSE)</f>
        <v>-</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164"/>
      <c r="B956" s="61">
        <v>953</v>
      </c>
      <c r="C956" s="34" t="str">
        <f>'PC Despesas'!U30</f>
        <v>5.7.26</v>
      </c>
      <c r="D956" s="35" t="str">
        <f>VLOOKUP(C956,'PC Despesas'!$U$5:$V$103,2,FALSE)</f>
        <v>-</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164"/>
      <c r="B957" s="61">
        <v>954</v>
      </c>
      <c r="C957" s="34" t="str">
        <f>'PC Despesas'!U31</f>
        <v>5.7.27</v>
      </c>
      <c r="D957" s="35" t="str">
        <f>VLOOKUP(C957,'PC Despesas'!$U$5:$V$103,2,FALSE)</f>
        <v>-</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164"/>
      <c r="B958" s="61">
        <v>955</v>
      </c>
      <c r="C958" s="34" t="str">
        <f>'PC Despesas'!U32</f>
        <v>5.7.28</v>
      </c>
      <c r="D958" s="35" t="str">
        <f>VLOOKUP(C958,'PC Despesas'!$U$5:$V$103,2,FALSE)</f>
        <v>-</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164"/>
      <c r="B959" s="61">
        <v>956</v>
      </c>
      <c r="C959" s="34" t="str">
        <f>'PC Despesas'!U33</f>
        <v>5.7.29</v>
      </c>
      <c r="D959" s="35" t="str">
        <f>VLOOKUP(C959,'PC Despesas'!$U$5:$V$103,2,FALSE)</f>
        <v>-</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164"/>
      <c r="B960" s="61">
        <v>957</v>
      </c>
      <c r="C960" s="34" t="str">
        <f>'PC Despesas'!U34</f>
        <v>5.7.30</v>
      </c>
      <c r="D960" s="35" t="str">
        <f>VLOOKUP(C960,'PC Despesas'!$U$5:$V$103,2,FALSE)</f>
        <v>-</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164"/>
      <c r="B961" s="61">
        <v>958</v>
      </c>
      <c r="C961" s="34" t="str">
        <f>'PC Despesas'!U35</f>
        <v>5.7.31</v>
      </c>
      <c r="D961" s="35" t="str">
        <f>VLOOKUP(C961,'PC Despesas'!$U$5:$V$103,2,FALSE)</f>
        <v>-</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164"/>
      <c r="B962" s="61">
        <v>959</v>
      </c>
      <c r="C962" s="34" t="str">
        <f>'PC Despesas'!U36</f>
        <v>5.7.32</v>
      </c>
      <c r="D962" s="35" t="str">
        <f>VLOOKUP(C962,'PC Despesas'!$U$5:$V$103,2,FALSE)</f>
        <v>-</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164"/>
      <c r="B963" s="61">
        <v>960</v>
      </c>
      <c r="C963" s="34" t="str">
        <f>'PC Despesas'!U37</f>
        <v>5.7.33</v>
      </c>
      <c r="D963" s="35" t="str">
        <f>VLOOKUP(C963,'PC Despesas'!$U$5:$V$103,2,FALSE)</f>
        <v>-</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164"/>
      <c r="B964" s="61">
        <v>961</v>
      </c>
      <c r="C964" s="34" t="str">
        <f>'PC Despesas'!U38</f>
        <v>5.7.34</v>
      </c>
      <c r="D964" s="35" t="str">
        <f>VLOOKUP(C964,'PC Despesas'!$U$5:$V$103,2,FALSE)</f>
        <v>-</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164"/>
      <c r="B965" s="61">
        <v>962</v>
      </c>
      <c r="C965" s="34" t="str">
        <f>'PC Despesas'!U39</f>
        <v>5.7.35</v>
      </c>
      <c r="D965" s="35" t="str">
        <f>VLOOKUP(C965,'PC Despesas'!$U$5:$V$103,2,FALSE)</f>
        <v>-</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164"/>
      <c r="B966" s="61">
        <v>963</v>
      </c>
      <c r="C966" s="34" t="str">
        <f>'PC Despesas'!U40</f>
        <v>5.7.36</v>
      </c>
      <c r="D966" s="35" t="str">
        <f>VLOOKUP(C966,'PC Despesas'!$U$5:$V$103,2,FALSE)</f>
        <v>-</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164"/>
      <c r="B967" s="61">
        <v>964</v>
      </c>
      <c r="C967" s="34" t="str">
        <f>'PC Despesas'!U41</f>
        <v>5.7.37</v>
      </c>
      <c r="D967" s="35" t="str">
        <f>VLOOKUP(C967,'PC Despesas'!$U$5:$V$103,2,FALSE)</f>
        <v>-</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164"/>
      <c r="B968" s="61">
        <v>965</v>
      </c>
      <c r="C968" s="34" t="str">
        <f>'PC Despesas'!U42</f>
        <v>5.7.38</v>
      </c>
      <c r="D968" s="35" t="str">
        <f>VLOOKUP(C968,'PC Despesas'!$U$5:$V$103,2,FALSE)</f>
        <v>-</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164"/>
      <c r="B969" s="61">
        <v>966</v>
      </c>
      <c r="C969" s="34" t="str">
        <f>'PC Despesas'!U43</f>
        <v>5.7.39</v>
      </c>
      <c r="D969" s="35" t="str">
        <f>VLOOKUP(C969,'PC Despesas'!$U$5:$V$103,2,FALSE)</f>
        <v>-</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164"/>
      <c r="B970" s="61">
        <v>967</v>
      </c>
      <c r="C970" s="34" t="str">
        <f>'PC Despesas'!U44</f>
        <v>5.7.40</v>
      </c>
      <c r="D970" s="35" t="str">
        <f>VLOOKUP(C970,'PC Despesas'!$U$5:$V$103,2,FALSE)</f>
        <v>-</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164"/>
      <c r="B971" s="61">
        <v>968</v>
      </c>
      <c r="C971" s="34" t="str">
        <f>'PC Despesas'!U45</f>
        <v>5.7.41</v>
      </c>
      <c r="D971" s="35" t="str">
        <f>VLOOKUP(C971,'PC Despesas'!$U$5:$V$103,2,FALSE)</f>
        <v>-</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164"/>
      <c r="B972" s="61">
        <v>969</v>
      </c>
      <c r="C972" s="34" t="str">
        <f>'PC Despesas'!U46</f>
        <v>5.7.42</v>
      </c>
      <c r="D972" s="35" t="str">
        <f>VLOOKUP(C972,'PC Despesas'!$U$5:$V$103,2,FALSE)</f>
        <v>-</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164"/>
      <c r="B973" s="61">
        <v>970</v>
      </c>
      <c r="C973" s="34" t="str">
        <f>'PC Despesas'!U47</f>
        <v>5.7.43</v>
      </c>
      <c r="D973" s="35" t="str">
        <f>VLOOKUP(C973,'PC Despesas'!$U$5:$V$103,2,FALSE)</f>
        <v>-</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164"/>
      <c r="B974" s="61">
        <v>971</v>
      </c>
      <c r="C974" s="34" t="str">
        <f>'PC Despesas'!U48</f>
        <v>5.7.44</v>
      </c>
      <c r="D974" s="35" t="str">
        <f>VLOOKUP(C974,'PC Despesas'!$U$5:$V$103,2,FALSE)</f>
        <v>-</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164"/>
      <c r="B975" s="61">
        <v>972</v>
      </c>
      <c r="C975" s="34" t="str">
        <f>'PC Despesas'!U49</f>
        <v>5.7.45</v>
      </c>
      <c r="D975" s="35" t="str">
        <f>VLOOKUP(C975,'PC Despesas'!$U$5:$V$103,2,FALSE)</f>
        <v>-</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164"/>
      <c r="B976" s="61">
        <v>973</v>
      </c>
      <c r="C976" s="34" t="str">
        <f>'PC Despesas'!U50</f>
        <v>5.7.46</v>
      </c>
      <c r="D976" s="35" t="str">
        <f>VLOOKUP(C976,'PC Despesas'!$U$5:$V$103,2,FALSE)</f>
        <v>-</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164"/>
      <c r="B977" s="61">
        <v>974</v>
      </c>
      <c r="C977" s="34" t="str">
        <f>'PC Despesas'!U51</f>
        <v>5.7.47</v>
      </c>
      <c r="D977" s="35" t="str">
        <f>VLOOKUP(C977,'PC Despesas'!$U$5:$V$103,2,FALSE)</f>
        <v>-</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164"/>
      <c r="B978" s="61">
        <v>975</v>
      </c>
      <c r="C978" s="34" t="str">
        <f>'PC Despesas'!U52</f>
        <v>5.7.48</v>
      </c>
      <c r="D978" s="35" t="str">
        <f>VLOOKUP(C978,'PC Despesas'!$U$5:$V$103,2,FALSE)</f>
        <v>-</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164"/>
      <c r="B979" s="61">
        <v>976</v>
      </c>
      <c r="C979" s="34" t="str">
        <f>'PC Despesas'!U53</f>
        <v>5.7.49</v>
      </c>
      <c r="D979" s="35" t="str">
        <f>VLOOKUP(C979,'PC Despesas'!$U$5:$V$103,2,FALSE)</f>
        <v>-</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164"/>
      <c r="B980" s="61">
        <v>977</v>
      </c>
      <c r="C980" s="34" t="str">
        <f>'PC Despesas'!U54</f>
        <v>5.7.50</v>
      </c>
      <c r="D980" s="35" t="str">
        <f>VLOOKUP(C980,'PC Despesas'!$U$5:$V$103,2,FALSE)</f>
        <v>-</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164"/>
      <c r="B981" s="61">
        <v>978</v>
      </c>
      <c r="C981" s="34" t="str">
        <f>'PC Despesas'!U55</f>
        <v>5.7.51</v>
      </c>
      <c r="D981" s="35" t="str">
        <f>VLOOKUP(C981,'PC Despesas'!$U$5:$V$103,2,FALSE)</f>
        <v>-</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164"/>
      <c r="B982" s="61">
        <v>979</v>
      </c>
      <c r="C982" s="34" t="str">
        <f>'PC Despesas'!U56</f>
        <v>5.7.52</v>
      </c>
      <c r="D982" s="35" t="str">
        <f>VLOOKUP(C982,'PC Despesas'!$U$5:$V$103,2,FALSE)</f>
        <v>-</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164"/>
      <c r="B983" s="61">
        <v>980</v>
      </c>
      <c r="C983" s="34" t="str">
        <f>'PC Despesas'!U57</f>
        <v>5.7.53</v>
      </c>
      <c r="D983" s="35" t="str">
        <f>VLOOKUP(C983,'PC Despesas'!$U$5:$V$103,2,FALSE)</f>
        <v>-</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164"/>
      <c r="B984" s="61">
        <v>981</v>
      </c>
      <c r="C984" s="34" t="str">
        <f>'PC Despesas'!U58</f>
        <v>5.7.54</v>
      </c>
      <c r="D984" s="35" t="str">
        <f>VLOOKUP(C984,'PC Despesas'!$U$5:$V$103,2,FALSE)</f>
        <v>-</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164"/>
      <c r="B985" s="61">
        <v>982</v>
      </c>
      <c r="C985" s="34" t="str">
        <f>'PC Despesas'!U59</f>
        <v>5.7.55</v>
      </c>
      <c r="D985" s="35" t="str">
        <f>VLOOKUP(C985,'PC Despesas'!$U$5:$V$103,2,FALSE)</f>
        <v>-</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164"/>
      <c r="B986" s="61">
        <v>983</v>
      </c>
      <c r="C986" s="34" t="str">
        <f>'PC Despesas'!U60</f>
        <v>5.7.56</v>
      </c>
      <c r="D986" s="35" t="str">
        <f>VLOOKUP(C986,'PC Despesas'!$U$5:$V$103,2,FALSE)</f>
        <v>-</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164"/>
      <c r="B987" s="61">
        <v>984</v>
      </c>
      <c r="C987" s="34" t="str">
        <f>'PC Despesas'!U61</f>
        <v>5.7.57</v>
      </c>
      <c r="D987" s="35" t="str">
        <f>VLOOKUP(C987,'PC Despesas'!$U$5:$V$103,2,FALSE)</f>
        <v>-</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164"/>
      <c r="B988" s="61">
        <v>985</v>
      </c>
      <c r="C988" s="34" t="str">
        <f>'PC Despesas'!U62</f>
        <v>5.7.58</v>
      </c>
      <c r="D988" s="35" t="str">
        <f>VLOOKUP(C988,'PC Despesas'!$U$5:$V$103,2,FALSE)</f>
        <v>-</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164"/>
      <c r="B989" s="61">
        <v>986</v>
      </c>
      <c r="C989" s="34" t="str">
        <f>'PC Despesas'!U63</f>
        <v>5.7.59</v>
      </c>
      <c r="D989" s="35" t="str">
        <f>VLOOKUP(C989,'PC Despesas'!$U$5:$V$103,2,FALSE)</f>
        <v>-</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164"/>
      <c r="B990" s="61">
        <v>987</v>
      </c>
      <c r="C990" s="34" t="str">
        <f>'PC Despesas'!U64</f>
        <v>5.7.60</v>
      </c>
      <c r="D990" s="35" t="str">
        <f>VLOOKUP(C990,'PC Despesas'!$U$5:$V$103,2,FALSE)</f>
        <v>-</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164"/>
      <c r="B991" s="61">
        <v>988</v>
      </c>
      <c r="C991" s="34" t="str">
        <f>'PC Despesas'!U65</f>
        <v>5.7.61</v>
      </c>
      <c r="D991" s="35" t="str">
        <f>VLOOKUP(C991,'PC Despesas'!$U$5:$V$103,2,FALSE)</f>
        <v>-</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164"/>
      <c r="B992" s="61">
        <v>989</v>
      </c>
      <c r="C992" s="34" t="str">
        <f>'PC Despesas'!U66</f>
        <v>5.7.62</v>
      </c>
      <c r="D992" s="35" t="str">
        <f>VLOOKUP(C992,'PC Despesas'!$U$5:$V$103,2,FALSE)</f>
        <v>-</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164"/>
      <c r="B993" s="61">
        <v>990</v>
      </c>
      <c r="C993" s="34" t="str">
        <f>'PC Despesas'!U67</f>
        <v>5.7.63</v>
      </c>
      <c r="D993" s="35" t="str">
        <f>VLOOKUP(C993,'PC Despesas'!$U$5:$V$103,2,FALSE)</f>
        <v>-</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164"/>
      <c r="B994" s="61">
        <v>991</v>
      </c>
      <c r="C994" s="34" t="str">
        <f>'PC Despesas'!U68</f>
        <v>5.7.64</v>
      </c>
      <c r="D994" s="35" t="str">
        <f>VLOOKUP(C994,'PC Despesas'!$U$5:$V$103,2,FALSE)</f>
        <v>-</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164"/>
      <c r="B995" s="61">
        <v>992</v>
      </c>
      <c r="C995" s="34" t="str">
        <f>'PC Despesas'!U69</f>
        <v>5.7.65</v>
      </c>
      <c r="D995" s="35" t="str">
        <f>VLOOKUP(C995,'PC Despesas'!$U$5:$V$103,2,FALSE)</f>
        <v>-</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164"/>
      <c r="B996" s="61">
        <v>993</v>
      </c>
      <c r="C996" s="34" t="str">
        <f>'PC Despesas'!U70</f>
        <v>5.7.66</v>
      </c>
      <c r="D996" s="35" t="str">
        <f>VLOOKUP(C996,'PC Despesas'!$U$5:$V$103,2,FALSE)</f>
        <v>-</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164"/>
      <c r="B997" s="61">
        <v>994</v>
      </c>
      <c r="C997" s="34" t="str">
        <f>'PC Despesas'!U71</f>
        <v>5.7.67</v>
      </c>
      <c r="D997" s="35" t="str">
        <f>VLOOKUP(C997,'PC Despesas'!$U$5:$V$103,2,FALSE)</f>
        <v>-</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164"/>
      <c r="B998" s="61">
        <v>995</v>
      </c>
      <c r="C998" s="34" t="str">
        <f>'PC Despesas'!U72</f>
        <v>5.7.68</v>
      </c>
      <c r="D998" s="35" t="str">
        <f>VLOOKUP(C998,'PC Despesas'!$U$5:$V$103,2,FALSE)</f>
        <v>-</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164"/>
      <c r="B999" s="61">
        <v>996</v>
      </c>
      <c r="C999" s="34" t="str">
        <f>'PC Despesas'!U73</f>
        <v>5.7.69</v>
      </c>
      <c r="D999" s="35" t="str">
        <f>VLOOKUP(C999,'PC Despesas'!$U$5:$V$103,2,FALSE)</f>
        <v>-</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164"/>
      <c r="B1000" s="61">
        <v>997</v>
      </c>
      <c r="C1000" s="34" t="str">
        <f>'PC Despesas'!U74</f>
        <v>5.7.70</v>
      </c>
      <c r="D1000" s="35" t="str">
        <f>VLOOKUP(C1000,'PC Despesas'!$U$5:$V$103,2,FALSE)</f>
        <v>-</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164"/>
      <c r="B1001" s="61">
        <v>998</v>
      </c>
      <c r="C1001" s="34" t="str">
        <f>'PC Despesas'!U75</f>
        <v>5.7.71</v>
      </c>
      <c r="D1001" s="35" t="str">
        <f>VLOOKUP(C1001,'PC Despesas'!$U$5:$V$103,2,FALSE)</f>
        <v>-</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164"/>
      <c r="B1002" s="61">
        <v>999</v>
      </c>
      <c r="C1002" s="34" t="str">
        <f>'PC Despesas'!U76</f>
        <v>5.7.72</v>
      </c>
      <c r="D1002" s="35" t="str">
        <f>VLOOKUP(C1002,'PC Despesas'!$U$5:$V$103,2,FALSE)</f>
        <v>-</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164"/>
      <c r="B1003" s="61">
        <v>1000</v>
      </c>
      <c r="C1003" s="34" t="str">
        <f>'PC Despesas'!U77</f>
        <v>5.7.73</v>
      </c>
      <c r="D1003" s="35" t="str">
        <f>VLOOKUP(C1003,'PC Despesas'!$U$5:$V$103,2,FALSE)</f>
        <v>-</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164"/>
      <c r="B1004" s="61">
        <v>1001</v>
      </c>
      <c r="C1004" s="34" t="str">
        <f>'PC Despesas'!U78</f>
        <v>5.7.74</v>
      </c>
      <c r="D1004" s="35" t="str">
        <f>VLOOKUP(C1004,'PC Despesas'!$U$5:$V$103,2,FALSE)</f>
        <v>-</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164"/>
      <c r="B1005" s="61">
        <v>1002</v>
      </c>
      <c r="C1005" s="34" t="str">
        <f>'PC Despesas'!U79</f>
        <v>5.7.75</v>
      </c>
      <c r="D1005" s="35" t="str">
        <f>VLOOKUP(C1005,'PC Despesas'!$U$5:$V$103,2,FALSE)</f>
        <v>-</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164"/>
      <c r="B1006" s="61">
        <v>1003</v>
      </c>
      <c r="C1006" s="34" t="str">
        <f>'PC Despesas'!U80</f>
        <v>5.7.76</v>
      </c>
      <c r="D1006" s="35" t="str">
        <f>VLOOKUP(C1006,'PC Despesas'!$U$5:$V$103,2,FALSE)</f>
        <v>-</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164"/>
      <c r="B1007" s="61">
        <v>1004</v>
      </c>
      <c r="C1007" s="34" t="str">
        <f>'PC Despesas'!U81</f>
        <v>5.7.77</v>
      </c>
      <c r="D1007" s="35" t="str">
        <f>VLOOKUP(C1007,'PC Despesas'!$U$5:$V$103,2,FALSE)</f>
        <v>-</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164"/>
      <c r="B1008" s="61">
        <v>1005</v>
      </c>
      <c r="C1008" s="34" t="str">
        <f>'PC Despesas'!U82</f>
        <v>5.7.78</v>
      </c>
      <c r="D1008" s="35" t="str">
        <f>VLOOKUP(C1008,'PC Despesas'!$U$5:$V$103,2,FALSE)</f>
        <v>-</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164"/>
      <c r="B1009" s="61">
        <v>1006</v>
      </c>
      <c r="C1009" s="34" t="str">
        <f>'PC Despesas'!U83</f>
        <v>5.7.79</v>
      </c>
      <c r="D1009" s="35" t="str">
        <f>VLOOKUP(C1009,'PC Despesas'!$U$5:$V$103,2,FALSE)</f>
        <v>-</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164"/>
      <c r="B1010" s="61">
        <v>1007</v>
      </c>
      <c r="C1010" s="34" t="str">
        <f>'PC Despesas'!U84</f>
        <v>5.7.80</v>
      </c>
      <c r="D1010" s="35" t="str">
        <f>VLOOKUP(C1010,'PC Despesas'!$U$5:$V$103,2,FALSE)</f>
        <v>-</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164"/>
      <c r="B1011" s="61">
        <v>1008</v>
      </c>
      <c r="C1011" s="34" t="str">
        <f>'PC Despesas'!U85</f>
        <v>5.7.81</v>
      </c>
      <c r="D1011" s="35" t="str">
        <f>VLOOKUP(C1011,'PC Despesas'!$U$5:$V$103,2,FALSE)</f>
        <v>-</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164"/>
      <c r="B1012" s="61">
        <v>1009</v>
      </c>
      <c r="C1012" s="34" t="str">
        <f>'PC Despesas'!U86</f>
        <v>5.7.82</v>
      </c>
      <c r="D1012" s="35" t="str">
        <f>VLOOKUP(C1012,'PC Despesas'!$U$5:$V$103,2,FALSE)</f>
        <v>-</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164"/>
      <c r="B1013" s="61">
        <v>1010</v>
      </c>
      <c r="C1013" s="34" t="str">
        <f>'PC Despesas'!U87</f>
        <v>5.7.83</v>
      </c>
      <c r="D1013" s="35" t="str">
        <f>VLOOKUP(C1013,'PC Despesas'!$U$5:$V$103,2,FALSE)</f>
        <v>-</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164"/>
      <c r="B1014" s="61">
        <v>1011</v>
      </c>
      <c r="C1014" s="34" t="str">
        <f>'PC Despesas'!U88</f>
        <v>5.7.84</v>
      </c>
      <c r="D1014" s="35" t="str">
        <f>VLOOKUP(C1014,'PC Despesas'!$U$5:$V$103,2,FALSE)</f>
        <v>-</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164"/>
      <c r="B1015" s="61">
        <v>1012</v>
      </c>
      <c r="C1015" s="34" t="str">
        <f>'PC Despesas'!U89</f>
        <v>5.7.85</v>
      </c>
      <c r="D1015" s="35" t="str">
        <f>VLOOKUP(C1015,'PC Despesas'!$U$5:$V$103,2,FALSE)</f>
        <v>-</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164"/>
      <c r="B1016" s="61">
        <v>1013</v>
      </c>
      <c r="C1016" s="34" t="str">
        <f>'PC Despesas'!U90</f>
        <v>5.7.86</v>
      </c>
      <c r="D1016" s="35" t="str">
        <f>VLOOKUP(C1016,'PC Despesas'!$U$5:$V$103,2,FALSE)</f>
        <v>-</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164"/>
      <c r="B1017" s="61">
        <v>1014</v>
      </c>
      <c r="C1017" s="34" t="str">
        <f>'PC Despesas'!U91</f>
        <v>5.7.87</v>
      </c>
      <c r="D1017" s="35" t="str">
        <f>VLOOKUP(C1017,'PC Despesas'!$U$5:$V$103,2,FALSE)</f>
        <v>-</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164"/>
      <c r="B1018" s="61">
        <v>1015</v>
      </c>
      <c r="C1018" s="34" t="str">
        <f>'PC Despesas'!U92</f>
        <v>5.7.88</v>
      </c>
      <c r="D1018" s="35" t="str">
        <f>VLOOKUP(C1018,'PC Despesas'!$U$5:$V$103,2,FALSE)</f>
        <v>-</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164"/>
      <c r="B1019" s="61">
        <v>1016</v>
      </c>
      <c r="C1019" s="34" t="str">
        <f>'PC Despesas'!U93</f>
        <v>5.7.89</v>
      </c>
      <c r="D1019" s="35" t="str">
        <f>VLOOKUP(C1019,'PC Despesas'!$U$5:$V$103,2,FALSE)</f>
        <v>-</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164"/>
      <c r="B1020" s="61">
        <v>1017</v>
      </c>
      <c r="C1020" s="34" t="str">
        <f>'PC Despesas'!U94</f>
        <v>5.7.90</v>
      </c>
      <c r="D1020" s="35" t="str">
        <f>VLOOKUP(C1020,'PC Despesas'!$U$5:$V$103,2,FALSE)</f>
        <v>-</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164"/>
      <c r="B1021" s="61">
        <v>1018</v>
      </c>
      <c r="C1021" s="34" t="str">
        <f>'PC Despesas'!U95</f>
        <v>5.7.91</v>
      </c>
      <c r="D1021" s="35" t="str">
        <f>VLOOKUP(C1021,'PC Despesas'!$U$5:$V$103,2,FALSE)</f>
        <v>-</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164"/>
      <c r="B1022" s="61">
        <v>1019</v>
      </c>
      <c r="C1022" s="34" t="str">
        <f>'PC Despesas'!U96</f>
        <v>5.7.92</v>
      </c>
      <c r="D1022" s="35" t="str">
        <f>VLOOKUP(C1022,'PC Despesas'!$U$5:$V$103,2,FALSE)</f>
        <v>-</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164"/>
      <c r="B1023" s="61">
        <v>1020</v>
      </c>
      <c r="C1023" s="34" t="str">
        <f>'PC Despesas'!U97</f>
        <v>5.7.93</v>
      </c>
      <c r="D1023" s="35" t="str">
        <f>VLOOKUP(C1023,'PC Despesas'!$U$5:$V$103,2,FALSE)</f>
        <v>-</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164"/>
      <c r="B1024" s="61">
        <v>1021</v>
      </c>
      <c r="C1024" s="34" t="str">
        <f>'PC Despesas'!U98</f>
        <v>5.7.94</v>
      </c>
      <c r="D1024" s="35" t="str">
        <f>VLOOKUP(C1024,'PC Despesas'!$U$5:$V$103,2,FALSE)</f>
        <v>-</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164"/>
      <c r="B1025" s="61">
        <v>1022</v>
      </c>
      <c r="C1025" s="34" t="str">
        <f>'PC Despesas'!U99</f>
        <v>5.7.95</v>
      </c>
      <c r="D1025" s="35" t="str">
        <f>VLOOKUP(C1025,'PC Despesas'!$U$5:$V$103,2,FALSE)</f>
        <v>-</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164"/>
      <c r="B1026" s="61">
        <v>1023</v>
      </c>
      <c r="C1026" s="34" t="str">
        <f>'PC Despesas'!U100</f>
        <v>5.7.96</v>
      </c>
      <c r="D1026" s="35" t="str">
        <f>VLOOKUP(C1026,'PC Despesas'!$U$5:$V$103,2,FALSE)</f>
        <v>-</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164"/>
      <c r="B1027" s="61">
        <v>1024</v>
      </c>
      <c r="C1027" s="34" t="str">
        <f>'PC Despesas'!U101</f>
        <v>5.7.97</v>
      </c>
      <c r="D1027" s="35" t="str">
        <f>VLOOKUP(C1027,'PC Despesas'!$U$5:$V$103,2,FALSE)</f>
        <v>-</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164"/>
      <c r="B1028" s="61">
        <v>1025</v>
      </c>
      <c r="C1028" s="34" t="str">
        <f>'PC Despesas'!U102</f>
        <v>5.7.98</v>
      </c>
      <c r="D1028" s="35" t="str">
        <f>VLOOKUP(C1028,'PC Despesas'!$U$5:$V$103,2,FALSE)</f>
        <v>-</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164"/>
      <c r="B1029" s="61">
        <v>1026</v>
      </c>
      <c r="C1029" s="34" t="str">
        <f>'PC Despesas'!U103</f>
        <v>5.7.99</v>
      </c>
      <c r="D1029" s="35" t="str">
        <f>VLOOKUP(C1029,'PC Despesas'!$U$5:$V$103,2,FALSE)</f>
        <v>Outros Impostos</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164"/>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164"/>
      <c r="B1031" s="61">
        <v>1028</v>
      </c>
      <c r="C1031" s="252" t="s">
        <v>225</v>
      </c>
      <c r="D1031" s="253"/>
      <c r="E1031" s="187">
        <f>E422-E424+E727-E930</f>
        <v>109240.42</v>
      </c>
      <c r="F1031" s="187">
        <f t="shared" ref="F1031:Q1031" si="44">F422-F424+F727-F930</f>
        <v>0</v>
      </c>
      <c r="G1031" s="187">
        <f t="shared" si="44"/>
        <v>0</v>
      </c>
      <c r="H1031" s="187">
        <f t="shared" si="44"/>
        <v>0</v>
      </c>
      <c r="I1031" s="187">
        <f t="shared" si="44"/>
        <v>0</v>
      </c>
      <c r="J1031" s="187">
        <f t="shared" si="44"/>
        <v>0</v>
      </c>
      <c r="K1031" s="187">
        <f t="shared" si="44"/>
        <v>0</v>
      </c>
      <c r="L1031" s="187">
        <f t="shared" si="44"/>
        <v>0</v>
      </c>
      <c r="M1031" s="187">
        <f t="shared" si="44"/>
        <v>-654.34</v>
      </c>
      <c r="N1031" s="187">
        <f t="shared" si="44"/>
        <v>-400</v>
      </c>
      <c r="O1031" s="187">
        <f t="shared" si="44"/>
        <v>-400</v>
      </c>
      <c r="P1031" s="187">
        <f t="shared" si="44"/>
        <v>-400</v>
      </c>
      <c r="Q1031" s="187">
        <f t="shared" si="44"/>
        <v>107386.08</v>
      </c>
    </row>
    <row r="1032" spans="1:17" ht="16.5" thickTop="1" thickBot="1" x14ac:dyDescent="0.3">
      <c r="A1032" s="164"/>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164"/>
      <c r="B1033" s="61">
        <v>1030</v>
      </c>
      <c r="C1033" s="188" t="s">
        <v>292</v>
      </c>
      <c r="D1033" s="189" t="str">
        <f>VLOOKUP(C1033,'PC Despesas'!$X$4:$Y$103,2,FALSE)</f>
        <v>INVESTIMENTOS</v>
      </c>
      <c r="E1033" s="190">
        <f>SUM(E1034:E1132)</f>
        <v>0</v>
      </c>
      <c r="F1033" s="190">
        <f t="shared" ref="F1033:O1033" si="45">SUM(F1034:F1132)</f>
        <v>0</v>
      </c>
      <c r="G1033" s="190">
        <f t="shared" si="45"/>
        <v>0</v>
      </c>
      <c r="H1033" s="190">
        <f t="shared" si="45"/>
        <v>0</v>
      </c>
      <c r="I1033" s="190">
        <f t="shared" si="45"/>
        <v>0</v>
      </c>
      <c r="J1033" s="190">
        <f t="shared" si="45"/>
        <v>0</v>
      </c>
      <c r="K1033" s="190">
        <f t="shared" si="45"/>
        <v>0</v>
      </c>
      <c r="L1033" s="190">
        <f t="shared" si="45"/>
        <v>0</v>
      </c>
      <c r="M1033" s="190">
        <f t="shared" si="45"/>
        <v>0</v>
      </c>
      <c r="N1033" s="190">
        <f t="shared" si="45"/>
        <v>0</v>
      </c>
      <c r="O1033" s="190">
        <f t="shared" si="45"/>
        <v>0</v>
      </c>
      <c r="P1033" s="190">
        <f>SUM(P1034:P1132)</f>
        <v>0</v>
      </c>
      <c r="Q1033" s="190">
        <f>SUM(Q1034:Q1132)</f>
        <v>0</v>
      </c>
    </row>
    <row r="1034" spans="1:17" ht="28.5" customHeight="1" thickTop="1" thickBot="1" x14ac:dyDescent="0.3">
      <c r="A1034" s="164"/>
      <c r="B1034" s="61">
        <v>1031</v>
      </c>
      <c r="C1034" s="34" t="str">
        <f>'PC Despesas'!X5</f>
        <v>5.8.1</v>
      </c>
      <c r="D1034" s="35" t="str">
        <f>VLOOKUP(C1034,'PC Despesas'!$X$5:$Y$103,2,FALSE)</f>
        <v>-</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164"/>
      <c r="B1035" s="61">
        <v>1032</v>
      </c>
      <c r="C1035" s="34" t="str">
        <f>'PC Despesas'!X6</f>
        <v>5.8.2</v>
      </c>
      <c r="D1035" s="35">
        <f>VLOOKUP(C1035,'PC Despesas'!$X$5:$Y$103,2,FALSE)</f>
        <v>0</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164"/>
      <c r="B1036" s="61">
        <v>1033</v>
      </c>
      <c r="C1036" s="34" t="str">
        <f>'PC Despesas'!X7</f>
        <v>5.8.3</v>
      </c>
      <c r="D1036" s="35" t="str">
        <f>VLOOKUP(C1036,'PC Despesas'!$X$5:$Y$103,2,FALSE)</f>
        <v>-</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164"/>
      <c r="B1037" s="61">
        <v>1034</v>
      </c>
      <c r="C1037" s="34" t="str">
        <f>'PC Despesas'!X8</f>
        <v>5.8.4</v>
      </c>
      <c r="D1037" s="35" t="str">
        <f>VLOOKUP(C1037,'PC Despesas'!$X$5:$Y$103,2,FALSE)</f>
        <v>-</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164"/>
      <c r="B1038" s="61">
        <v>1035</v>
      </c>
      <c r="C1038" s="34" t="str">
        <f>'PC Despesas'!X9</f>
        <v>5.8.5</v>
      </c>
      <c r="D1038" s="35" t="str">
        <f>VLOOKUP(C1038,'PC Despesas'!$X$5:$Y$103,2,FALSE)</f>
        <v>-</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164"/>
      <c r="B1039" s="61">
        <v>1036</v>
      </c>
      <c r="C1039" s="34" t="str">
        <f>'PC Despesas'!X10</f>
        <v>5.8.6</v>
      </c>
      <c r="D1039" s="35" t="str">
        <f>VLOOKUP(C1039,'PC Despesas'!$X$5:$Y$103,2,FALSE)</f>
        <v>-</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164"/>
      <c r="B1040" s="61">
        <v>1037</v>
      </c>
      <c r="C1040" s="34" t="str">
        <f>'PC Despesas'!X11</f>
        <v>5.8.7</v>
      </c>
      <c r="D1040" s="35" t="str">
        <f>VLOOKUP(C1040,'PC Despesas'!$X$5:$Y$103,2,FALSE)</f>
        <v>-</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164"/>
      <c r="B1041" s="61">
        <v>1038</v>
      </c>
      <c r="C1041" s="34" t="str">
        <f>'PC Despesas'!X12</f>
        <v>5.8.8</v>
      </c>
      <c r="D1041" s="35" t="str">
        <f>VLOOKUP(C1041,'PC Despesas'!$X$5:$Y$103,2,FALSE)</f>
        <v>-</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164"/>
      <c r="B1042" s="61">
        <v>1039</v>
      </c>
      <c r="C1042" s="34" t="str">
        <f>'PC Despesas'!X13</f>
        <v>5.8.9</v>
      </c>
      <c r="D1042" s="35" t="str">
        <f>VLOOKUP(C1042,'PC Despesas'!$X$5:$Y$103,2,FALSE)</f>
        <v>-</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164"/>
      <c r="B1043" s="61">
        <v>1040</v>
      </c>
      <c r="C1043" s="34" t="str">
        <f>'PC Despesas'!X14</f>
        <v>5.8.10</v>
      </c>
      <c r="D1043" s="35" t="str">
        <f>VLOOKUP(C1043,'PC Despesas'!$X$5:$Y$103,2,FALSE)</f>
        <v>-</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164"/>
      <c r="B1044" s="61">
        <v>1041</v>
      </c>
      <c r="C1044" s="34" t="str">
        <f>'PC Despesas'!X15</f>
        <v>5.8.11</v>
      </c>
      <c r="D1044" s="35" t="str">
        <f>VLOOKUP(C1044,'PC Despesas'!$X$5:$Y$103,2,FALSE)</f>
        <v>-</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164"/>
      <c r="B1045" s="61">
        <v>1042</v>
      </c>
      <c r="C1045" s="34" t="str">
        <f>'PC Despesas'!X16</f>
        <v>5.8.12</v>
      </c>
      <c r="D1045" s="35" t="str">
        <f>VLOOKUP(C1045,'PC Despesas'!$X$5:$Y$103,2,FALSE)</f>
        <v>-</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164"/>
      <c r="B1046" s="61">
        <v>1043</v>
      </c>
      <c r="C1046" s="34" t="str">
        <f>'PC Despesas'!X17</f>
        <v>5.8.13</v>
      </c>
      <c r="D1046" s="35" t="str">
        <f>VLOOKUP(C1046,'PC Despesas'!$X$5:$Y$103,2,FALSE)</f>
        <v>-</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164"/>
      <c r="B1047" s="61">
        <v>1044</v>
      </c>
      <c r="C1047" s="34" t="str">
        <f>'PC Despesas'!X18</f>
        <v>5.8.14</v>
      </c>
      <c r="D1047" s="35" t="str">
        <f>VLOOKUP(C1047,'PC Despesas'!$X$5:$Y$103,2,FALSE)</f>
        <v>-</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164"/>
      <c r="B1048" s="61">
        <v>1045</v>
      </c>
      <c r="C1048" s="34" t="str">
        <f>'PC Despesas'!X19</f>
        <v>5.8.15</v>
      </c>
      <c r="D1048" s="35" t="str">
        <f>VLOOKUP(C1048,'PC Despesas'!$X$5:$Y$103,2,FALSE)</f>
        <v>-</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164"/>
      <c r="B1049" s="61">
        <v>1046</v>
      </c>
      <c r="C1049" s="34" t="str">
        <f>'PC Despesas'!X20</f>
        <v>5.8.16</v>
      </c>
      <c r="D1049" s="35" t="str">
        <f>VLOOKUP(C1049,'PC Despesas'!$X$5:$Y$103,2,FALSE)</f>
        <v>-</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164"/>
      <c r="B1050" s="61">
        <v>1047</v>
      </c>
      <c r="C1050" s="34" t="str">
        <f>'PC Despesas'!X21</f>
        <v>5.8.17</v>
      </c>
      <c r="D1050" s="35" t="str">
        <f>VLOOKUP(C1050,'PC Despesas'!$X$5:$Y$103,2,FALSE)</f>
        <v>-</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164"/>
      <c r="B1051" s="61">
        <v>1048</v>
      </c>
      <c r="C1051" s="34" t="str">
        <f>'PC Despesas'!X22</f>
        <v>5.8.18</v>
      </c>
      <c r="D1051" s="35" t="str">
        <f>VLOOKUP(C1051,'PC Despesas'!$X$5:$Y$103,2,FALSE)</f>
        <v>-</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164"/>
      <c r="B1052" s="61">
        <v>1049</v>
      </c>
      <c r="C1052" s="34" t="str">
        <f>'PC Despesas'!X23</f>
        <v>5.8.19</v>
      </c>
      <c r="D1052" s="35" t="str">
        <f>VLOOKUP(C1052,'PC Despesas'!$X$5:$Y$103,2,FALSE)</f>
        <v>-</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164"/>
      <c r="B1053" s="61">
        <v>1050</v>
      </c>
      <c r="C1053" s="34" t="str">
        <f>'PC Despesas'!X24</f>
        <v>5.8.20</v>
      </c>
      <c r="D1053" s="35" t="str">
        <f>VLOOKUP(C1053,'PC Despesas'!$X$5:$Y$103,2,FALSE)</f>
        <v>-</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164"/>
      <c r="B1054" s="61">
        <v>1051</v>
      </c>
      <c r="C1054" s="34" t="str">
        <f>'PC Despesas'!X25</f>
        <v>5.8.21</v>
      </c>
      <c r="D1054" s="35" t="str">
        <f>VLOOKUP(C1054,'PC Despesas'!$X$5:$Y$103,2,FALSE)</f>
        <v>-</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164"/>
      <c r="B1055" s="61">
        <v>1052</v>
      </c>
      <c r="C1055" s="34" t="str">
        <f>'PC Despesas'!X26</f>
        <v>5.8.22</v>
      </c>
      <c r="D1055" s="35" t="str">
        <f>VLOOKUP(C1055,'PC Despesas'!$X$5:$Y$103,2,FALSE)</f>
        <v>-</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164"/>
      <c r="B1056" s="61">
        <v>1053</v>
      </c>
      <c r="C1056" s="34" t="str">
        <f>'PC Despesas'!X27</f>
        <v>5.8.23</v>
      </c>
      <c r="D1056" s="35" t="str">
        <f>VLOOKUP(C1056,'PC Despesas'!$X$5:$Y$103,2,FALSE)</f>
        <v>-</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164"/>
      <c r="B1057" s="61">
        <v>1054</v>
      </c>
      <c r="C1057" s="34" t="str">
        <f>'PC Despesas'!X28</f>
        <v>5.8.24</v>
      </c>
      <c r="D1057" s="35" t="str">
        <f>VLOOKUP(C1057,'PC Despesas'!$X$5:$Y$103,2,FALSE)</f>
        <v>-</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164"/>
      <c r="B1058" s="61">
        <v>1055</v>
      </c>
      <c r="C1058" s="34" t="str">
        <f>'PC Despesas'!X29</f>
        <v>5.8.25</v>
      </c>
      <c r="D1058" s="35" t="str">
        <f>VLOOKUP(C1058,'PC Despesas'!$X$5:$Y$103,2,FALSE)</f>
        <v>-</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164"/>
      <c r="B1059" s="61">
        <v>1056</v>
      </c>
      <c r="C1059" s="34" t="str">
        <f>'PC Despesas'!X30</f>
        <v>5.8.26</v>
      </c>
      <c r="D1059" s="35" t="str">
        <f>VLOOKUP(C1059,'PC Despesas'!$X$5:$Y$103,2,FALSE)</f>
        <v>-</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164"/>
      <c r="B1060" s="61">
        <v>1057</v>
      </c>
      <c r="C1060" s="34" t="str">
        <f>'PC Despesas'!X31</f>
        <v>5.8.27</v>
      </c>
      <c r="D1060" s="35" t="str">
        <f>VLOOKUP(C1060,'PC Despesas'!$X$5:$Y$103,2,FALSE)</f>
        <v>-</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164"/>
      <c r="B1061" s="61">
        <v>1058</v>
      </c>
      <c r="C1061" s="34" t="str">
        <f>'PC Despesas'!X32</f>
        <v>5.8.28</v>
      </c>
      <c r="D1061" s="35" t="str">
        <f>VLOOKUP(C1061,'PC Despesas'!$X$5:$Y$103,2,FALSE)</f>
        <v>-</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164"/>
      <c r="B1062" s="61">
        <v>1059</v>
      </c>
      <c r="C1062" s="34" t="str">
        <f>'PC Despesas'!X33</f>
        <v>5.8.29</v>
      </c>
      <c r="D1062" s="35" t="str">
        <f>VLOOKUP(C1062,'PC Despesas'!$X$5:$Y$103,2,FALSE)</f>
        <v>-</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164"/>
      <c r="B1063" s="61">
        <v>1060</v>
      </c>
      <c r="C1063" s="34" t="str">
        <f>'PC Despesas'!X34</f>
        <v>5.8.30</v>
      </c>
      <c r="D1063" s="35" t="str">
        <f>VLOOKUP(C1063,'PC Despesas'!$X$5:$Y$103,2,FALSE)</f>
        <v>-</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164"/>
      <c r="B1064" s="61">
        <v>1061</v>
      </c>
      <c r="C1064" s="34" t="str">
        <f>'PC Despesas'!X35</f>
        <v>5.8.31</v>
      </c>
      <c r="D1064" s="35" t="str">
        <f>VLOOKUP(C1064,'PC Despesas'!$X$5:$Y$103,2,FALSE)</f>
        <v>-</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164"/>
      <c r="B1065" s="61">
        <v>1062</v>
      </c>
      <c r="C1065" s="34" t="str">
        <f>'PC Despesas'!X36</f>
        <v>5.8.32</v>
      </c>
      <c r="D1065" s="35" t="str">
        <f>VLOOKUP(C1065,'PC Despesas'!$X$5:$Y$103,2,FALSE)</f>
        <v>-</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164"/>
      <c r="B1066" s="61">
        <v>1063</v>
      </c>
      <c r="C1066" s="34" t="str">
        <f>'PC Despesas'!X37</f>
        <v>5.8.33</v>
      </c>
      <c r="D1066" s="35" t="str">
        <f>VLOOKUP(C1066,'PC Despesas'!$X$5:$Y$103,2,FALSE)</f>
        <v>-</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164"/>
      <c r="B1067" s="61">
        <v>1064</v>
      </c>
      <c r="C1067" s="34" t="str">
        <f>'PC Despesas'!X38</f>
        <v>5.8.34</v>
      </c>
      <c r="D1067" s="35" t="str">
        <f>VLOOKUP(C1067,'PC Despesas'!$X$5:$Y$103,2,FALSE)</f>
        <v>-</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164"/>
      <c r="B1068" s="61">
        <v>1065</v>
      </c>
      <c r="C1068" s="34" t="str">
        <f>'PC Despesas'!X39</f>
        <v>5.8.35</v>
      </c>
      <c r="D1068" s="35" t="str">
        <f>VLOOKUP(C1068,'PC Despesas'!$X$5:$Y$103,2,FALSE)</f>
        <v>-</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164"/>
      <c r="B1069" s="61">
        <v>1066</v>
      </c>
      <c r="C1069" s="34" t="str">
        <f>'PC Despesas'!X40</f>
        <v>5.8.36</v>
      </c>
      <c r="D1069" s="35" t="str">
        <f>VLOOKUP(C1069,'PC Despesas'!$X$5:$Y$103,2,FALSE)</f>
        <v>-</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164"/>
      <c r="B1070" s="61">
        <v>1067</v>
      </c>
      <c r="C1070" s="34" t="str">
        <f>'PC Despesas'!X41</f>
        <v>5.8.37</v>
      </c>
      <c r="D1070" s="35" t="str">
        <f>VLOOKUP(C1070,'PC Despesas'!$X$5:$Y$103,2,FALSE)</f>
        <v>-</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164"/>
      <c r="B1071" s="61">
        <v>1068</v>
      </c>
      <c r="C1071" s="34" t="str">
        <f>'PC Despesas'!X42</f>
        <v>5.8.38</v>
      </c>
      <c r="D1071" s="35" t="str">
        <f>VLOOKUP(C1071,'PC Despesas'!$X$5:$Y$103,2,FALSE)</f>
        <v>-</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164"/>
      <c r="B1072" s="61">
        <v>1069</v>
      </c>
      <c r="C1072" s="34" t="str">
        <f>'PC Despesas'!X43</f>
        <v>5.8.39</v>
      </c>
      <c r="D1072" s="35" t="str">
        <f>VLOOKUP(C1072,'PC Despesas'!$X$5:$Y$103,2,FALSE)</f>
        <v>-</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164"/>
      <c r="B1073" s="61">
        <v>1070</v>
      </c>
      <c r="C1073" s="34" t="str">
        <f>'PC Despesas'!X44</f>
        <v>5.8.40</v>
      </c>
      <c r="D1073" s="35" t="str">
        <f>VLOOKUP(C1073,'PC Despesas'!$X$5:$Y$103,2,FALSE)</f>
        <v>-</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164"/>
      <c r="B1074" s="61">
        <v>1071</v>
      </c>
      <c r="C1074" s="34" t="str">
        <f>'PC Despesas'!X45</f>
        <v>5.8.41</v>
      </c>
      <c r="D1074" s="35" t="str">
        <f>VLOOKUP(C1074,'PC Despesas'!$X$5:$Y$103,2,FALSE)</f>
        <v>-</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164"/>
      <c r="B1075" s="61">
        <v>1072</v>
      </c>
      <c r="C1075" s="34" t="str">
        <f>'PC Despesas'!X46</f>
        <v>5.8.42</v>
      </c>
      <c r="D1075" s="35" t="str">
        <f>VLOOKUP(C1075,'PC Despesas'!$X$5:$Y$103,2,FALSE)</f>
        <v>-</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164"/>
      <c r="B1076" s="61">
        <v>1073</v>
      </c>
      <c r="C1076" s="34" t="str">
        <f>'PC Despesas'!X47</f>
        <v>5.8.43</v>
      </c>
      <c r="D1076" s="35" t="str">
        <f>VLOOKUP(C1076,'PC Despesas'!$X$5:$Y$103,2,FALSE)</f>
        <v>-</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164"/>
      <c r="B1077" s="61">
        <v>1074</v>
      </c>
      <c r="C1077" s="34" t="str">
        <f>'PC Despesas'!X48</f>
        <v>5.8.44</v>
      </c>
      <c r="D1077" s="35" t="str">
        <f>VLOOKUP(C1077,'PC Despesas'!$X$5:$Y$103,2,FALSE)</f>
        <v>-</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164"/>
      <c r="B1078" s="61">
        <v>1075</v>
      </c>
      <c r="C1078" s="34" t="str">
        <f>'PC Despesas'!X49</f>
        <v>5.8.45</v>
      </c>
      <c r="D1078" s="35" t="str">
        <f>VLOOKUP(C1078,'PC Despesas'!$X$5:$Y$103,2,FALSE)</f>
        <v>-</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164"/>
      <c r="B1079" s="61">
        <v>1076</v>
      </c>
      <c r="C1079" s="34" t="str">
        <f>'PC Despesas'!X50</f>
        <v>5.8.46</v>
      </c>
      <c r="D1079" s="35" t="str">
        <f>VLOOKUP(C1079,'PC Despesas'!$X$5:$Y$103,2,FALSE)</f>
        <v>-</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164"/>
      <c r="B1080" s="61">
        <v>1077</v>
      </c>
      <c r="C1080" s="34" t="str">
        <f>'PC Despesas'!X51</f>
        <v>5.8.47</v>
      </c>
      <c r="D1080" s="35" t="str">
        <f>VLOOKUP(C1080,'PC Despesas'!$X$5:$Y$103,2,FALSE)</f>
        <v>-</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164"/>
      <c r="B1081" s="61">
        <v>1078</v>
      </c>
      <c r="C1081" s="34" t="str">
        <f>'PC Despesas'!X52</f>
        <v>5.8.48</v>
      </c>
      <c r="D1081" s="35" t="str">
        <f>VLOOKUP(C1081,'PC Despesas'!$X$5:$Y$103,2,FALSE)</f>
        <v>-</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164"/>
      <c r="B1082" s="61">
        <v>1079</v>
      </c>
      <c r="C1082" s="34" t="str">
        <f>'PC Despesas'!X53</f>
        <v>5.8.49</v>
      </c>
      <c r="D1082" s="35" t="str">
        <f>VLOOKUP(C1082,'PC Despesas'!$X$5:$Y$103,2,FALSE)</f>
        <v>-</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164"/>
      <c r="B1083" s="61">
        <v>1080</v>
      </c>
      <c r="C1083" s="34" t="str">
        <f>'PC Despesas'!X54</f>
        <v>5.8.50</v>
      </c>
      <c r="D1083" s="35" t="str">
        <f>VLOOKUP(C1083,'PC Despesas'!$X$5:$Y$103,2,FALSE)</f>
        <v>-</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164"/>
      <c r="B1084" s="61">
        <v>1081</v>
      </c>
      <c r="C1084" s="34" t="str">
        <f>'PC Despesas'!X55</f>
        <v>5.8.51</v>
      </c>
      <c r="D1084" s="35" t="str">
        <f>VLOOKUP(C1084,'PC Despesas'!$X$5:$Y$103,2,FALSE)</f>
        <v>-</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164"/>
      <c r="B1085" s="61">
        <v>1082</v>
      </c>
      <c r="C1085" s="34" t="str">
        <f>'PC Despesas'!X56</f>
        <v>5.8.52</v>
      </c>
      <c r="D1085" s="35" t="str">
        <f>VLOOKUP(C1085,'PC Despesas'!$X$5:$Y$103,2,FALSE)</f>
        <v>-</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164"/>
      <c r="B1086" s="61">
        <v>1083</v>
      </c>
      <c r="C1086" s="34" t="str">
        <f>'PC Despesas'!X57</f>
        <v>5.8.53</v>
      </c>
      <c r="D1086" s="35" t="str">
        <f>VLOOKUP(C1086,'PC Despesas'!$X$5:$Y$103,2,FALSE)</f>
        <v>-</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164"/>
      <c r="B1087" s="61">
        <v>1084</v>
      </c>
      <c r="C1087" s="34" t="str">
        <f>'PC Despesas'!X58</f>
        <v>5.8.54</v>
      </c>
      <c r="D1087" s="35" t="str">
        <f>VLOOKUP(C1087,'PC Despesas'!$X$5:$Y$103,2,FALSE)</f>
        <v>-</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164"/>
      <c r="B1088" s="61">
        <v>1085</v>
      </c>
      <c r="C1088" s="34" t="str">
        <f>'PC Despesas'!X59</f>
        <v>5.8.55</v>
      </c>
      <c r="D1088" s="35" t="str">
        <f>VLOOKUP(C1088,'PC Despesas'!$X$5:$Y$103,2,FALSE)</f>
        <v>-</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164"/>
      <c r="B1089" s="61">
        <v>1086</v>
      </c>
      <c r="C1089" s="34" t="str">
        <f>'PC Despesas'!X60</f>
        <v>5.8.56</v>
      </c>
      <c r="D1089" s="35" t="str">
        <f>VLOOKUP(C1089,'PC Despesas'!$X$5:$Y$103,2,FALSE)</f>
        <v>-</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164"/>
      <c r="B1090" s="61">
        <v>1087</v>
      </c>
      <c r="C1090" s="34" t="str">
        <f>'PC Despesas'!X61</f>
        <v>5.8.57</v>
      </c>
      <c r="D1090" s="35" t="str">
        <f>VLOOKUP(C1090,'PC Despesas'!$X$5:$Y$103,2,FALSE)</f>
        <v>-</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164"/>
      <c r="B1091" s="61">
        <v>1088</v>
      </c>
      <c r="C1091" s="34" t="str">
        <f>'PC Despesas'!X62</f>
        <v>5.8.58</v>
      </c>
      <c r="D1091" s="35" t="str">
        <f>VLOOKUP(C1091,'PC Despesas'!$X$5:$Y$103,2,FALSE)</f>
        <v>-</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164"/>
      <c r="B1092" s="61">
        <v>1089</v>
      </c>
      <c r="C1092" s="34" t="str">
        <f>'PC Despesas'!X63</f>
        <v>5.8.59</v>
      </c>
      <c r="D1092" s="35" t="str">
        <f>VLOOKUP(C1092,'PC Despesas'!$X$5:$Y$103,2,FALSE)</f>
        <v>-</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164"/>
      <c r="B1093" s="61">
        <v>1090</v>
      </c>
      <c r="C1093" s="34" t="str">
        <f>'PC Despesas'!X64</f>
        <v>5.8.60</v>
      </c>
      <c r="D1093" s="35" t="str">
        <f>VLOOKUP(C1093,'PC Despesas'!$X$5:$Y$103,2,FALSE)</f>
        <v>-</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164"/>
      <c r="B1094" s="61">
        <v>1091</v>
      </c>
      <c r="C1094" s="34" t="str">
        <f>'PC Despesas'!X65</f>
        <v>5.8.61</v>
      </c>
      <c r="D1094" s="35" t="str">
        <f>VLOOKUP(C1094,'PC Despesas'!$X$5:$Y$103,2,FALSE)</f>
        <v>-</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164"/>
      <c r="B1095" s="61">
        <v>1092</v>
      </c>
      <c r="C1095" s="34" t="str">
        <f>'PC Despesas'!X66</f>
        <v>5.8.62</v>
      </c>
      <c r="D1095" s="35" t="str">
        <f>VLOOKUP(C1095,'PC Despesas'!$X$5:$Y$103,2,FALSE)</f>
        <v>-</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164"/>
      <c r="B1096" s="61">
        <v>1093</v>
      </c>
      <c r="C1096" s="34" t="str">
        <f>'PC Despesas'!X67</f>
        <v>5.8.63</v>
      </c>
      <c r="D1096" s="35" t="str">
        <f>VLOOKUP(C1096,'PC Despesas'!$X$5:$Y$103,2,FALSE)</f>
        <v>-</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164"/>
      <c r="B1097" s="61">
        <v>1094</v>
      </c>
      <c r="C1097" s="34" t="str">
        <f>'PC Despesas'!X68</f>
        <v>5.8.64</v>
      </c>
      <c r="D1097" s="35" t="str">
        <f>VLOOKUP(C1097,'PC Despesas'!$X$5:$Y$103,2,FALSE)</f>
        <v>-</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164"/>
      <c r="B1098" s="61">
        <v>1095</v>
      </c>
      <c r="C1098" s="34" t="str">
        <f>'PC Despesas'!X69</f>
        <v>5.8.65</v>
      </c>
      <c r="D1098" s="35" t="str">
        <f>VLOOKUP(C1098,'PC Despesas'!$X$5:$Y$103,2,FALSE)</f>
        <v>-</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164"/>
      <c r="B1099" s="61">
        <v>1096</v>
      </c>
      <c r="C1099" s="34" t="str">
        <f>'PC Despesas'!X70</f>
        <v>5.8.66</v>
      </c>
      <c r="D1099" s="35" t="str">
        <f>VLOOKUP(C1099,'PC Despesas'!$X$5:$Y$103,2,FALSE)</f>
        <v>-</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164"/>
      <c r="B1100" s="61">
        <v>1097</v>
      </c>
      <c r="C1100" s="34" t="str">
        <f>'PC Despesas'!X71</f>
        <v>5.8.67</v>
      </c>
      <c r="D1100" s="35" t="str">
        <f>VLOOKUP(C1100,'PC Despesas'!$X$5:$Y$103,2,FALSE)</f>
        <v>-</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164"/>
      <c r="B1101" s="61">
        <v>1098</v>
      </c>
      <c r="C1101" s="34" t="str">
        <f>'PC Despesas'!X72</f>
        <v>5.8.68</v>
      </c>
      <c r="D1101" s="35" t="str">
        <f>VLOOKUP(C1101,'PC Despesas'!$X$5:$Y$103,2,FALSE)</f>
        <v>-</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164"/>
      <c r="B1102" s="61">
        <v>1099</v>
      </c>
      <c r="C1102" s="34" t="str">
        <f>'PC Despesas'!X73</f>
        <v>5.8.69</v>
      </c>
      <c r="D1102" s="35" t="str">
        <f>VLOOKUP(C1102,'PC Despesas'!$X$5:$Y$103,2,FALSE)</f>
        <v>-</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164"/>
      <c r="B1103" s="61">
        <v>1100</v>
      </c>
      <c r="C1103" s="34" t="str">
        <f>'PC Despesas'!X74</f>
        <v>5.8.70</v>
      </c>
      <c r="D1103" s="35" t="str">
        <f>VLOOKUP(C1103,'PC Despesas'!$X$5:$Y$103,2,FALSE)</f>
        <v>-</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164"/>
      <c r="B1104" s="61">
        <v>1101</v>
      </c>
      <c r="C1104" s="34" t="str">
        <f>'PC Despesas'!X75</f>
        <v>5.8.71</v>
      </c>
      <c r="D1104" s="35" t="str">
        <f>VLOOKUP(C1104,'PC Despesas'!$X$5:$Y$103,2,FALSE)</f>
        <v>-</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164"/>
      <c r="B1105" s="61">
        <v>1102</v>
      </c>
      <c r="C1105" s="34" t="str">
        <f>'PC Despesas'!X76</f>
        <v>5.8.72</v>
      </c>
      <c r="D1105" s="35" t="str">
        <f>VLOOKUP(C1105,'PC Despesas'!$X$5:$Y$103,2,FALSE)</f>
        <v>-</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164"/>
      <c r="B1106" s="61">
        <v>1103</v>
      </c>
      <c r="C1106" s="34" t="str">
        <f>'PC Despesas'!X77</f>
        <v>5.8.73</v>
      </c>
      <c r="D1106" s="35" t="str">
        <f>VLOOKUP(C1106,'PC Despesas'!$X$5:$Y$103,2,FALSE)</f>
        <v>-</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164"/>
      <c r="B1107" s="61">
        <v>1104</v>
      </c>
      <c r="C1107" s="34" t="str">
        <f>'PC Despesas'!X78</f>
        <v>5.8.74</v>
      </c>
      <c r="D1107" s="35" t="str">
        <f>VLOOKUP(C1107,'PC Despesas'!$X$5:$Y$103,2,FALSE)</f>
        <v>-</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164"/>
      <c r="B1108" s="61">
        <v>1105</v>
      </c>
      <c r="C1108" s="34" t="str">
        <f>'PC Despesas'!X79</f>
        <v>5.8.75</v>
      </c>
      <c r="D1108" s="35" t="str">
        <f>VLOOKUP(C1108,'PC Despesas'!$X$5:$Y$103,2,FALSE)</f>
        <v>-</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164"/>
      <c r="B1109" s="61">
        <v>1106</v>
      </c>
      <c r="C1109" s="34" t="str">
        <f>'PC Despesas'!X80</f>
        <v>5.8.76</v>
      </c>
      <c r="D1109" s="35" t="str">
        <f>VLOOKUP(C1109,'PC Despesas'!$X$5:$Y$103,2,FALSE)</f>
        <v>-</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164"/>
      <c r="B1110" s="61">
        <v>1107</v>
      </c>
      <c r="C1110" s="34" t="str">
        <f>'PC Despesas'!X81</f>
        <v>5.8.77</v>
      </c>
      <c r="D1110" s="35" t="str">
        <f>VLOOKUP(C1110,'PC Despesas'!$X$5:$Y$103,2,FALSE)</f>
        <v>-</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164"/>
      <c r="B1111" s="61">
        <v>1108</v>
      </c>
      <c r="C1111" s="34" t="str">
        <f>'PC Despesas'!X82</f>
        <v>5.8.78</v>
      </c>
      <c r="D1111" s="35" t="str">
        <f>VLOOKUP(C1111,'PC Despesas'!$X$5:$Y$103,2,FALSE)</f>
        <v>-</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164"/>
      <c r="B1112" s="61">
        <v>1109</v>
      </c>
      <c r="C1112" s="34" t="str">
        <f>'PC Despesas'!X83</f>
        <v>5.8.79</v>
      </c>
      <c r="D1112" s="35" t="str">
        <f>VLOOKUP(C1112,'PC Despesas'!$X$5:$Y$103,2,FALSE)</f>
        <v>-</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164"/>
      <c r="B1113" s="61">
        <v>1110</v>
      </c>
      <c r="C1113" s="34" t="str">
        <f>'PC Despesas'!X84</f>
        <v>5.8.80</v>
      </c>
      <c r="D1113" s="35" t="str">
        <f>VLOOKUP(C1113,'PC Despesas'!$X$5:$Y$103,2,FALSE)</f>
        <v>-</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164"/>
      <c r="B1114" s="61">
        <v>1111</v>
      </c>
      <c r="C1114" s="34" t="str">
        <f>'PC Despesas'!X85</f>
        <v>5.8.81</v>
      </c>
      <c r="D1114" s="35" t="str">
        <f>VLOOKUP(C1114,'PC Despesas'!$X$5:$Y$103,2,FALSE)</f>
        <v>-</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164"/>
      <c r="B1115" s="61">
        <v>1112</v>
      </c>
      <c r="C1115" s="34" t="str">
        <f>'PC Despesas'!X86</f>
        <v>5.8.82</v>
      </c>
      <c r="D1115" s="35" t="str">
        <f>VLOOKUP(C1115,'PC Despesas'!$X$5:$Y$103,2,FALSE)</f>
        <v>-</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164"/>
      <c r="B1116" s="61">
        <v>1113</v>
      </c>
      <c r="C1116" s="34" t="str">
        <f>'PC Despesas'!X87</f>
        <v>5.8.83</v>
      </c>
      <c r="D1116" s="35" t="str">
        <f>VLOOKUP(C1116,'PC Despesas'!$X$5:$Y$103,2,FALSE)</f>
        <v>-</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164"/>
      <c r="B1117" s="61">
        <v>1114</v>
      </c>
      <c r="C1117" s="34" t="str">
        <f>'PC Despesas'!X88</f>
        <v>5.8.84</v>
      </c>
      <c r="D1117" s="35" t="str">
        <f>VLOOKUP(C1117,'PC Despesas'!$X$5:$Y$103,2,FALSE)</f>
        <v>-</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164"/>
      <c r="B1118" s="61">
        <v>1115</v>
      </c>
      <c r="C1118" s="34" t="str">
        <f>'PC Despesas'!X89</f>
        <v>5.8.85</v>
      </c>
      <c r="D1118" s="35" t="str">
        <f>VLOOKUP(C1118,'PC Despesas'!$X$5:$Y$103,2,FALSE)</f>
        <v>-</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164"/>
      <c r="B1119" s="61">
        <v>1116</v>
      </c>
      <c r="C1119" s="34" t="str">
        <f>'PC Despesas'!X90</f>
        <v>5.8.86</v>
      </c>
      <c r="D1119" s="35" t="str">
        <f>VLOOKUP(C1119,'PC Despesas'!$X$5:$Y$103,2,FALSE)</f>
        <v>-</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164"/>
      <c r="B1120" s="61">
        <v>1117</v>
      </c>
      <c r="C1120" s="34" t="str">
        <f>'PC Despesas'!X91</f>
        <v>5.8.87</v>
      </c>
      <c r="D1120" s="35" t="str">
        <f>VLOOKUP(C1120,'PC Despesas'!$X$5:$Y$103,2,FALSE)</f>
        <v>-</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164"/>
      <c r="B1121" s="61">
        <v>1118</v>
      </c>
      <c r="C1121" s="34" t="str">
        <f>'PC Despesas'!X92</f>
        <v>5.8.88</v>
      </c>
      <c r="D1121" s="35" t="str">
        <f>VLOOKUP(C1121,'PC Despesas'!$X$5:$Y$103,2,FALSE)</f>
        <v>-</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164"/>
      <c r="B1122" s="61">
        <v>1119</v>
      </c>
      <c r="C1122" s="34" t="str">
        <f>'PC Despesas'!X93</f>
        <v>5.8.89</v>
      </c>
      <c r="D1122" s="35" t="str">
        <f>VLOOKUP(C1122,'PC Despesas'!$X$5:$Y$103,2,FALSE)</f>
        <v>-</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164"/>
      <c r="B1123" s="61">
        <v>1120</v>
      </c>
      <c r="C1123" s="34" t="str">
        <f>'PC Despesas'!X94</f>
        <v>5.8.90</v>
      </c>
      <c r="D1123" s="35" t="str">
        <f>VLOOKUP(C1123,'PC Despesas'!$X$5:$Y$103,2,FALSE)</f>
        <v>-</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164"/>
      <c r="B1124" s="61">
        <v>1121</v>
      </c>
      <c r="C1124" s="34" t="str">
        <f>'PC Despesas'!X95</f>
        <v>5.8.91</v>
      </c>
      <c r="D1124" s="35" t="str">
        <f>VLOOKUP(C1124,'PC Despesas'!$X$5:$Y$103,2,FALSE)</f>
        <v>-</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164"/>
      <c r="B1125" s="61">
        <v>1122</v>
      </c>
      <c r="C1125" s="34" t="str">
        <f>'PC Despesas'!X96</f>
        <v>5.8.92</v>
      </c>
      <c r="D1125" s="35" t="str">
        <f>VLOOKUP(C1125,'PC Despesas'!$X$5:$Y$103,2,FALSE)</f>
        <v>-</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164"/>
      <c r="B1126" s="61">
        <v>1123</v>
      </c>
      <c r="C1126" s="34" t="str">
        <f>'PC Despesas'!X97</f>
        <v>5.8.93</v>
      </c>
      <c r="D1126" s="35" t="str">
        <f>VLOOKUP(C1126,'PC Despesas'!$X$5:$Y$103,2,FALSE)</f>
        <v>-</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164"/>
      <c r="B1127" s="61">
        <v>1124</v>
      </c>
      <c r="C1127" s="34" t="str">
        <f>'PC Despesas'!X98</f>
        <v>5.8.94</v>
      </c>
      <c r="D1127" s="35" t="str">
        <f>VLOOKUP(C1127,'PC Despesas'!$X$5:$Y$103,2,FALSE)</f>
        <v>-</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164"/>
      <c r="B1128" s="61">
        <v>1125</v>
      </c>
      <c r="C1128" s="34" t="str">
        <f>'PC Despesas'!X99</f>
        <v>5.8.95</v>
      </c>
      <c r="D1128" s="35" t="str">
        <f>VLOOKUP(C1128,'PC Despesas'!$X$5:$Y$103,2,FALSE)</f>
        <v>-</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164"/>
      <c r="B1129" s="61">
        <v>1126</v>
      </c>
      <c r="C1129" s="34" t="str">
        <f>'PC Despesas'!X100</f>
        <v>5.8.96</v>
      </c>
      <c r="D1129" s="35" t="str">
        <f>VLOOKUP(C1129,'PC Despesas'!$X$5:$Y$103,2,FALSE)</f>
        <v>-</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164"/>
      <c r="B1130" s="61">
        <v>1127</v>
      </c>
      <c r="C1130" s="34" t="str">
        <f>'PC Despesas'!X101</f>
        <v>5.8.97</v>
      </c>
      <c r="D1130" s="35" t="str">
        <f>VLOOKUP(C1130,'PC Despesas'!$X$5:$Y$103,2,FALSE)</f>
        <v>-</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164"/>
      <c r="B1131" s="61">
        <v>1128</v>
      </c>
      <c r="C1131" s="34" t="str">
        <f>'PC Despesas'!X102</f>
        <v>5.8.98</v>
      </c>
      <c r="D1131" s="35" t="str">
        <f>VLOOKUP(C1131,'PC Despesas'!$X$5:$Y$103,2,FALSE)</f>
        <v>-</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164"/>
      <c r="B1132" s="61">
        <v>1129</v>
      </c>
      <c r="C1132" s="34" t="str">
        <f>'PC Despesas'!X103</f>
        <v>5.8.99</v>
      </c>
      <c r="D1132" s="35" t="str">
        <f>VLOOKUP(C1132,'PC Despesas'!$X$5:$Y$103,2,FALSE)</f>
        <v>Outros Investimentos</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31" t="s">
        <v>109</v>
      </c>
      <c r="D1" s="231"/>
      <c r="E1" s="231"/>
      <c r="F1" s="231"/>
      <c r="G1" s="231"/>
      <c r="H1" s="231"/>
      <c r="I1" s="231"/>
      <c r="J1" s="231"/>
      <c r="K1" s="231"/>
    </row>
    <row r="2" spans="1:17" s="18" customFormat="1" ht="37.5" customHeight="1" x14ac:dyDescent="0.25">
      <c r="A2" s="164"/>
      <c r="B2" s="57"/>
      <c r="C2" s="19"/>
      <c r="D2" s="19"/>
      <c r="E2" s="19"/>
      <c r="F2" s="19"/>
      <c r="G2" s="19"/>
      <c r="H2" s="19"/>
      <c r="I2" s="19"/>
      <c r="J2" s="19"/>
      <c r="K2" s="19"/>
      <c r="L2" s="19"/>
      <c r="M2" s="19"/>
      <c r="N2" s="19"/>
      <c r="O2" s="19"/>
      <c r="P2" s="19"/>
    </row>
    <row r="3" spans="1:17" ht="29.25" customHeight="1" thickBot="1" x14ac:dyDescent="0.3">
      <c r="A3" s="164"/>
      <c r="B3" s="1"/>
      <c r="G3" s="12"/>
    </row>
    <row r="4" spans="1:17" ht="25.5" customHeight="1" thickTop="1" thickBot="1" x14ac:dyDescent="0.3">
      <c r="A4" s="164"/>
      <c r="C4" s="251" t="s">
        <v>86</v>
      </c>
      <c r="D4" s="251"/>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96"/>
      <c r="D5" s="197"/>
      <c r="E5" s="198"/>
      <c r="F5" s="197"/>
      <c r="G5" s="197"/>
      <c r="H5" s="197"/>
      <c r="I5" s="197"/>
      <c r="J5" s="198"/>
      <c r="K5" s="198"/>
      <c r="L5" s="198"/>
      <c r="M5" s="198"/>
      <c r="N5" s="198"/>
      <c r="O5" s="198"/>
      <c r="P5" s="198"/>
      <c r="Q5" s="198"/>
    </row>
    <row r="6" spans="1:17" ht="30" customHeight="1" thickTop="1" thickBot="1" x14ac:dyDescent="0.3">
      <c r="A6" s="164"/>
      <c r="C6" s="251" t="s">
        <v>239</v>
      </c>
      <c r="D6" s="251"/>
      <c r="E6" s="199">
        <f>E8+E108+E208+E308+E408+E508+E608+E708</f>
        <v>0</v>
      </c>
      <c r="F6" s="199">
        <f t="shared" ref="F6:P6" si="0">F8+F108+F208+F308+F408+F508+F608+F708</f>
        <v>0</v>
      </c>
      <c r="G6" s="199">
        <f t="shared" si="0"/>
        <v>0</v>
      </c>
      <c r="H6" s="199">
        <f t="shared" si="0"/>
        <v>0</v>
      </c>
      <c r="I6" s="199">
        <f t="shared" si="0"/>
        <v>0</v>
      </c>
      <c r="J6" s="199">
        <f t="shared" si="0"/>
        <v>0</v>
      </c>
      <c r="K6" s="199">
        <f t="shared" si="0"/>
        <v>0</v>
      </c>
      <c r="L6" s="199">
        <f t="shared" si="0"/>
        <v>0</v>
      </c>
      <c r="M6" s="199">
        <f t="shared" si="0"/>
        <v>654.34</v>
      </c>
      <c r="N6" s="199">
        <f t="shared" si="0"/>
        <v>400</v>
      </c>
      <c r="O6" s="199">
        <f t="shared" si="0"/>
        <v>400</v>
      </c>
      <c r="P6" s="199">
        <f t="shared" si="0"/>
        <v>400</v>
      </c>
      <c r="Q6" s="199"/>
    </row>
    <row r="7" spans="1:17" ht="17.25" customHeight="1" thickTop="1" thickBot="1" x14ac:dyDescent="0.3">
      <c r="A7" s="164"/>
      <c r="C7" s="260"/>
      <c r="D7" s="260"/>
      <c r="E7" s="52"/>
      <c r="F7" s="52"/>
      <c r="G7" s="52"/>
      <c r="H7" s="52"/>
      <c r="I7" s="52"/>
      <c r="J7" s="52"/>
      <c r="K7" s="52"/>
      <c r="L7" s="52"/>
      <c r="M7" s="52"/>
      <c r="N7" s="52"/>
      <c r="O7" s="52"/>
      <c r="P7" s="52"/>
      <c r="Q7" s="52"/>
    </row>
    <row r="8" spans="1:17" ht="30.75" customHeight="1" thickTop="1" thickBot="1" x14ac:dyDescent="0.3">
      <c r="A8" s="164"/>
      <c r="C8" s="188" t="str">
        <f>'PC Despesas'!C4</f>
        <v>5.1</v>
      </c>
      <c r="D8" s="189" t="str">
        <f>VLOOKUP(C8,'PC Despesas'!$C$4:$D$103,2,FALSE)</f>
        <v>DESPESAS COM PRODUTOS</v>
      </c>
      <c r="E8" s="200">
        <f>SUM(E9:E107)</f>
        <v>0</v>
      </c>
      <c r="F8" s="200">
        <f t="shared" ref="F8:Q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 t="shared" si="1"/>
        <v>0</v>
      </c>
    </row>
    <row r="9" spans="1:17" ht="28.5" customHeight="1" thickTop="1" thickBot="1" x14ac:dyDescent="0.3">
      <c r="A9" s="164"/>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164"/>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164"/>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164"/>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164"/>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164"/>
      <c r="C14" s="34" t="str">
        <f>'PC Despesas'!C10</f>
        <v>5.1.6</v>
      </c>
      <c r="D14" s="35" t="str">
        <f>VLOOKUP(C14,'PC Despesas'!$C$4:$D$103,2,FALSE)</f>
        <v>-</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164"/>
      <c r="C15" s="34" t="str">
        <f>'PC Despesas'!C11</f>
        <v>5.1.7</v>
      </c>
      <c r="D15" s="35" t="str">
        <f>VLOOKUP(C15,'PC Despesas'!$C$4:$D$103,2,FALSE)</f>
        <v>-</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164"/>
      <c r="C16" s="34" t="str">
        <f>'PC Despesas'!C12</f>
        <v>5.1.8</v>
      </c>
      <c r="D16" s="35" t="str">
        <f>VLOOKUP(C16,'PC Despesas'!$C$4:$D$103,2,FALSE)</f>
        <v>-</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164"/>
      <c r="C17" s="34" t="str">
        <f>'PC Despesas'!C13</f>
        <v>5.1.9</v>
      </c>
      <c r="D17" s="35" t="str">
        <f>VLOOKUP(C17,'PC Despesas'!$C$4:$D$103,2,FALSE)</f>
        <v>-</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164"/>
      <c r="C18" s="34" t="str">
        <f>'PC Despesas'!C14</f>
        <v>5.1.10</v>
      </c>
      <c r="D18" s="35" t="str">
        <f>VLOOKUP(C18,'PC Despesas'!$C$4:$D$103,2,FALSE)</f>
        <v>-</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164"/>
      <c r="C19" s="34" t="str">
        <f>'PC Despesas'!C15</f>
        <v>5.1.11</v>
      </c>
      <c r="D19" s="35" t="str">
        <f>VLOOKUP(C19,'PC Despesas'!$C$4:$D$103,2,FALSE)</f>
        <v>-</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164"/>
      <c r="C20" s="34" t="str">
        <f>'PC Despesas'!C16</f>
        <v>5.1.12</v>
      </c>
      <c r="D20" s="35" t="str">
        <f>VLOOKUP(C20,'PC Despesas'!$C$4:$D$103,2,FALSE)</f>
        <v>-</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164"/>
      <c r="C21" s="34" t="str">
        <f>'PC Despesas'!C17</f>
        <v>5.1.13</v>
      </c>
      <c r="D21" s="35" t="str">
        <f>VLOOKUP(C21,'PC Despesas'!$C$4:$D$103,2,FALSE)</f>
        <v>-</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164"/>
      <c r="C22" s="34" t="str">
        <f>'PC Despesas'!C18</f>
        <v>5.1.14</v>
      </c>
      <c r="D22" s="35" t="str">
        <f>VLOOKUP(C22,'PC Despesas'!$C$4:$D$103,2,FALSE)</f>
        <v>-</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164"/>
      <c r="C23" s="34" t="str">
        <f>'PC Despesas'!C19</f>
        <v>5.1.15</v>
      </c>
      <c r="D23" s="35" t="str">
        <f>VLOOKUP(C23,'PC Despesas'!$C$4:$D$103,2,FALSE)</f>
        <v>-</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164"/>
      <c r="C24" s="34" t="str">
        <f>'PC Despesas'!C20</f>
        <v>5.1.16</v>
      </c>
      <c r="D24" s="35" t="str">
        <f>VLOOKUP(C24,'PC Despesas'!$C$4:$D$103,2,FALSE)</f>
        <v>-</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164"/>
      <c r="C25" s="34" t="str">
        <f>'PC Despesas'!C21</f>
        <v>5.1.17</v>
      </c>
      <c r="D25" s="35" t="str">
        <f>VLOOKUP(C25,'PC Despesas'!$C$4:$D$103,2,FALSE)</f>
        <v>-</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164"/>
      <c r="C26" s="34" t="str">
        <f>'PC Despesas'!C22</f>
        <v>5.1.18</v>
      </c>
      <c r="D26" s="35" t="str">
        <f>VLOOKUP(C26,'PC Despesas'!$C$4:$D$103,2,FALSE)</f>
        <v>-</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164"/>
      <c r="C27" s="34" t="str">
        <f>'PC Despesas'!C23</f>
        <v>5.1.19</v>
      </c>
      <c r="D27" s="35" t="str">
        <f>VLOOKUP(C27,'PC Despesas'!$C$4:$D$103,2,FALSE)</f>
        <v>-</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164"/>
      <c r="C28" s="34" t="str">
        <f>'PC Despesas'!C24</f>
        <v>5.1.20</v>
      </c>
      <c r="D28" s="35" t="str">
        <f>VLOOKUP(C28,'PC Despesas'!$C$4:$D$103,2,FALSE)</f>
        <v>-</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164"/>
      <c r="C29" s="34" t="str">
        <f>'PC Despesas'!C25</f>
        <v>5.1.21</v>
      </c>
      <c r="D29" s="35" t="str">
        <f>VLOOKUP(C29,'PC Despesas'!$C$4:$D$103,2,FALSE)</f>
        <v>-</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164"/>
      <c r="C30" s="34" t="str">
        <f>'PC Despesas'!C26</f>
        <v>5.1.22</v>
      </c>
      <c r="D30" s="35" t="str">
        <f>VLOOKUP(C30,'PC Despesas'!$C$4:$D$103,2,FALSE)</f>
        <v>-</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164"/>
      <c r="C31" s="34" t="str">
        <f>'PC Despesas'!C27</f>
        <v>5.1.23</v>
      </c>
      <c r="D31" s="35" t="str">
        <f>VLOOKUP(C31,'PC Despesas'!$C$4:$D$103,2,FALSE)</f>
        <v>-</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164"/>
      <c r="C32" s="34" t="str">
        <f>'PC Despesas'!C28</f>
        <v>5.1.24</v>
      </c>
      <c r="D32" s="35" t="str">
        <f>VLOOKUP(C32,'PC Despesas'!$C$4:$D$103,2,FALSE)</f>
        <v>-</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164"/>
      <c r="C33" s="34" t="str">
        <f>'PC Despesas'!C29</f>
        <v>5.1.25</v>
      </c>
      <c r="D33" s="35" t="str">
        <f>VLOOKUP(C33,'PC Despesas'!$C$4:$D$103,2,FALSE)</f>
        <v>-</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164"/>
      <c r="C34" s="34" t="str">
        <f>'PC Despesas'!C30</f>
        <v>5.1.26</v>
      </c>
      <c r="D34" s="35" t="str">
        <f>VLOOKUP(C34,'PC Despesas'!$C$4:$D$103,2,FALSE)</f>
        <v>-</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164"/>
      <c r="C35" s="34" t="str">
        <f>'PC Despesas'!C31</f>
        <v>5.1.27</v>
      </c>
      <c r="D35" s="35" t="str">
        <f>VLOOKUP(C35,'PC Despesas'!$C$4:$D$103,2,FALSE)</f>
        <v>-</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164"/>
      <c r="C36" s="34" t="str">
        <f>'PC Despesas'!C32</f>
        <v>5.1.28</v>
      </c>
      <c r="D36" s="35" t="str">
        <f>VLOOKUP(C36,'PC Despesas'!$C$4:$D$103,2,FALSE)</f>
        <v>-</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164"/>
      <c r="C37" s="34" t="str">
        <f>'PC Despesas'!C33</f>
        <v>5.1.29</v>
      </c>
      <c r="D37" s="35" t="str">
        <f>VLOOKUP(C37,'PC Despesas'!$C$4:$D$103,2,FALSE)</f>
        <v>-</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164"/>
      <c r="C38" s="34" t="str">
        <f>'PC Despesas'!C34</f>
        <v>5.1.30</v>
      </c>
      <c r="D38" s="35" t="str">
        <f>VLOOKUP(C38,'PC Despesas'!$C$4:$D$103,2,FALSE)</f>
        <v>-</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164"/>
      <c r="C39" s="34" t="str">
        <f>'PC Despesas'!C35</f>
        <v>5.1.31</v>
      </c>
      <c r="D39" s="35" t="str">
        <f>VLOOKUP(C39,'PC Despesas'!$C$4:$D$103,2,FALSE)</f>
        <v>-</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164"/>
      <c r="C40" s="34" t="str">
        <f>'PC Despesas'!C36</f>
        <v>5.1.32</v>
      </c>
      <c r="D40" s="35" t="str">
        <f>VLOOKUP(C40,'PC Despesas'!$C$4:$D$103,2,FALSE)</f>
        <v>-</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164"/>
      <c r="C41" s="34" t="str">
        <f>'PC Despesas'!C37</f>
        <v>5.1.33</v>
      </c>
      <c r="D41" s="35" t="str">
        <f>VLOOKUP(C41,'PC Despesas'!$C$4:$D$103,2,FALSE)</f>
        <v>-</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164"/>
      <c r="C42" s="34" t="str">
        <f>'PC Despesas'!C38</f>
        <v>5.1.34</v>
      </c>
      <c r="D42" s="35" t="str">
        <f>VLOOKUP(C42,'PC Despesas'!$C$4:$D$103,2,FALSE)</f>
        <v>-</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164"/>
      <c r="C43" s="34" t="str">
        <f>'PC Despesas'!C39</f>
        <v>5.1.35</v>
      </c>
      <c r="D43" s="35" t="str">
        <f>VLOOKUP(C43,'PC Despesas'!$C$4:$D$103,2,FALSE)</f>
        <v>-</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164"/>
      <c r="C44" s="34" t="str">
        <f>'PC Despesas'!C40</f>
        <v>5.1.36</v>
      </c>
      <c r="D44" s="35" t="str">
        <f>VLOOKUP(C44,'PC Despesas'!$C$4:$D$103,2,FALSE)</f>
        <v>-</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164"/>
      <c r="C45" s="34" t="str">
        <f>'PC Despesas'!C41</f>
        <v>5.1.37</v>
      </c>
      <c r="D45" s="35" t="str">
        <f>VLOOKUP(C45,'PC Despesas'!$C$4:$D$103,2,FALSE)</f>
        <v>-</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164"/>
      <c r="C46" s="34" t="str">
        <f>'PC Despesas'!C42</f>
        <v>5.1.38</v>
      </c>
      <c r="D46" s="35" t="str">
        <f>VLOOKUP(C46,'PC Despesas'!$C$4:$D$103,2,FALSE)</f>
        <v>-</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164"/>
      <c r="C47" s="34" t="str">
        <f>'PC Despesas'!C43</f>
        <v>5.1.39</v>
      </c>
      <c r="D47" s="35" t="str">
        <f>VLOOKUP(C47,'PC Despesas'!$C$4:$D$103,2,FALSE)</f>
        <v>-</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164"/>
      <c r="C48" s="34" t="str">
        <f>'PC Despesas'!C44</f>
        <v>5.1.40</v>
      </c>
      <c r="D48" s="35" t="str">
        <f>VLOOKUP(C48,'PC Despesas'!$C$4:$D$103,2,FALSE)</f>
        <v>-</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164"/>
      <c r="C49" s="34" t="str">
        <f>'PC Despesas'!C45</f>
        <v>5.1.41</v>
      </c>
      <c r="D49" s="35" t="str">
        <f>VLOOKUP(C49,'PC Despesas'!$C$4:$D$103,2,FALSE)</f>
        <v>-</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164"/>
      <c r="C50" s="34" t="str">
        <f>'PC Despesas'!C46</f>
        <v>5.1.42</v>
      </c>
      <c r="D50" s="35" t="str">
        <f>VLOOKUP(C50,'PC Despesas'!$C$4:$D$103,2,FALSE)</f>
        <v>-</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164"/>
      <c r="C51" s="34" t="str">
        <f>'PC Despesas'!C47</f>
        <v>5.1.43</v>
      </c>
      <c r="D51" s="35" t="str">
        <f>VLOOKUP(C51,'PC Despesas'!$C$4:$D$103,2,FALSE)</f>
        <v>-</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164"/>
      <c r="C52" s="34" t="str">
        <f>'PC Despesas'!C48</f>
        <v>5.1.44</v>
      </c>
      <c r="D52" s="35" t="str">
        <f>VLOOKUP(C52,'PC Despesas'!$C$4:$D$103,2,FALSE)</f>
        <v>-</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164"/>
      <c r="C53" s="34" t="str">
        <f>'PC Despesas'!C49</f>
        <v>5.1.45</v>
      </c>
      <c r="D53" s="35" t="str">
        <f>VLOOKUP(C53,'PC Despesas'!$C$4:$D$103,2,FALSE)</f>
        <v>-</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164"/>
      <c r="C54" s="34" t="str">
        <f>'PC Despesas'!C50</f>
        <v>5.1.46</v>
      </c>
      <c r="D54" s="35" t="str">
        <f>VLOOKUP(C54,'PC Despesas'!$C$4:$D$103,2,FALSE)</f>
        <v>-</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164"/>
      <c r="C55" s="34" t="str">
        <f>'PC Despesas'!C51</f>
        <v>5.1.47</v>
      </c>
      <c r="D55" s="35" t="str">
        <f>VLOOKUP(C55,'PC Despesas'!$C$4:$D$103,2,FALSE)</f>
        <v>-</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164"/>
      <c r="C56" s="34" t="str">
        <f>'PC Despesas'!C52</f>
        <v>5.1.48</v>
      </c>
      <c r="D56" s="35" t="str">
        <f>VLOOKUP(C56,'PC Despesas'!$C$4:$D$103,2,FALSE)</f>
        <v>-</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164"/>
      <c r="C57" s="34" t="str">
        <f>'PC Despesas'!C53</f>
        <v>5.1.49</v>
      </c>
      <c r="D57" s="35" t="str">
        <f>VLOOKUP(C57,'PC Despesas'!$C$4:$D$103,2,FALSE)</f>
        <v>-</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164"/>
      <c r="C58" s="34" t="str">
        <f>'PC Despesas'!C54</f>
        <v>5.1.50</v>
      </c>
      <c r="D58" s="35" t="str">
        <f>VLOOKUP(C58,'PC Despesas'!$C$4:$D$103,2,FALSE)</f>
        <v>-</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164"/>
      <c r="C59" s="34" t="str">
        <f>'PC Despesas'!C55</f>
        <v>5.1.51</v>
      </c>
      <c r="D59" s="35" t="str">
        <f>VLOOKUP(C59,'PC Despesas'!$C$4:$D$103,2,FALSE)</f>
        <v>-</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164"/>
      <c r="C60" s="34" t="str">
        <f>'PC Despesas'!C56</f>
        <v>5.1.52</v>
      </c>
      <c r="D60" s="35" t="str">
        <f>VLOOKUP(C60,'PC Despesas'!$C$4:$D$103,2,FALSE)</f>
        <v>-</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164"/>
      <c r="C61" s="34" t="str">
        <f>'PC Despesas'!C57</f>
        <v>5.1.53</v>
      </c>
      <c r="D61" s="35" t="str">
        <f>VLOOKUP(C61,'PC Despesas'!$C$4:$D$103,2,FALSE)</f>
        <v>-</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164"/>
      <c r="C62" s="34" t="str">
        <f>'PC Despesas'!C58</f>
        <v>5.1.54</v>
      </c>
      <c r="D62" s="35" t="str">
        <f>VLOOKUP(C62,'PC Despesas'!$C$4:$D$103,2,FALSE)</f>
        <v>-</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164"/>
      <c r="C63" s="34" t="str">
        <f>'PC Despesas'!C59</f>
        <v>5.1.55</v>
      </c>
      <c r="D63" s="35" t="str">
        <f>VLOOKUP(C63,'PC Despesas'!$C$4:$D$103,2,FALSE)</f>
        <v>-</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164"/>
      <c r="C64" s="34" t="str">
        <f>'PC Despesas'!C60</f>
        <v>5.1.56</v>
      </c>
      <c r="D64" s="35" t="str">
        <f>VLOOKUP(C64,'PC Despesas'!$C$4:$D$103,2,FALSE)</f>
        <v>-</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164"/>
      <c r="C65" s="34" t="str">
        <f>'PC Despesas'!C61</f>
        <v>5.1.57</v>
      </c>
      <c r="D65" s="35" t="str">
        <f>VLOOKUP(C65,'PC Despesas'!$C$4:$D$103,2,FALSE)</f>
        <v>-</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164"/>
      <c r="C66" s="34" t="str">
        <f>'PC Despesas'!C62</f>
        <v>5.1.58</v>
      </c>
      <c r="D66" s="35" t="str">
        <f>VLOOKUP(C66,'PC Despesas'!$C$4:$D$103,2,FALSE)</f>
        <v>-</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164"/>
      <c r="C67" s="34" t="str">
        <f>'PC Despesas'!C63</f>
        <v>5.1.59</v>
      </c>
      <c r="D67" s="35" t="str">
        <f>VLOOKUP(C67,'PC Despesas'!$C$4:$D$103,2,FALSE)</f>
        <v>-</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164"/>
      <c r="C68" s="34" t="str">
        <f>'PC Despesas'!C64</f>
        <v>5.1.60</v>
      </c>
      <c r="D68" s="35" t="str">
        <f>VLOOKUP(C68,'PC Despesas'!$C$4:$D$103,2,FALSE)</f>
        <v>-</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164"/>
      <c r="C69" s="34" t="str">
        <f>'PC Despesas'!C65</f>
        <v>5.1.61</v>
      </c>
      <c r="D69" s="35" t="str">
        <f>VLOOKUP(C69,'PC Despesas'!$C$4:$D$103,2,FALSE)</f>
        <v>-</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164"/>
      <c r="C70" s="34" t="str">
        <f>'PC Despesas'!C66</f>
        <v>5.1.62</v>
      </c>
      <c r="D70" s="35" t="str">
        <f>VLOOKUP(C70,'PC Despesas'!$C$4:$D$103,2,FALSE)</f>
        <v>-</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164"/>
      <c r="C71" s="34" t="str">
        <f>'PC Despesas'!C67</f>
        <v>5.1.63</v>
      </c>
      <c r="D71" s="35" t="str">
        <f>VLOOKUP(C71,'PC Despesas'!$C$4:$D$103,2,FALSE)</f>
        <v>-</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164"/>
      <c r="C72" s="34" t="str">
        <f>'PC Despesas'!C68</f>
        <v>5.1.64</v>
      </c>
      <c r="D72" s="35" t="str">
        <f>VLOOKUP(C72,'PC Despesas'!$C$4:$D$103,2,FALSE)</f>
        <v>-</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164"/>
      <c r="C73" s="34" t="str">
        <f>'PC Despesas'!C69</f>
        <v>5.1.65</v>
      </c>
      <c r="D73" s="35" t="str">
        <f>VLOOKUP(C73,'PC Despesas'!$C$4:$D$103,2,FALSE)</f>
        <v>-</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164"/>
      <c r="C74" s="34" t="str">
        <f>'PC Despesas'!C70</f>
        <v>5.1.66</v>
      </c>
      <c r="D74" s="35" t="str">
        <f>VLOOKUP(C74,'PC Despesas'!$C$4:$D$103,2,FALSE)</f>
        <v>-</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164"/>
      <c r="C75" s="34" t="str">
        <f>'PC Despesas'!C71</f>
        <v>5.1.67</v>
      </c>
      <c r="D75" s="35" t="str">
        <f>VLOOKUP(C75,'PC Despesas'!$C$4:$D$103,2,FALSE)</f>
        <v>-</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164"/>
      <c r="C76" s="34" t="str">
        <f>'PC Despesas'!C72</f>
        <v>5.1.68</v>
      </c>
      <c r="D76" s="35" t="str">
        <f>VLOOKUP(C76,'PC Despesas'!$C$4:$D$103,2,FALSE)</f>
        <v>-</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164"/>
      <c r="C77" s="34" t="str">
        <f>'PC Despesas'!C73</f>
        <v>5.1.69</v>
      </c>
      <c r="D77" s="35" t="str">
        <f>VLOOKUP(C77,'PC Despesas'!$C$4:$D$103,2,FALSE)</f>
        <v>-</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164"/>
      <c r="C78" s="34" t="str">
        <f>'PC Despesas'!C74</f>
        <v>5.1.70</v>
      </c>
      <c r="D78" s="35" t="str">
        <f>VLOOKUP(C78,'PC Despesas'!$C$4:$D$103,2,FALSE)</f>
        <v>-</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164"/>
      <c r="C79" s="34" t="str">
        <f>'PC Despesas'!C75</f>
        <v>5.1.71</v>
      </c>
      <c r="D79" s="35" t="str">
        <f>VLOOKUP(C79,'PC Despesas'!$C$4:$D$103,2,FALSE)</f>
        <v>-</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164"/>
      <c r="C80" s="34" t="str">
        <f>'PC Despesas'!C76</f>
        <v>5.1.72</v>
      </c>
      <c r="D80" s="35" t="str">
        <f>VLOOKUP(C80,'PC Despesas'!$C$4:$D$103,2,FALSE)</f>
        <v>-</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164"/>
      <c r="C81" s="34" t="str">
        <f>'PC Despesas'!C77</f>
        <v>5.1.73</v>
      </c>
      <c r="D81" s="35" t="str">
        <f>VLOOKUP(C81,'PC Despesas'!$C$4:$D$103,2,FALSE)</f>
        <v>-</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164"/>
      <c r="C82" s="34" t="str">
        <f>'PC Despesas'!C78</f>
        <v>5.1.74</v>
      </c>
      <c r="D82" s="35" t="str">
        <f>VLOOKUP(C82,'PC Despesas'!$C$4:$D$103,2,FALSE)</f>
        <v>-</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164"/>
      <c r="C83" s="34" t="str">
        <f>'PC Despesas'!C79</f>
        <v>5.1.75</v>
      </c>
      <c r="D83" s="35" t="str">
        <f>VLOOKUP(C83,'PC Despesas'!$C$4:$D$103,2,FALSE)</f>
        <v>-</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164"/>
      <c r="C84" s="34" t="str">
        <f>'PC Despesas'!C80</f>
        <v>5.1.76</v>
      </c>
      <c r="D84" s="35" t="str">
        <f>VLOOKUP(C84,'PC Despesas'!$C$4:$D$103,2,FALSE)</f>
        <v>-</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164"/>
      <c r="C85" s="34" t="str">
        <f>'PC Despesas'!C81</f>
        <v>5.1.77</v>
      </c>
      <c r="D85" s="35" t="str">
        <f>VLOOKUP(C85,'PC Despesas'!$C$4:$D$103,2,FALSE)</f>
        <v>-</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164"/>
      <c r="C86" s="34" t="str">
        <f>'PC Despesas'!C82</f>
        <v>5.1.78</v>
      </c>
      <c r="D86" s="35" t="str">
        <f>VLOOKUP(C86,'PC Despesas'!$C$4:$D$103,2,FALSE)</f>
        <v>-</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164"/>
      <c r="C87" s="34" t="str">
        <f>'PC Despesas'!C83</f>
        <v>5.1.79</v>
      </c>
      <c r="D87" s="35" t="str">
        <f>VLOOKUP(C87,'PC Despesas'!$C$4:$D$103,2,FALSE)</f>
        <v>-</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164"/>
      <c r="C88" s="34" t="str">
        <f>'PC Despesas'!C84</f>
        <v>5.1.80</v>
      </c>
      <c r="D88" s="35" t="str">
        <f>VLOOKUP(C88,'PC Despesas'!$C$4:$D$103,2,FALSE)</f>
        <v>-</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164"/>
      <c r="C89" s="34" t="str">
        <f>'PC Despesas'!C85</f>
        <v>5.1.81</v>
      </c>
      <c r="D89" s="35" t="str">
        <f>VLOOKUP(C89,'PC Despesas'!$C$4:$D$103,2,FALSE)</f>
        <v>-</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164"/>
      <c r="C90" s="34" t="str">
        <f>'PC Despesas'!C86</f>
        <v>5.1.82</v>
      </c>
      <c r="D90" s="35" t="str">
        <f>VLOOKUP(C90,'PC Despesas'!$C$4:$D$103,2,FALSE)</f>
        <v>-</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164"/>
      <c r="C91" s="34" t="str">
        <f>'PC Despesas'!C87</f>
        <v>5.1.83</v>
      </c>
      <c r="D91" s="35" t="str">
        <f>VLOOKUP(C91,'PC Despesas'!$C$4:$D$103,2,FALSE)</f>
        <v>-</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164"/>
      <c r="C92" s="34" t="str">
        <f>'PC Despesas'!C88</f>
        <v>5.1.84</v>
      </c>
      <c r="D92" s="35" t="str">
        <f>VLOOKUP(C92,'PC Despesas'!$C$4:$D$103,2,FALSE)</f>
        <v>-</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164"/>
      <c r="C93" s="34" t="str">
        <f>'PC Despesas'!C89</f>
        <v>5.1.85</v>
      </c>
      <c r="D93" s="35" t="str">
        <f>VLOOKUP(C93,'PC Despesas'!$C$4:$D$103,2,FALSE)</f>
        <v>-</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164"/>
      <c r="C94" s="34" t="str">
        <f>'PC Despesas'!C90</f>
        <v>5.1.86</v>
      </c>
      <c r="D94" s="35" t="str">
        <f>VLOOKUP(C94,'PC Despesas'!$C$4:$D$103,2,FALSE)</f>
        <v>-</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164"/>
      <c r="C95" s="34" t="str">
        <f>'PC Despesas'!C91</f>
        <v>5.1.87</v>
      </c>
      <c r="D95" s="35" t="str">
        <f>VLOOKUP(C95,'PC Despesas'!$C$4:$D$103,2,FALSE)</f>
        <v>-</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164"/>
      <c r="C96" s="34" t="str">
        <f>'PC Despesas'!C92</f>
        <v>5.1.88</v>
      </c>
      <c r="D96" s="35" t="str">
        <f>VLOOKUP(C96,'PC Despesas'!$C$4:$D$103,2,FALSE)</f>
        <v>-</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164"/>
      <c r="C97" s="34" t="str">
        <f>'PC Despesas'!C93</f>
        <v>5.1.89</v>
      </c>
      <c r="D97" s="35" t="str">
        <f>VLOOKUP(C97,'PC Despesas'!$C$4:$D$103,2,FALSE)</f>
        <v>-</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164"/>
      <c r="C98" s="34" t="str">
        <f>'PC Despesas'!C94</f>
        <v>5.1.90</v>
      </c>
      <c r="D98" s="35" t="str">
        <f>VLOOKUP(C98,'PC Despesas'!$C$4:$D$103,2,FALSE)</f>
        <v>-</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164"/>
      <c r="C99" s="34" t="str">
        <f>'PC Despesas'!C95</f>
        <v>5.1.91</v>
      </c>
      <c r="D99" s="35" t="str">
        <f>VLOOKUP(C99,'PC Despesas'!$C$4:$D$103,2,FALSE)</f>
        <v>-</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164"/>
      <c r="C100" s="34" t="str">
        <f>'PC Despesas'!C96</f>
        <v>5.1.92</v>
      </c>
      <c r="D100" s="35" t="str">
        <f>VLOOKUP(C100,'PC Despesas'!$C$4:$D$103,2,FALSE)</f>
        <v>-</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164"/>
      <c r="C101" s="34" t="str">
        <f>'PC Despesas'!C97</f>
        <v>5.1.93</v>
      </c>
      <c r="D101" s="35" t="str">
        <f>VLOOKUP(C101,'PC Despesas'!$C$4:$D$103,2,FALSE)</f>
        <v>-</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164"/>
      <c r="C102" s="34" t="str">
        <f>'PC Despesas'!C98</f>
        <v>5.1.94</v>
      </c>
      <c r="D102" s="35" t="str">
        <f>VLOOKUP(C102,'PC Despesas'!$C$4:$D$103,2,FALSE)</f>
        <v>-</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164"/>
      <c r="C103" s="34" t="str">
        <f>'PC Despesas'!C99</f>
        <v>5.1.95</v>
      </c>
      <c r="D103" s="35" t="str">
        <f>VLOOKUP(C103,'PC Despesas'!$C$4:$D$103,2,FALSE)</f>
        <v>-</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164"/>
      <c r="C104" s="34" t="str">
        <f>'PC Despesas'!C100</f>
        <v>5.1.96</v>
      </c>
      <c r="D104" s="35" t="str">
        <f>VLOOKUP(C104,'PC Despesas'!$C$4:$D$103,2,FALSE)</f>
        <v>-</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164"/>
      <c r="C105" s="34" t="str">
        <f>'PC Despesas'!C101</f>
        <v>5.1.97</v>
      </c>
      <c r="D105" s="35" t="str">
        <f>VLOOKUP(C105,'PC Despesas'!$C$4:$D$103,2,FALSE)</f>
        <v>-</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164"/>
      <c r="C106" s="34" t="str">
        <f>'PC Despesas'!C102</f>
        <v>5.1.98</v>
      </c>
      <c r="D106" s="35" t="str">
        <f>VLOOKUP(C106,'PC Despesas'!$C$4:$D$103,2,FALSE)</f>
        <v>-</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164"/>
      <c r="C107" s="34" t="str">
        <f>'PC Despesas'!C103</f>
        <v>5.1.99</v>
      </c>
      <c r="D107" s="35" t="str">
        <f>VLOOKUP(C107,'PC Despesas'!$C$4:$D$103,2,FALSE)</f>
        <v>Outras Despesas com Produtos</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164"/>
      <c r="C108" s="191" t="str">
        <f>'PC Despesas'!F4</f>
        <v>5.2</v>
      </c>
      <c r="D108" s="201" t="str">
        <f>VLOOKUP(C108,'PC Despesas'!$F$4:$G$103,2,FALSE)</f>
        <v>DESPESAS COM SERVIÇOS</v>
      </c>
      <c r="E108" s="200">
        <f t="shared" ref="E108:Q108" si="4">SUM(E109:E207)</f>
        <v>0</v>
      </c>
      <c r="F108" s="200">
        <f t="shared" si="4"/>
        <v>0</v>
      </c>
      <c r="G108" s="200">
        <f t="shared" si="4"/>
        <v>0</v>
      </c>
      <c r="H108" s="200">
        <f t="shared" si="4"/>
        <v>0</v>
      </c>
      <c r="I108" s="200">
        <f t="shared" si="4"/>
        <v>0</v>
      </c>
      <c r="J108" s="200">
        <f t="shared" si="4"/>
        <v>0</v>
      </c>
      <c r="K108" s="200">
        <f t="shared" si="4"/>
        <v>0</v>
      </c>
      <c r="L108" s="200">
        <f t="shared" si="4"/>
        <v>0</v>
      </c>
      <c r="M108" s="200">
        <f t="shared" si="4"/>
        <v>127.17</v>
      </c>
      <c r="N108" s="200">
        <f t="shared" si="4"/>
        <v>0</v>
      </c>
      <c r="O108" s="200">
        <f t="shared" si="4"/>
        <v>0</v>
      </c>
      <c r="P108" s="200">
        <f t="shared" si="4"/>
        <v>0</v>
      </c>
      <c r="Q108" s="200">
        <f t="shared" si="4"/>
        <v>127.17</v>
      </c>
    </row>
    <row r="109" spans="1:17" ht="28.5" customHeight="1" thickTop="1" thickBot="1" x14ac:dyDescent="0.3">
      <c r="A109" s="164"/>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164"/>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164"/>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164"/>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164"/>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164"/>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164"/>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164"/>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164"/>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164"/>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164"/>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164"/>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164"/>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127.17</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127.17</v>
      </c>
    </row>
    <row r="122" spans="1:17" ht="28.5" customHeight="1" thickTop="1" thickBot="1" x14ac:dyDescent="0.3">
      <c r="A122" s="164"/>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164"/>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164"/>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164"/>
      <c r="C125" s="34" t="str">
        <f>'PC Despesas'!F21</f>
        <v>5.2.17</v>
      </c>
      <c r="D125" s="35">
        <f>VLOOKUP(C125,'PC Despesas'!$F$4:$G$103,2,FALSE)</f>
        <v>0</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164"/>
      <c r="C126" s="34" t="str">
        <f>'PC Despesas'!F22</f>
        <v>5.2.18</v>
      </c>
      <c r="D126" s="35" t="str">
        <f>VLOOKUP(C126,'PC Despesas'!$F$4:$G$103,2,FALSE)</f>
        <v>-</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164"/>
      <c r="C127" s="34" t="str">
        <f>'PC Despesas'!F23</f>
        <v>5.2.19</v>
      </c>
      <c r="D127" s="35" t="str">
        <f>VLOOKUP(C127,'PC Despesas'!$F$4:$G$103,2,FALSE)</f>
        <v>-</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164"/>
      <c r="C128" s="34" t="str">
        <f>'PC Despesas'!F24</f>
        <v>5.2.20</v>
      </c>
      <c r="D128" s="35" t="str">
        <f>VLOOKUP(C128,'PC Despesas'!$F$4:$G$103,2,FALSE)</f>
        <v>-</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164"/>
      <c r="C129" s="34" t="str">
        <f>'PC Despesas'!F25</f>
        <v>5.2.21</v>
      </c>
      <c r="D129" s="35" t="str">
        <f>VLOOKUP(C129,'PC Despesas'!$F$4:$G$103,2,FALSE)</f>
        <v>-</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164"/>
      <c r="C130" s="34" t="str">
        <f>'PC Despesas'!F26</f>
        <v>5.2.22</v>
      </c>
      <c r="D130" s="35" t="str">
        <f>VLOOKUP(C130,'PC Despesas'!$F$4:$G$103,2,FALSE)</f>
        <v>-</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164"/>
      <c r="C131" s="34" t="str">
        <f>'PC Despesas'!F27</f>
        <v>5.2.23</v>
      </c>
      <c r="D131" s="35" t="str">
        <f>VLOOKUP(C131,'PC Despesas'!$F$4:$G$103,2,FALSE)</f>
        <v>-</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164"/>
      <c r="C132" s="34" t="str">
        <f>'PC Despesas'!F28</f>
        <v>5.2.24</v>
      </c>
      <c r="D132" s="35" t="str">
        <f>VLOOKUP(C132,'PC Despesas'!$F$4:$G$103,2,FALSE)</f>
        <v>-</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164"/>
      <c r="C133" s="34" t="str">
        <f>'PC Despesas'!F29</f>
        <v>5.2.25</v>
      </c>
      <c r="D133" s="35" t="str">
        <f>VLOOKUP(C133,'PC Despesas'!$F$4:$G$103,2,FALSE)</f>
        <v>-</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164"/>
      <c r="C134" s="34" t="str">
        <f>'PC Despesas'!F30</f>
        <v>5.2.26</v>
      </c>
      <c r="D134" s="35" t="str">
        <f>VLOOKUP(C134,'PC Despesas'!$F$4:$G$103,2,FALSE)</f>
        <v>-</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164"/>
      <c r="C135" s="34" t="str">
        <f>'PC Despesas'!F31</f>
        <v>5.2.27</v>
      </c>
      <c r="D135" s="35" t="str">
        <f>VLOOKUP(C135,'PC Despesas'!$F$4:$G$103,2,FALSE)</f>
        <v>-</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164"/>
      <c r="C136" s="34" t="str">
        <f>'PC Despesas'!F32</f>
        <v>5.2.28</v>
      </c>
      <c r="D136" s="35" t="str">
        <f>VLOOKUP(C136,'PC Despesas'!$F$4:$G$103,2,FALSE)</f>
        <v>-</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164"/>
      <c r="C137" s="34" t="str">
        <f>'PC Despesas'!F33</f>
        <v>5.2.29</v>
      </c>
      <c r="D137" s="35" t="str">
        <f>VLOOKUP(C137,'PC Despesas'!$F$4:$G$103,2,FALSE)</f>
        <v>-</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164"/>
      <c r="C138" s="34" t="str">
        <f>'PC Despesas'!F34</f>
        <v>5.2.30</v>
      </c>
      <c r="D138" s="35" t="str">
        <f>VLOOKUP(C138,'PC Despesas'!$F$4:$G$103,2,FALSE)</f>
        <v>-</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164"/>
      <c r="C139" s="34" t="str">
        <f>'PC Despesas'!F35</f>
        <v>5.2.31</v>
      </c>
      <c r="D139" s="35" t="str">
        <f>VLOOKUP(C139,'PC Despesas'!$F$4:$G$103,2,FALSE)</f>
        <v>-</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164"/>
      <c r="C140" s="34" t="str">
        <f>'PC Despesas'!F36</f>
        <v>5.2.32</v>
      </c>
      <c r="D140" s="35" t="str">
        <f>VLOOKUP(C140,'PC Despesas'!$F$4:$G$103,2,FALSE)</f>
        <v>-</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164"/>
      <c r="C141" s="34" t="str">
        <f>'PC Despesas'!F37</f>
        <v>5.2.33</v>
      </c>
      <c r="D141" s="35" t="str">
        <f>VLOOKUP(C141,'PC Despesas'!$F$4:$G$103,2,FALSE)</f>
        <v>-</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164"/>
      <c r="C142" s="34" t="str">
        <f>'PC Despesas'!F38</f>
        <v>5.2.34</v>
      </c>
      <c r="D142" s="35" t="str">
        <f>VLOOKUP(C142,'PC Despesas'!$F$4:$G$103,2,FALSE)</f>
        <v>-</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164"/>
      <c r="C143" s="34" t="str">
        <f>'PC Despesas'!F39</f>
        <v>5.2.35</v>
      </c>
      <c r="D143" s="35" t="str">
        <f>VLOOKUP(C143,'PC Despesas'!$F$4:$G$103,2,FALSE)</f>
        <v>-</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164"/>
      <c r="C144" s="34" t="str">
        <f>'PC Despesas'!F40</f>
        <v>5.2.36</v>
      </c>
      <c r="D144" s="35" t="str">
        <f>VLOOKUP(C144,'PC Despesas'!$F$4:$G$103,2,FALSE)</f>
        <v>-</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164"/>
      <c r="C145" s="34" t="str">
        <f>'PC Despesas'!F41</f>
        <v>5.2.37</v>
      </c>
      <c r="D145" s="35" t="str">
        <f>VLOOKUP(C145,'PC Despesas'!$F$4:$G$103,2,FALSE)</f>
        <v>-</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164"/>
      <c r="C146" s="34" t="str">
        <f>'PC Despesas'!F42</f>
        <v>5.2.38</v>
      </c>
      <c r="D146" s="35" t="str">
        <f>VLOOKUP(C146,'PC Despesas'!$F$4:$G$103,2,FALSE)</f>
        <v>-</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164"/>
      <c r="C147" s="34" t="str">
        <f>'PC Despesas'!F43</f>
        <v>5.2.39</v>
      </c>
      <c r="D147" s="35" t="str">
        <f>VLOOKUP(C147,'PC Despesas'!$F$4:$G$103,2,FALSE)</f>
        <v>-</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164"/>
      <c r="C148" s="34" t="str">
        <f>'PC Despesas'!F44</f>
        <v>5.2.40</v>
      </c>
      <c r="D148" s="35" t="str">
        <f>VLOOKUP(C148,'PC Despesas'!$F$4:$G$103,2,FALSE)</f>
        <v>-</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164"/>
      <c r="C149" s="34" t="str">
        <f>'PC Despesas'!F45</f>
        <v>5.2.41</v>
      </c>
      <c r="D149" s="35" t="str">
        <f>VLOOKUP(C149,'PC Despesas'!$F$4:$G$103,2,FALSE)</f>
        <v>-</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164"/>
      <c r="C150" s="34" t="str">
        <f>'PC Despesas'!F46</f>
        <v>5.2.42</v>
      </c>
      <c r="D150" s="35" t="str">
        <f>VLOOKUP(C150,'PC Despesas'!$F$4:$G$103,2,FALSE)</f>
        <v>-</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164"/>
      <c r="C151" s="34" t="str">
        <f>'PC Despesas'!F47</f>
        <v>5.2.43</v>
      </c>
      <c r="D151" s="35" t="str">
        <f>VLOOKUP(C151,'PC Despesas'!$F$4:$G$103,2,FALSE)</f>
        <v>-</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164"/>
      <c r="C152" s="34" t="str">
        <f>'PC Despesas'!F48</f>
        <v>5.2.44</v>
      </c>
      <c r="D152" s="35" t="str">
        <f>VLOOKUP(C152,'PC Despesas'!$F$4:$G$103,2,FALSE)</f>
        <v>-</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164"/>
      <c r="C153" s="34" t="str">
        <f>'PC Despesas'!F49</f>
        <v>5.2.45</v>
      </c>
      <c r="D153" s="35" t="str">
        <f>VLOOKUP(C153,'PC Despesas'!$F$4:$G$103,2,FALSE)</f>
        <v>-</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164"/>
      <c r="C154" s="34" t="str">
        <f>'PC Despesas'!F50</f>
        <v>5.2.46</v>
      </c>
      <c r="D154" s="35" t="str">
        <f>VLOOKUP(C154,'PC Despesas'!$F$4:$G$103,2,FALSE)</f>
        <v>-</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164"/>
      <c r="C155" s="34" t="str">
        <f>'PC Despesas'!F51</f>
        <v>5.2.47</v>
      </c>
      <c r="D155" s="35" t="str">
        <f>VLOOKUP(C155,'PC Despesas'!$F$4:$G$103,2,FALSE)</f>
        <v>-</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164"/>
      <c r="C156" s="34" t="str">
        <f>'PC Despesas'!F52</f>
        <v>5.2.48</v>
      </c>
      <c r="D156" s="35" t="str">
        <f>VLOOKUP(C156,'PC Despesas'!$F$4:$G$103,2,FALSE)</f>
        <v>-</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164"/>
      <c r="C157" s="34" t="str">
        <f>'PC Despesas'!F53</f>
        <v>5.2.49</v>
      </c>
      <c r="D157" s="35" t="str">
        <f>VLOOKUP(C157,'PC Despesas'!$F$4:$G$103,2,FALSE)</f>
        <v>-</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164"/>
      <c r="C158" s="34" t="str">
        <f>'PC Despesas'!F54</f>
        <v>5.2.50</v>
      </c>
      <c r="D158" s="35" t="str">
        <f>VLOOKUP(C158,'PC Despesas'!$F$4:$G$103,2,FALSE)</f>
        <v>-</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164"/>
      <c r="C159" s="34" t="str">
        <f>'PC Despesas'!F55</f>
        <v>5.2.51</v>
      </c>
      <c r="D159" s="35" t="str">
        <f>VLOOKUP(C159,'PC Despesas'!$F$4:$G$103,2,FALSE)</f>
        <v>-</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164"/>
      <c r="C160" s="34" t="str">
        <f>'PC Despesas'!F56</f>
        <v>5.2.52</v>
      </c>
      <c r="D160" s="35" t="str">
        <f>VLOOKUP(C160,'PC Despesas'!$F$4:$G$103,2,FALSE)</f>
        <v>-</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164"/>
      <c r="C161" s="34" t="str">
        <f>'PC Despesas'!F57</f>
        <v>5.2.53</v>
      </c>
      <c r="D161" s="35" t="str">
        <f>VLOOKUP(C161,'PC Despesas'!$F$4:$G$103,2,FALSE)</f>
        <v>-</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164"/>
      <c r="C162" s="34" t="str">
        <f>'PC Despesas'!F58</f>
        <v>5.2.54</v>
      </c>
      <c r="D162" s="35" t="str">
        <f>VLOOKUP(C162,'PC Despesas'!$F$4:$G$103,2,FALSE)</f>
        <v>-</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164"/>
      <c r="C163" s="34" t="str">
        <f>'PC Despesas'!F59</f>
        <v>5.2.55</v>
      </c>
      <c r="D163" s="35" t="str">
        <f>VLOOKUP(C163,'PC Despesas'!$F$4:$G$103,2,FALSE)</f>
        <v>-</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164"/>
      <c r="C164" s="34" t="str">
        <f>'PC Despesas'!F60</f>
        <v>5.2.56</v>
      </c>
      <c r="D164" s="35" t="str">
        <f>VLOOKUP(C164,'PC Despesas'!$F$4:$G$103,2,FALSE)</f>
        <v>-</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164"/>
      <c r="C165" s="34" t="str">
        <f>'PC Despesas'!F61</f>
        <v>5.2.57</v>
      </c>
      <c r="D165" s="35" t="str">
        <f>VLOOKUP(C165,'PC Despesas'!$F$4:$G$103,2,FALSE)</f>
        <v>-</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164"/>
      <c r="C166" s="34" t="str">
        <f>'PC Despesas'!F62</f>
        <v>5.2.58</v>
      </c>
      <c r="D166" s="35" t="str">
        <f>VLOOKUP(C166,'PC Despesas'!$F$4:$G$103,2,FALSE)</f>
        <v>-</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164"/>
      <c r="C167" s="34" t="str">
        <f>'PC Despesas'!F63</f>
        <v>5.2.59</v>
      </c>
      <c r="D167" s="35" t="str">
        <f>VLOOKUP(C167,'PC Despesas'!$F$4:$G$103,2,FALSE)</f>
        <v>-</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164"/>
      <c r="C168" s="34" t="str">
        <f>'PC Despesas'!F64</f>
        <v>5.2.60</v>
      </c>
      <c r="D168" s="35" t="str">
        <f>VLOOKUP(C168,'PC Despesas'!$F$4:$G$103,2,FALSE)</f>
        <v>-</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164"/>
      <c r="C169" s="34" t="str">
        <f>'PC Despesas'!F65</f>
        <v>5.2.61</v>
      </c>
      <c r="D169" s="35" t="str">
        <f>VLOOKUP(C169,'PC Despesas'!$F$4:$G$103,2,FALSE)</f>
        <v>-</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164"/>
      <c r="C170" s="34" t="str">
        <f>'PC Despesas'!F66</f>
        <v>5.2.62</v>
      </c>
      <c r="D170" s="35" t="str">
        <f>VLOOKUP(C170,'PC Despesas'!$F$4:$G$103,2,FALSE)</f>
        <v>-</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164"/>
      <c r="C171" s="34" t="str">
        <f>'PC Despesas'!F67</f>
        <v>5.2.63</v>
      </c>
      <c r="D171" s="35" t="str">
        <f>VLOOKUP(C171,'PC Despesas'!$F$4:$G$103,2,FALSE)</f>
        <v>-</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164"/>
      <c r="C172" s="34" t="str">
        <f>'PC Despesas'!F68</f>
        <v>5.2.64</v>
      </c>
      <c r="D172" s="35" t="str">
        <f>VLOOKUP(C172,'PC Despesas'!$F$4:$G$103,2,FALSE)</f>
        <v>-</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164"/>
      <c r="C173" s="34" t="str">
        <f>'PC Despesas'!F69</f>
        <v>5.2.65</v>
      </c>
      <c r="D173" s="35" t="str">
        <f>VLOOKUP(C173,'PC Despesas'!$F$4:$G$103,2,FALSE)</f>
        <v>-</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164"/>
      <c r="C174" s="34" t="str">
        <f>'PC Despesas'!F70</f>
        <v>5.2.66</v>
      </c>
      <c r="D174" s="35" t="str">
        <f>VLOOKUP(C174,'PC Despesas'!$F$4:$G$103,2,FALSE)</f>
        <v>-</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164"/>
      <c r="C175" s="34" t="str">
        <f>'PC Despesas'!F71</f>
        <v>5.2.67</v>
      </c>
      <c r="D175" s="35" t="str">
        <f>VLOOKUP(C175,'PC Despesas'!$F$4:$G$103,2,FALSE)</f>
        <v>-</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164"/>
      <c r="C176" s="34" t="str">
        <f>'PC Despesas'!F72</f>
        <v>5.2.68</v>
      </c>
      <c r="D176" s="35" t="str">
        <f>VLOOKUP(C176,'PC Despesas'!$F$4:$G$103,2,FALSE)</f>
        <v>-</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164"/>
      <c r="C177" s="34" t="str">
        <f>'PC Despesas'!F73</f>
        <v>5.2.69</v>
      </c>
      <c r="D177" s="35" t="str">
        <f>VLOOKUP(C177,'PC Despesas'!$F$4:$G$103,2,FALSE)</f>
        <v>-</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164"/>
      <c r="C178" s="34" t="str">
        <f>'PC Despesas'!F74</f>
        <v>5.2.70</v>
      </c>
      <c r="D178" s="35" t="str">
        <f>VLOOKUP(C178,'PC Despesas'!$F$4:$G$103,2,FALSE)</f>
        <v>-</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164"/>
      <c r="C179" s="34" t="str">
        <f>'PC Despesas'!F75</f>
        <v>5.2.71</v>
      </c>
      <c r="D179" s="35" t="str">
        <f>VLOOKUP(C179,'PC Despesas'!$F$4:$G$103,2,FALSE)</f>
        <v>-</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164"/>
      <c r="C180" s="34" t="str">
        <f>'PC Despesas'!F76</f>
        <v>5.2.72</v>
      </c>
      <c r="D180" s="35" t="str">
        <f>VLOOKUP(C180,'PC Despesas'!$F$4:$G$103,2,FALSE)</f>
        <v>-</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164"/>
      <c r="C181" s="34" t="str">
        <f>'PC Despesas'!F77</f>
        <v>5.2.73</v>
      </c>
      <c r="D181" s="35" t="str">
        <f>VLOOKUP(C181,'PC Despesas'!$F$4:$G$103,2,FALSE)</f>
        <v>-</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164"/>
      <c r="C182" s="34" t="str">
        <f>'PC Despesas'!F78</f>
        <v>5.2.74</v>
      </c>
      <c r="D182" s="35" t="str">
        <f>VLOOKUP(C182,'PC Despesas'!$F$4:$G$103,2,FALSE)</f>
        <v>-</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164"/>
      <c r="C183" s="34" t="str">
        <f>'PC Despesas'!F79</f>
        <v>5.2.75</v>
      </c>
      <c r="D183" s="35" t="str">
        <f>VLOOKUP(C183,'PC Despesas'!$F$4:$G$103,2,FALSE)</f>
        <v>-</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164"/>
      <c r="C184" s="34" t="str">
        <f>'PC Despesas'!F80</f>
        <v>5.2.76</v>
      </c>
      <c r="D184" s="35" t="str">
        <f>VLOOKUP(C184,'PC Despesas'!$F$4:$G$103,2,FALSE)</f>
        <v>-</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164"/>
      <c r="C185" s="34" t="str">
        <f>'PC Despesas'!F81</f>
        <v>5.2.77</v>
      </c>
      <c r="D185" s="35" t="str">
        <f>VLOOKUP(C185,'PC Despesas'!$F$4:$G$103,2,FALSE)</f>
        <v>-</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164"/>
      <c r="C186" s="34" t="str">
        <f>'PC Despesas'!F82</f>
        <v>5.2.78</v>
      </c>
      <c r="D186" s="35" t="str">
        <f>VLOOKUP(C186,'PC Despesas'!$F$4:$G$103,2,FALSE)</f>
        <v>-</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164"/>
      <c r="C187" s="34" t="str">
        <f>'PC Despesas'!F83</f>
        <v>5.2.79</v>
      </c>
      <c r="D187" s="35" t="str">
        <f>VLOOKUP(C187,'PC Despesas'!$F$4:$G$103,2,FALSE)</f>
        <v>-</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164"/>
      <c r="C188" s="34" t="str">
        <f>'PC Despesas'!F84</f>
        <v>5.2.80</v>
      </c>
      <c r="D188" s="35" t="str">
        <f>VLOOKUP(C188,'PC Despesas'!$F$4:$G$103,2,FALSE)</f>
        <v>-</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164"/>
      <c r="C189" s="34" t="str">
        <f>'PC Despesas'!F85</f>
        <v>5.2.81</v>
      </c>
      <c r="D189" s="35" t="str">
        <f>VLOOKUP(C189,'PC Despesas'!$F$4:$G$103,2,FALSE)</f>
        <v>-</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164"/>
      <c r="C190" s="34" t="str">
        <f>'PC Despesas'!F86</f>
        <v>5.2.82</v>
      </c>
      <c r="D190" s="35" t="str">
        <f>VLOOKUP(C190,'PC Despesas'!$F$4:$G$103,2,FALSE)</f>
        <v>-</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164"/>
      <c r="C191" s="34" t="str">
        <f>'PC Despesas'!F87</f>
        <v>5.2.83</v>
      </c>
      <c r="D191" s="35" t="str">
        <f>VLOOKUP(C191,'PC Despesas'!$F$4:$G$103,2,FALSE)</f>
        <v>-</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164"/>
      <c r="C192" s="34" t="str">
        <f>'PC Despesas'!F88</f>
        <v>5.2.84</v>
      </c>
      <c r="D192" s="35" t="str">
        <f>VLOOKUP(C192,'PC Despesas'!$F$4:$G$103,2,FALSE)</f>
        <v>-</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164"/>
      <c r="C193" s="34" t="str">
        <f>'PC Despesas'!F89</f>
        <v>5.2.85</v>
      </c>
      <c r="D193" s="35" t="str">
        <f>VLOOKUP(C193,'PC Despesas'!$F$4:$G$103,2,FALSE)</f>
        <v>-</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164"/>
      <c r="C194" s="34" t="str">
        <f>'PC Despesas'!F90</f>
        <v>5.2.86</v>
      </c>
      <c r="D194" s="35" t="str">
        <f>VLOOKUP(C194,'PC Despesas'!$F$4:$G$103,2,FALSE)</f>
        <v>-</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164"/>
      <c r="C195" s="34" t="str">
        <f>'PC Despesas'!F91</f>
        <v>5.2.87</v>
      </c>
      <c r="D195" s="35" t="str">
        <f>VLOOKUP(C195,'PC Despesas'!$F$4:$G$103,2,FALSE)</f>
        <v>-</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164"/>
      <c r="C196" s="34" t="str">
        <f>'PC Despesas'!F92</f>
        <v>5.2.88</v>
      </c>
      <c r="D196" s="35" t="str">
        <f>VLOOKUP(C196,'PC Despesas'!$F$4:$G$103,2,FALSE)</f>
        <v>-</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164"/>
      <c r="C197" s="34" t="str">
        <f>'PC Despesas'!F93</f>
        <v>5.2.89</v>
      </c>
      <c r="D197" s="35" t="str">
        <f>VLOOKUP(C197,'PC Despesas'!$F$4:$G$103,2,FALSE)</f>
        <v>-</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164"/>
      <c r="C198" s="34" t="str">
        <f>'PC Despesas'!F94</f>
        <v>5.2.90</v>
      </c>
      <c r="D198" s="35" t="str">
        <f>VLOOKUP(C198,'PC Despesas'!$F$4:$G$103,2,FALSE)</f>
        <v>-</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164"/>
      <c r="C199" s="34" t="str">
        <f>'PC Despesas'!F95</f>
        <v>5.2.91</v>
      </c>
      <c r="D199" s="35" t="str">
        <f>VLOOKUP(C199,'PC Despesas'!$F$4:$G$103,2,FALSE)</f>
        <v>-</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164"/>
      <c r="C200" s="34" t="str">
        <f>'PC Despesas'!F96</f>
        <v>5.2.92</v>
      </c>
      <c r="D200" s="35" t="str">
        <f>VLOOKUP(C200,'PC Despesas'!$F$4:$G$103,2,FALSE)</f>
        <v>-</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164"/>
      <c r="C201" s="34" t="str">
        <f>'PC Despesas'!F97</f>
        <v>5.2.93</v>
      </c>
      <c r="D201" s="35" t="str">
        <f>VLOOKUP(C201,'PC Despesas'!$F$4:$G$103,2,FALSE)</f>
        <v>-</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164"/>
      <c r="C202" s="34" t="str">
        <f>'PC Despesas'!F98</f>
        <v>5.2.94</v>
      </c>
      <c r="D202" s="35" t="str">
        <f>VLOOKUP(C202,'PC Despesas'!$F$4:$G$103,2,FALSE)</f>
        <v>-</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164"/>
      <c r="C203" s="34" t="str">
        <f>'PC Despesas'!F99</f>
        <v>5.2.95</v>
      </c>
      <c r="D203" s="35" t="str">
        <f>VLOOKUP(C203,'PC Despesas'!$F$4:$G$103,2,FALSE)</f>
        <v>-</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164"/>
      <c r="C204" s="34" t="str">
        <f>'PC Despesas'!F100</f>
        <v>5.2.96</v>
      </c>
      <c r="D204" s="35" t="str">
        <f>VLOOKUP(C204,'PC Despesas'!$F$4:$G$103,2,FALSE)</f>
        <v>-</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164"/>
      <c r="C205" s="34" t="str">
        <f>'PC Despesas'!F101</f>
        <v>5.2.97</v>
      </c>
      <c r="D205" s="35" t="str">
        <f>VLOOKUP(C205,'PC Despesas'!$F$4:$G$103,2,FALSE)</f>
        <v>-</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164"/>
      <c r="C206" s="34" t="str">
        <f>'PC Despesas'!F102</f>
        <v>5.2.98</v>
      </c>
      <c r="D206" s="35" t="str">
        <f>VLOOKUP(C206,'PC Despesas'!$F$4:$G$103,2,FALSE)</f>
        <v>-</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164"/>
      <c r="C207" s="34" t="str">
        <f>'PC Despesas'!F103</f>
        <v>5.2.99</v>
      </c>
      <c r="D207" s="35" t="str">
        <f>VLOOKUP(C207,'PC Despesas'!$F$4:$G$103,2,FALSE)</f>
        <v>Outras Despesas com Serviços</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164"/>
      <c r="C208" s="191" t="str">
        <f>'PC Despesas'!I4</f>
        <v>5.3</v>
      </c>
      <c r="D208" s="202" t="str">
        <f>VLOOKUP(C208,'PC Despesas'!$I$4:$J$103,2,FALSE)</f>
        <v>DESPESAS NÃO OPERACIONAIS</v>
      </c>
      <c r="E208" s="200">
        <f t="shared" ref="E208:Q208" si="7">SUM(E209:E307)</f>
        <v>0</v>
      </c>
      <c r="F208" s="200">
        <f t="shared" si="7"/>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 t="shared" si="7"/>
        <v>0</v>
      </c>
    </row>
    <row r="209" spans="1:17" ht="28.5" customHeight="1" thickTop="1" thickBot="1" x14ac:dyDescent="0.3">
      <c r="A209" s="164"/>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164"/>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164"/>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164"/>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164"/>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164"/>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164"/>
      <c r="C215" s="34" t="str">
        <f>'PC Despesas'!I11</f>
        <v>5.3.7</v>
      </c>
      <c r="D215" s="35" t="str">
        <f>VLOOKUP(C215,'PC Despesas'!$I$4:$J$103,2,FALSE)</f>
        <v>-</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164"/>
      <c r="C216" s="34" t="str">
        <f>'PC Despesas'!I12</f>
        <v>5.3.8</v>
      </c>
      <c r="D216" s="35" t="str">
        <f>VLOOKUP(C216,'PC Despesas'!$I$4:$J$103,2,FALSE)</f>
        <v>-</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164"/>
      <c r="C217" s="34" t="str">
        <f>'PC Despesas'!I13</f>
        <v>5.3.9</v>
      </c>
      <c r="D217" s="35" t="str">
        <f>VLOOKUP(C217,'PC Despesas'!$I$4:$J$103,2,FALSE)</f>
        <v>-</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164"/>
      <c r="C218" s="34" t="str">
        <f>'PC Despesas'!I14</f>
        <v>5.3.10</v>
      </c>
      <c r="D218" s="35" t="str">
        <f>VLOOKUP(C218,'PC Despesas'!$I$4:$J$103,2,FALSE)</f>
        <v>-</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164"/>
      <c r="C219" s="34" t="str">
        <f>'PC Despesas'!I15</f>
        <v>5.3.11</v>
      </c>
      <c r="D219" s="35" t="str">
        <f>VLOOKUP(C219,'PC Despesas'!$I$4:$J$103,2,FALSE)</f>
        <v>-</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164"/>
      <c r="C220" s="34" t="str">
        <f>'PC Despesas'!I16</f>
        <v>5.3.12</v>
      </c>
      <c r="D220" s="35" t="str">
        <f>VLOOKUP(C220,'PC Despesas'!$I$4:$J$103,2,FALSE)</f>
        <v>-</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164"/>
      <c r="C221" s="34" t="str">
        <f>'PC Despesas'!I17</f>
        <v>5.3.13</v>
      </c>
      <c r="D221" s="35" t="str">
        <f>VLOOKUP(C221,'PC Despesas'!$I$4:$J$103,2,FALSE)</f>
        <v>-</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164"/>
      <c r="C222" s="34" t="str">
        <f>'PC Despesas'!I18</f>
        <v>5.3.14</v>
      </c>
      <c r="D222" s="35" t="str">
        <f>VLOOKUP(C222,'PC Despesas'!$I$4:$J$103,2,FALSE)</f>
        <v>-</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164"/>
      <c r="C223" s="34" t="str">
        <f>'PC Despesas'!I19</f>
        <v>5.3.15</v>
      </c>
      <c r="D223" s="35" t="str">
        <f>VLOOKUP(C223,'PC Despesas'!$I$4:$J$103,2,FALSE)</f>
        <v>-</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164"/>
      <c r="C224" s="34" t="str">
        <f>'PC Despesas'!I20</f>
        <v>5.3.16</v>
      </c>
      <c r="D224" s="35" t="str">
        <f>VLOOKUP(C224,'PC Despesas'!$I$4:$J$103,2,FALSE)</f>
        <v>-</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164"/>
      <c r="C225" s="34" t="str">
        <f>'PC Despesas'!I21</f>
        <v>5.3.17</v>
      </c>
      <c r="D225" s="35" t="str">
        <f>VLOOKUP(C225,'PC Despesas'!$I$4:$J$103,2,FALSE)</f>
        <v>-</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164"/>
      <c r="C226" s="34" t="str">
        <f>'PC Despesas'!I22</f>
        <v>5.3.18</v>
      </c>
      <c r="D226" s="35" t="str">
        <f>VLOOKUP(C226,'PC Despesas'!$I$4:$J$103,2,FALSE)</f>
        <v>-</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164"/>
      <c r="C227" s="34" t="str">
        <f>'PC Despesas'!I23</f>
        <v>5.3.19</v>
      </c>
      <c r="D227" s="35" t="str">
        <f>VLOOKUP(C227,'PC Despesas'!$I$4:$J$103,2,FALSE)</f>
        <v>-</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164"/>
      <c r="C228" s="34" t="str">
        <f>'PC Despesas'!I24</f>
        <v>5.3.20</v>
      </c>
      <c r="D228" s="35" t="str">
        <f>VLOOKUP(C228,'PC Despesas'!$I$4:$J$103,2,FALSE)</f>
        <v>-</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164"/>
      <c r="C229" s="34" t="str">
        <f>'PC Despesas'!I25</f>
        <v>5.3.21</v>
      </c>
      <c r="D229" s="35" t="str">
        <f>VLOOKUP(C229,'PC Despesas'!$I$4:$J$103,2,FALSE)</f>
        <v>-</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164"/>
      <c r="C230" s="34" t="str">
        <f>'PC Despesas'!I26</f>
        <v>5.3.22</v>
      </c>
      <c r="D230" s="35" t="str">
        <f>VLOOKUP(C230,'PC Despesas'!$I$4:$J$103,2,FALSE)</f>
        <v>-</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164"/>
      <c r="C231" s="34" t="str">
        <f>'PC Despesas'!I27</f>
        <v>5.3.23</v>
      </c>
      <c r="D231" s="35" t="str">
        <f>VLOOKUP(C231,'PC Despesas'!$I$4:$J$103,2,FALSE)</f>
        <v>-</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164"/>
      <c r="C232" s="34" t="str">
        <f>'PC Despesas'!I28</f>
        <v>5.3.24</v>
      </c>
      <c r="D232" s="35" t="str">
        <f>VLOOKUP(C232,'PC Despesas'!$I$4:$J$103,2,FALSE)</f>
        <v>-</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164"/>
      <c r="C233" s="34" t="str">
        <f>'PC Despesas'!I29</f>
        <v>5.3.25</v>
      </c>
      <c r="D233" s="35" t="str">
        <f>VLOOKUP(C233,'PC Despesas'!$I$4:$J$103,2,FALSE)</f>
        <v>-</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164"/>
      <c r="C234" s="34" t="str">
        <f>'PC Despesas'!I30</f>
        <v>5.3.26</v>
      </c>
      <c r="D234" s="35" t="str">
        <f>VLOOKUP(C234,'PC Despesas'!$I$4:$J$103,2,FALSE)</f>
        <v>-</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164"/>
      <c r="C235" s="34" t="str">
        <f>'PC Despesas'!I31</f>
        <v>5.3.27</v>
      </c>
      <c r="D235" s="35" t="str">
        <f>VLOOKUP(C235,'PC Despesas'!$I$4:$J$103,2,FALSE)</f>
        <v>-</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164"/>
      <c r="C236" s="34" t="str">
        <f>'PC Despesas'!I32</f>
        <v>5.3.28</v>
      </c>
      <c r="D236" s="35" t="str">
        <f>VLOOKUP(C236,'PC Despesas'!$I$4:$J$103,2,FALSE)</f>
        <v>-</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164"/>
      <c r="C237" s="34" t="str">
        <f>'PC Despesas'!I33</f>
        <v>5.3.29</v>
      </c>
      <c r="D237" s="35" t="str">
        <f>VLOOKUP(C237,'PC Despesas'!$I$4:$J$103,2,FALSE)</f>
        <v>-</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164"/>
      <c r="C238" s="34" t="str">
        <f>'PC Despesas'!I34</f>
        <v>5.3.30</v>
      </c>
      <c r="D238" s="35" t="str">
        <f>VLOOKUP(C238,'PC Despesas'!$I$4:$J$103,2,FALSE)</f>
        <v>-</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164"/>
      <c r="C239" s="34" t="str">
        <f>'PC Despesas'!I35</f>
        <v>5.3.31</v>
      </c>
      <c r="D239" s="35" t="str">
        <f>VLOOKUP(C239,'PC Despesas'!$I$4:$J$103,2,FALSE)</f>
        <v>-</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164"/>
      <c r="C240" s="34" t="str">
        <f>'PC Despesas'!I36</f>
        <v>5.3.32</v>
      </c>
      <c r="D240" s="35" t="str">
        <f>VLOOKUP(C240,'PC Despesas'!$I$4:$J$103,2,FALSE)</f>
        <v>-</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164"/>
      <c r="C241" s="34" t="str">
        <f>'PC Despesas'!I37</f>
        <v>5.3.33</v>
      </c>
      <c r="D241" s="35" t="str">
        <f>VLOOKUP(C241,'PC Despesas'!$I$4:$J$103,2,FALSE)</f>
        <v>-</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164"/>
      <c r="C242" s="34" t="str">
        <f>'PC Despesas'!I38</f>
        <v>5.3.34</v>
      </c>
      <c r="D242" s="35" t="str">
        <f>VLOOKUP(C242,'PC Despesas'!$I$4:$J$103,2,FALSE)</f>
        <v>-</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164"/>
      <c r="C243" s="34" t="str">
        <f>'PC Despesas'!I39</f>
        <v>5.3.35</v>
      </c>
      <c r="D243" s="35" t="str">
        <f>VLOOKUP(C243,'PC Despesas'!$I$4:$J$103,2,FALSE)</f>
        <v>-</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164"/>
      <c r="C244" s="34" t="str">
        <f>'PC Despesas'!I40</f>
        <v>5.3.36</v>
      </c>
      <c r="D244" s="35" t="str">
        <f>VLOOKUP(C244,'PC Despesas'!$I$4:$J$103,2,FALSE)</f>
        <v>-</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164"/>
      <c r="C245" s="34" t="str">
        <f>'PC Despesas'!I41</f>
        <v>5.3.37</v>
      </c>
      <c r="D245" s="35" t="str">
        <f>VLOOKUP(C245,'PC Despesas'!$I$4:$J$103,2,FALSE)</f>
        <v>-</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164"/>
      <c r="C246" s="34" t="str">
        <f>'PC Despesas'!I42</f>
        <v>5.3.38</v>
      </c>
      <c r="D246" s="35" t="str">
        <f>VLOOKUP(C246,'PC Despesas'!$I$4:$J$103,2,FALSE)</f>
        <v>-</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164"/>
      <c r="C247" s="34" t="str">
        <f>'PC Despesas'!I43</f>
        <v>5.3.39</v>
      </c>
      <c r="D247" s="35" t="str">
        <f>VLOOKUP(C247,'PC Despesas'!$I$4:$J$103,2,FALSE)</f>
        <v>-</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164"/>
      <c r="C248" s="34" t="str">
        <f>'PC Despesas'!I44</f>
        <v>5.3.40</v>
      </c>
      <c r="D248" s="35" t="str">
        <f>VLOOKUP(C248,'PC Despesas'!$I$4:$J$103,2,FALSE)</f>
        <v>-</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164"/>
      <c r="C249" s="34" t="str">
        <f>'PC Despesas'!I45</f>
        <v>5.3.41</v>
      </c>
      <c r="D249" s="35" t="str">
        <f>VLOOKUP(C249,'PC Despesas'!$I$4:$J$103,2,FALSE)</f>
        <v>-</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164"/>
      <c r="C250" s="34" t="str">
        <f>'PC Despesas'!I46</f>
        <v>5.3.42</v>
      </c>
      <c r="D250" s="35" t="str">
        <f>VLOOKUP(C250,'PC Despesas'!$I$4:$J$103,2,FALSE)</f>
        <v>-</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164"/>
      <c r="C251" s="34" t="str">
        <f>'PC Despesas'!I47</f>
        <v>5.3.43</v>
      </c>
      <c r="D251" s="35" t="str">
        <f>VLOOKUP(C251,'PC Despesas'!$I$4:$J$103,2,FALSE)</f>
        <v>-</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164"/>
      <c r="C252" s="34" t="str">
        <f>'PC Despesas'!I48</f>
        <v>5.3.44</v>
      </c>
      <c r="D252" s="35" t="str">
        <f>VLOOKUP(C252,'PC Despesas'!$I$4:$J$103,2,FALSE)</f>
        <v>-</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164"/>
      <c r="C253" s="34" t="str">
        <f>'PC Despesas'!I49</f>
        <v>5.3.45</v>
      </c>
      <c r="D253" s="35" t="str">
        <f>VLOOKUP(C253,'PC Despesas'!$I$4:$J$103,2,FALSE)</f>
        <v>-</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164"/>
      <c r="C254" s="34" t="str">
        <f>'PC Despesas'!I50</f>
        <v>5.3.46</v>
      </c>
      <c r="D254" s="35" t="str">
        <f>VLOOKUP(C254,'PC Despesas'!$I$4:$J$103,2,FALSE)</f>
        <v>-</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164"/>
      <c r="C255" s="34" t="str">
        <f>'PC Despesas'!I51</f>
        <v>5.3.47</v>
      </c>
      <c r="D255" s="35" t="str">
        <f>VLOOKUP(C255,'PC Despesas'!$I$4:$J$103,2,FALSE)</f>
        <v>-</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164"/>
      <c r="C256" s="34" t="str">
        <f>'PC Despesas'!I52</f>
        <v>5.3.48</v>
      </c>
      <c r="D256" s="35" t="str">
        <f>VLOOKUP(C256,'PC Despesas'!$I$4:$J$103,2,FALSE)</f>
        <v>-</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164"/>
      <c r="C257" s="34" t="str">
        <f>'PC Despesas'!I53</f>
        <v>5.3.49</v>
      </c>
      <c r="D257" s="35" t="str">
        <f>VLOOKUP(C257,'PC Despesas'!$I$4:$J$103,2,FALSE)</f>
        <v>-</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164"/>
      <c r="C258" s="34" t="str">
        <f>'PC Despesas'!I54</f>
        <v>5.3.50</v>
      </c>
      <c r="D258" s="35" t="str">
        <f>VLOOKUP(C258,'PC Despesas'!$I$4:$J$103,2,FALSE)</f>
        <v>-</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164"/>
      <c r="C259" s="34" t="str">
        <f>'PC Despesas'!I55</f>
        <v>5.3.51</v>
      </c>
      <c r="D259" s="35" t="str">
        <f>VLOOKUP(C259,'PC Despesas'!$I$4:$J$103,2,FALSE)</f>
        <v>-</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164"/>
      <c r="C260" s="34" t="str">
        <f>'PC Despesas'!I56</f>
        <v>5.3.52</v>
      </c>
      <c r="D260" s="35" t="str">
        <f>VLOOKUP(C260,'PC Despesas'!$I$4:$J$103,2,FALSE)</f>
        <v>-</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164"/>
      <c r="C261" s="34" t="str">
        <f>'PC Despesas'!I57</f>
        <v>5.3.53</v>
      </c>
      <c r="D261" s="35" t="str">
        <f>VLOOKUP(C261,'PC Despesas'!$I$4:$J$103,2,FALSE)</f>
        <v>-</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164"/>
      <c r="C262" s="34" t="str">
        <f>'PC Despesas'!I58</f>
        <v>5.3.54</v>
      </c>
      <c r="D262" s="35" t="str">
        <f>VLOOKUP(C262,'PC Despesas'!$I$4:$J$103,2,FALSE)</f>
        <v>-</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164"/>
      <c r="C263" s="34" t="str">
        <f>'PC Despesas'!I59</f>
        <v>5.3.55</v>
      </c>
      <c r="D263" s="35" t="str">
        <f>VLOOKUP(C263,'PC Despesas'!$I$4:$J$103,2,FALSE)</f>
        <v>-</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164"/>
      <c r="C264" s="34" t="str">
        <f>'PC Despesas'!I60</f>
        <v>5.3.56</v>
      </c>
      <c r="D264" s="35" t="str">
        <f>VLOOKUP(C264,'PC Despesas'!$I$4:$J$103,2,FALSE)</f>
        <v>-</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164"/>
      <c r="C265" s="34" t="str">
        <f>'PC Despesas'!I61</f>
        <v>5.3.57</v>
      </c>
      <c r="D265" s="35" t="str">
        <f>VLOOKUP(C265,'PC Despesas'!$I$4:$J$103,2,FALSE)</f>
        <v>-</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164"/>
      <c r="C266" s="34" t="str">
        <f>'PC Despesas'!I62</f>
        <v>5.3.58</v>
      </c>
      <c r="D266" s="35" t="str">
        <f>VLOOKUP(C266,'PC Despesas'!$I$4:$J$103,2,FALSE)</f>
        <v>-</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164"/>
      <c r="C267" s="34" t="str">
        <f>'PC Despesas'!I63</f>
        <v>5.3.59</v>
      </c>
      <c r="D267" s="35" t="str">
        <f>VLOOKUP(C267,'PC Despesas'!$I$4:$J$103,2,FALSE)</f>
        <v>-</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164"/>
      <c r="C268" s="34" t="str">
        <f>'PC Despesas'!I64</f>
        <v>5.3.60</v>
      </c>
      <c r="D268" s="35" t="str">
        <f>VLOOKUP(C268,'PC Despesas'!$I$4:$J$103,2,FALSE)</f>
        <v>-</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164"/>
      <c r="C269" s="34" t="str">
        <f>'PC Despesas'!I65</f>
        <v>5.3.61</v>
      </c>
      <c r="D269" s="35" t="str">
        <f>VLOOKUP(C269,'PC Despesas'!$I$4:$J$103,2,FALSE)</f>
        <v>-</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164"/>
      <c r="C270" s="34" t="str">
        <f>'PC Despesas'!I66</f>
        <v>5.3.62</v>
      </c>
      <c r="D270" s="35" t="str">
        <f>VLOOKUP(C270,'PC Despesas'!$I$4:$J$103,2,FALSE)</f>
        <v>-</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164"/>
      <c r="C271" s="34" t="str">
        <f>'PC Despesas'!I67</f>
        <v>5.3.63</v>
      </c>
      <c r="D271" s="35" t="str">
        <f>VLOOKUP(C271,'PC Despesas'!$I$4:$J$103,2,FALSE)</f>
        <v>-</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164"/>
      <c r="C272" s="34" t="str">
        <f>'PC Despesas'!I68</f>
        <v>5.3.64</v>
      </c>
      <c r="D272" s="35" t="str">
        <f>VLOOKUP(C272,'PC Despesas'!$I$4:$J$103,2,FALSE)</f>
        <v>-</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164"/>
      <c r="C273" s="34" t="str">
        <f>'PC Despesas'!I69</f>
        <v>5.3.65</v>
      </c>
      <c r="D273" s="35" t="str">
        <f>VLOOKUP(C273,'PC Despesas'!$I$4:$J$103,2,FALSE)</f>
        <v>-</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164"/>
      <c r="C274" s="34" t="str">
        <f>'PC Despesas'!I70</f>
        <v>5.3.66</v>
      </c>
      <c r="D274" s="35" t="str">
        <f>VLOOKUP(C274,'PC Despesas'!$I$4:$J$103,2,FALSE)</f>
        <v>-</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164"/>
      <c r="C275" s="34" t="str">
        <f>'PC Despesas'!I71</f>
        <v>5.3.67</v>
      </c>
      <c r="D275" s="35" t="str">
        <f>VLOOKUP(C275,'PC Despesas'!$I$4:$J$103,2,FALSE)</f>
        <v>-</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164"/>
      <c r="C276" s="34" t="str">
        <f>'PC Despesas'!I72</f>
        <v>5.3.68</v>
      </c>
      <c r="D276" s="35" t="str">
        <f>VLOOKUP(C276,'PC Despesas'!$I$4:$J$103,2,FALSE)</f>
        <v>-</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164"/>
      <c r="C277" s="34" t="str">
        <f>'PC Despesas'!I73</f>
        <v>5.3.69</v>
      </c>
      <c r="D277" s="35" t="str">
        <f>VLOOKUP(C277,'PC Despesas'!$I$4:$J$103,2,FALSE)</f>
        <v>-</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164"/>
      <c r="C278" s="34" t="str">
        <f>'PC Despesas'!I74</f>
        <v>5.3.70</v>
      </c>
      <c r="D278" s="35" t="str">
        <f>VLOOKUP(C278,'PC Despesas'!$I$4:$J$103,2,FALSE)</f>
        <v>-</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164"/>
      <c r="C279" s="34" t="str">
        <f>'PC Despesas'!I75</f>
        <v>5.3.71</v>
      </c>
      <c r="D279" s="35" t="str">
        <f>VLOOKUP(C279,'PC Despesas'!$I$4:$J$103,2,FALSE)</f>
        <v>-</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164"/>
      <c r="C280" s="34" t="str">
        <f>'PC Despesas'!I76</f>
        <v>5.3.72</v>
      </c>
      <c r="D280" s="35" t="str">
        <f>VLOOKUP(C280,'PC Despesas'!$I$4:$J$103,2,FALSE)</f>
        <v>-</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164"/>
      <c r="C281" s="34" t="str">
        <f>'PC Despesas'!I77</f>
        <v>5.3.73</v>
      </c>
      <c r="D281" s="35" t="str">
        <f>VLOOKUP(C281,'PC Despesas'!$I$4:$J$103,2,FALSE)</f>
        <v>-</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164"/>
      <c r="C282" s="34" t="str">
        <f>'PC Despesas'!I78</f>
        <v>5.3.74</v>
      </c>
      <c r="D282" s="35" t="str">
        <f>VLOOKUP(C282,'PC Despesas'!$I$4:$J$103,2,FALSE)</f>
        <v>-</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164"/>
      <c r="C283" s="34" t="str">
        <f>'PC Despesas'!I79</f>
        <v>5.3.75</v>
      </c>
      <c r="D283" s="35" t="str">
        <f>VLOOKUP(C283,'PC Despesas'!$I$4:$J$103,2,FALSE)</f>
        <v>-</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164"/>
      <c r="C284" s="34" t="str">
        <f>'PC Despesas'!I80</f>
        <v>5.3.76</v>
      </c>
      <c r="D284" s="35" t="str">
        <f>VLOOKUP(C284,'PC Despesas'!$I$4:$J$103,2,FALSE)</f>
        <v>-</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164"/>
      <c r="C285" s="34" t="str">
        <f>'PC Despesas'!I81</f>
        <v>5.3.77</v>
      </c>
      <c r="D285" s="35" t="str">
        <f>VLOOKUP(C285,'PC Despesas'!$I$4:$J$103,2,FALSE)</f>
        <v>-</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164"/>
      <c r="C286" s="34" t="str">
        <f>'PC Despesas'!I82</f>
        <v>5.3.78</v>
      </c>
      <c r="D286" s="35" t="str">
        <f>VLOOKUP(C286,'PC Despesas'!$I$4:$J$103,2,FALSE)</f>
        <v>-</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164"/>
      <c r="C287" s="34" t="str">
        <f>'PC Despesas'!I83</f>
        <v>5.3.79</v>
      </c>
      <c r="D287" s="35" t="str">
        <f>VLOOKUP(C287,'PC Despesas'!$I$4:$J$103,2,FALSE)</f>
        <v>-</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164"/>
      <c r="C288" s="34" t="str">
        <f>'PC Despesas'!I84</f>
        <v>5.3.80</v>
      </c>
      <c r="D288" s="35" t="str">
        <f>VLOOKUP(C288,'PC Despesas'!$I$4:$J$103,2,FALSE)</f>
        <v>-</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164"/>
      <c r="C289" s="34" t="str">
        <f>'PC Despesas'!I85</f>
        <v>5.3.81</v>
      </c>
      <c r="D289" s="35" t="str">
        <f>VLOOKUP(C289,'PC Despesas'!$I$4:$J$103,2,FALSE)</f>
        <v>-</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164"/>
      <c r="C290" s="34" t="str">
        <f>'PC Despesas'!I86</f>
        <v>5.3.82</v>
      </c>
      <c r="D290" s="35" t="str">
        <f>VLOOKUP(C290,'PC Despesas'!$I$4:$J$103,2,FALSE)</f>
        <v>-</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164"/>
      <c r="C291" s="34" t="str">
        <f>'PC Despesas'!I87</f>
        <v>5.3.83</v>
      </c>
      <c r="D291" s="35" t="str">
        <f>VLOOKUP(C291,'PC Despesas'!$I$4:$J$103,2,FALSE)</f>
        <v>-</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164"/>
      <c r="C292" s="34" t="str">
        <f>'PC Despesas'!I88</f>
        <v>5.3.84</v>
      </c>
      <c r="D292" s="35" t="str">
        <f>VLOOKUP(C292,'PC Despesas'!$I$4:$J$103,2,FALSE)</f>
        <v>-</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164"/>
      <c r="C293" s="34" t="str">
        <f>'PC Despesas'!I89</f>
        <v>5.3.85</v>
      </c>
      <c r="D293" s="35" t="str">
        <f>VLOOKUP(C293,'PC Despesas'!$I$4:$J$103,2,FALSE)</f>
        <v>-</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164"/>
      <c r="C294" s="34" t="str">
        <f>'PC Despesas'!I90</f>
        <v>5.3.86</v>
      </c>
      <c r="D294" s="35" t="str">
        <f>VLOOKUP(C294,'PC Despesas'!$I$4:$J$103,2,FALSE)</f>
        <v>-</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164"/>
      <c r="C295" s="34" t="str">
        <f>'PC Despesas'!I91</f>
        <v>5.3.87</v>
      </c>
      <c r="D295" s="35" t="str">
        <f>VLOOKUP(C295,'PC Despesas'!$I$4:$J$103,2,FALSE)</f>
        <v>-</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164"/>
      <c r="C296" s="34" t="str">
        <f>'PC Despesas'!I92</f>
        <v>5.3.88</v>
      </c>
      <c r="D296" s="35" t="str">
        <f>VLOOKUP(C296,'PC Despesas'!$I$4:$J$103,2,FALSE)</f>
        <v>-</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164"/>
      <c r="C297" s="34" t="str">
        <f>'PC Despesas'!I93</f>
        <v>5.3.89</v>
      </c>
      <c r="D297" s="35" t="str">
        <f>VLOOKUP(C297,'PC Despesas'!$I$4:$J$103,2,FALSE)</f>
        <v>-</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164"/>
      <c r="C298" s="34" t="str">
        <f>'PC Despesas'!I94</f>
        <v>5.3.90</v>
      </c>
      <c r="D298" s="35" t="str">
        <f>VLOOKUP(C298,'PC Despesas'!$I$4:$J$103,2,FALSE)</f>
        <v>-</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164"/>
      <c r="C299" s="34" t="str">
        <f>'PC Despesas'!I95</f>
        <v>5.3.91</v>
      </c>
      <c r="D299" s="35" t="str">
        <f>VLOOKUP(C299,'PC Despesas'!$I$4:$J$103,2,FALSE)</f>
        <v>-</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164"/>
      <c r="C300" s="34" t="str">
        <f>'PC Despesas'!I96</f>
        <v>5.3.92</v>
      </c>
      <c r="D300" s="35" t="str">
        <f>VLOOKUP(C300,'PC Despesas'!$I$4:$J$103,2,FALSE)</f>
        <v>-</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164"/>
      <c r="C301" s="34" t="str">
        <f>'PC Despesas'!I97</f>
        <v>5.3.93</v>
      </c>
      <c r="D301" s="35" t="str">
        <f>VLOOKUP(C301,'PC Despesas'!$I$4:$J$103,2,FALSE)</f>
        <v>-</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164"/>
      <c r="C302" s="34" t="str">
        <f>'PC Despesas'!I98</f>
        <v>5.3.94</v>
      </c>
      <c r="D302" s="35" t="str">
        <f>VLOOKUP(C302,'PC Despesas'!$I$4:$J$103,2,FALSE)</f>
        <v>-</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164"/>
      <c r="C303" s="34" t="str">
        <f>'PC Despesas'!I99</f>
        <v>5.3.95</v>
      </c>
      <c r="D303" s="35" t="str">
        <f>VLOOKUP(C303,'PC Despesas'!$I$4:$J$103,2,FALSE)</f>
        <v>-</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164"/>
      <c r="C304" s="34" t="str">
        <f>'PC Despesas'!I100</f>
        <v>5.3.96</v>
      </c>
      <c r="D304" s="35" t="str">
        <f>VLOOKUP(C304,'PC Despesas'!$I$4:$J$103,2,FALSE)</f>
        <v>-</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164"/>
      <c r="C305" s="34" t="str">
        <f>'PC Despesas'!I101</f>
        <v>5.3.97</v>
      </c>
      <c r="D305" s="35" t="str">
        <f>VLOOKUP(C305,'PC Despesas'!$I$4:$J$103,2,FALSE)</f>
        <v>-</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164"/>
      <c r="C306" s="34" t="str">
        <f>'PC Despesas'!I102</f>
        <v>5.3.98</v>
      </c>
      <c r="D306" s="35" t="str">
        <f>VLOOKUP(C306,'PC Despesas'!$I$4:$J$103,2,FALSE)</f>
        <v>-</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164"/>
      <c r="C307" s="34" t="str">
        <f>'PC Despesas'!I103</f>
        <v>5.3.99</v>
      </c>
      <c r="D307" s="35" t="str">
        <f>VLOOKUP(C307,'PC Despesas'!$I$4:$J$103,2,FALSE)</f>
        <v>Outras Desp. Não Operacionais</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164"/>
      <c r="C308" s="188" t="str">
        <f>'PC Despesas'!L4</f>
        <v>5.4</v>
      </c>
      <c r="D308" s="189" t="str">
        <f>VLOOKUP(C308,'PC Despesas'!$L$4:$M$103,2,FALSE)</f>
        <v>DESPESAS COM RH</v>
      </c>
      <c r="E308" s="200">
        <f t="shared" ref="E308:Q308" si="10">SUM(E309:E407)</f>
        <v>0</v>
      </c>
      <c r="F308" s="200">
        <f t="shared" si="10"/>
        <v>0</v>
      </c>
      <c r="G308" s="200">
        <f t="shared" si="10"/>
        <v>0</v>
      </c>
      <c r="H308" s="200">
        <f t="shared" si="10"/>
        <v>0</v>
      </c>
      <c r="I308" s="200">
        <f t="shared" si="10"/>
        <v>0</v>
      </c>
      <c r="J308" s="200">
        <f t="shared" si="10"/>
        <v>0</v>
      </c>
      <c r="K308" s="200">
        <f t="shared" si="10"/>
        <v>0</v>
      </c>
      <c r="L308" s="200">
        <f t="shared" si="10"/>
        <v>0</v>
      </c>
      <c r="M308" s="200">
        <f t="shared" si="10"/>
        <v>127.17</v>
      </c>
      <c r="N308" s="200">
        <f t="shared" si="10"/>
        <v>0</v>
      </c>
      <c r="O308" s="200">
        <f t="shared" si="10"/>
        <v>0</v>
      </c>
      <c r="P308" s="200">
        <f t="shared" si="10"/>
        <v>0</v>
      </c>
      <c r="Q308" s="200">
        <f t="shared" si="10"/>
        <v>127.17</v>
      </c>
    </row>
    <row r="309" spans="1:17" ht="28.5" customHeight="1" thickTop="1" thickBot="1" x14ac:dyDescent="0.3">
      <c r="A309" s="164"/>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164"/>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164"/>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164"/>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164"/>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164"/>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127.17</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127.17</v>
      </c>
    </row>
    <row r="315" spans="1:17" ht="28.5" customHeight="1" thickTop="1" thickBot="1" x14ac:dyDescent="0.3">
      <c r="A315" s="164"/>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164"/>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164"/>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164"/>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164"/>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164"/>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164"/>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164"/>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164"/>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164"/>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164"/>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164"/>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164"/>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164"/>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164"/>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164"/>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164"/>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164"/>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164"/>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164"/>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164"/>
      <c r="C335" s="34" t="str">
        <f>'PC Despesas'!L31</f>
        <v>5.4.27</v>
      </c>
      <c r="D335" s="35" t="str">
        <f>VLOOKUP(C335,'PC Despesas'!$L$5:$M$103,2,FALSE)</f>
        <v>-</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164"/>
      <c r="C336" s="34" t="str">
        <f>'PC Despesas'!L32</f>
        <v>5.4.28</v>
      </c>
      <c r="D336" s="35" t="str">
        <f>VLOOKUP(C336,'PC Despesas'!$L$5:$M$103,2,FALSE)</f>
        <v>-</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164"/>
      <c r="C337" s="34" t="str">
        <f>'PC Despesas'!L33</f>
        <v>5.4.29</v>
      </c>
      <c r="D337" s="35" t="str">
        <f>VLOOKUP(C337,'PC Despesas'!$L$5:$M$103,2,FALSE)</f>
        <v>-</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164"/>
      <c r="C338" s="34" t="str">
        <f>'PC Despesas'!L34</f>
        <v>5.4.30</v>
      </c>
      <c r="D338" s="35" t="str">
        <f>VLOOKUP(C338,'PC Despesas'!$L$5:$M$103,2,FALSE)</f>
        <v>-</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164"/>
      <c r="C339" s="34" t="str">
        <f>'PC Despesas'!L35</f>
        <v>5.4.31</v>
      </c>
      <c r="D339" s="35" t="str">
        <f>VLOOKUP(C339,'PC Despesas'!$L$5:$M$103,2,FALSE)</f>
        <v>-</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164"/>
      <c r="C340" s="34" t="str">
        <f>'PC Despesas'!L36</f>
        <v>5.4.32</v>
      </c>
      <c r="D340" s="35" t="str">
        <f>VLOOKUP(C340,'PC Despesas'!$L$5:$M$103,2,FALSE)</f>
        <v>-</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164"/>
      <c r="C341" s="34" t="str">
        <f>'PC Despesas'!L37</f>
        <v>5.4.33</v>
      </c>
      <c r="D341" s="35" t="str">
        <f>VLOOKUP(C341,'PC Despesas'!$L$5:$M$103,2,FALSE)</f>
        <v>-</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164"/>
      <c r="C342" s="34" t="str">
        <f>'PC Despesas'!L38</f>
        <v>5.4.34</v>
      </c>
      <c r="D342" s="35" t="str">
        <f>VLOOKUP(C342,'PC Despesas'!$L$5:$M$103,2,FALSE)</f>
        <v>-</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164"/>
      <c r="C343" s="34" t="str">
        <f>'PC Despesas'!L39</f>
        <v>5.4.35</v>
      </c>
      <c r="D343" s="35" t="str">
        <f>VLOOKUP(C343,'PC Despesas'!$L$5:$M$103,2,FALSE)</f>
        <v>-</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164"/>
      <c r="C344" s="34" t="str">
        <f>'PC Despesas'!L40</f>
        <v>5.4.36</v>
      </c>
      <c r="D344" s="35" t="str">
        <f>VLOOKUP(C344,'PC Despesas'!$L$5:$M$103,2,FALSE)</f>
        <v>-</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164"/>
      <c r="C345" s="34" t="str">
        <f>'PC Despesas'!L41</f>
        <v>5.4.37</v>
      </c>
      <c r="D345" s="35" t="str">
        <f>VLOOKUP(C345,'PC Despesas'!$L$5:$M$103,2,FALSE)</f>
        <v>-</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164"/>
      <c r="C346" s="34" t="str">
        <f>'PC Despesas'!L42</f>
        <v>5.4.38</v>
      </c>
      <c r="D346" s="35" t="str">
        <f>VLOOKUP(C346,'PC Despesas'!$L$5:$M$103,2,FALSE)</f>
        <v>-</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164"/>
      <c r="C347" s="34" t="str">
        <f>'PC Despesas'!L43</f>
        <v>5.4.39</v>
      </c>
      <c r="D347" s="35" t="str">
        <f>VLOOKUP(C347,'PC Despesas'!$L$5:$M$103,2,FALSE)</f>
        <v>-</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164"/>
      <c r="C348" s="34" t="str">
        <f>'PC Despesas'!L44</f>
        <v>5.4.40</v>
      </c>
      <c r="D348" s="35" t="str">
        <f>VLOOKUP(C348,'PC Despesas'!$L$5:$M$103,2,FALSE)</f>
        <v>-</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164"/>
      <c r="C349" s="34" t="str">
        <f>'PC Despesas'!L45</f>
        <v>5.4.41</v>
      </c>
      <c r="D349" s="35" t="str">
        <f>VLOOKUP(C349,'PC Despesas'!$L$5:$M$103,2,FALSE)</f>
        <v>-</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164"/>
      <c r="C350" s="34" t="str">
        <f>'PC Despesas'!L46</f>
        <v>5.4.42</v>
      </c>
      <c r="D350" s="35" t="str">
        <f>VLOOKUP(C350,'PC Despesas'!$L$5:$M$103,2,FALSE)</f>
        <v>-</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164"/>
      <c r="C351" s="34" t="str">
        <f>'PC Despesas'!L47</f>
        <v>5.4.43</v>
      </c>
      <c r="D351" s="35" t="str">
        <f>VLOOKUP(C351,'PC Despesas'!$L$5:$M$103,2,FALSE)</f>
        <v>-</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164"/>
      <c r="C352" s="34" t="str">
        <f>'PC Despesas'!L48</f>
        <v>5.4.44</v>
      </c>
      <c r="D352" s="35" t="str">
        <f>VLOOKUP(C352,'PC Despesas'!$L$5:$M$103,2,FALSE)</f>
        <v>-</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164"/>
      <c r="C353" s="34" t="str">
        <f>'PC Despesas'!L49</f>
        <v>5.4.45</v>
      </c>
      <c r="D353" s="35" t="str">
        <f>VLOOKUP(C353,'PC Despesas'!$L$5:$M$103,2,FALSE)</f>
        <v>-</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164"/>
      <c r="C354" s="34" t="str">
        <f>'PC Despesas'!L50</f>
        <v>5.4.46</v>
      </c>
      <c r="D354" s="35" t="str">
        <f>VLOOKUP(C354,'PC Despesas'!$L$5:$M$103,2,FALSE)</f>
        <v>-</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164"/>
      <c r="C355" s="34" t="str">
        <f>'PC Despesas'!L51</f>
        <v>5.4.47</v>
      </c>
      <c r="D355" s="35" t="str">
        <f>VLOOKUP(C355,'PC Despesas'!$L$5:$M$103,2,FALSE)</f>
        <v>-</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164"/>
      <c r="C356" s="34" t="str">
        <f>'PC Despesas'!L52</f>
        <v>5.4.48</v>
      </c>
      <c r="D356" s="35" t="str">
        <f>VLOOKUP(C356,'PC Despesas'!$L$5:$M$103,2,FALSE)</f>
        <v>-</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164"/>
      <c r="C357" s="34" t="str">
        <f>'PC Despesas'!L53</f>
        <v>5.4.49</v>
      </c>
      <c r="D357" s="35" t="str">
        <f>VLOOKUP(C357,'PC Despesas'!$L$5:$M$103,2,FALSE)</f>
        <v>-</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164"/>
      <c r="C358" s="34" t="str">
        <f>'PC Despesas'!L54</f>
        <v>5.4.50</v>
      </c>
      <c r="D358" s="35" t="str">
        <f>VLOOKUP(C358,'PC Despesas'!$L$5:$M$103,2,FALSE)</f>
        <v>-</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164"/>
      <c r="C359" s="34" t="str">
        <f>'PC Despesas'!L55</f>
        <v>5.4.51</v>
      </c>
      <c r="D359" s="35" t="str">
        <f>VLOOKUP(C359,'PC Despesas'!$L$5:$M$103,2,FALSE)</f>
        <v>-</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164"/>
      <c r="C360" s="34" t="str">
        <f>'PC Despesas'!L56</f>
        <v>5.4.52</v>
      </c>
      <c r="D360" s="35" t="str">
        <f>VLOOKUP(C360,'PC Despesas'!$L$5:$M$103,2,FALSE)</f>
        <v>-</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164"/>
      <c r="C361" s="34" t="str">
        <f>'PC Despesas'!L57</f>
        <v>5.4.53</v>
      </c>
      <c r="D361" s="35" t="str">
        <f>VLOOKUP(C361,'PC Despesas'!$L$5:$M$103,2,FALSE)</f>
        <v>-</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164"/>
      <c r="C362" s="34" t="str">
        <f>'PC Despesas'!L58</f>
        <v>5.4.54</v>
      </c>
      <c r="D362" s="35" t="str">
        <f>VLOOKUP(C362,'PC Despesas'!$L$5:$M$103,2,FALSE)</f>
        <v>-</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164"/>
      <c r="C363" s="34" t="str">
        <f>'PC Despesas'!L59</f>
        <v>5.4.55</v>
      </c>
      <c r="D363" s="35" t="str">
        <f>VLOOKUP(C363,'PC Despesas'!$L$5:$M$103,2,FALSE)</f>
        <v>-</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164"/>
      <c r="C364" s="34" t="str">
        <f>'PC Despesas'!L60</f>
        <v>5.4.56</v>
      </c>
      <c r="D364" s="35" t="str">
        <f>VLOOKUP(C364,'PC Despesas'!$L$5:$M$103,2,FALSE)</f>
        <v>-</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164"/>
      <c r="C365" s="34" t="str">
        <f>'PC Despesas'!L61</f>
        <v>5.4.57</v>
      </c>
      <c r="D365" s="35" t="str">
        <f>VLOOKUP(C365,'PC Despesas'!$L$5:$M$103,2,FALSE)</f>
        <v>-</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164"/>
      <c r="C366" s="34" t="str">
        <f>'PC Despesas'!L62</f>
        <v>5.4.58</v>
      </c>
      <c r="D366" s="35" t="str">
        <f>VLOOKUP(C366,'PC Despesas'!$L$5:$M$103,2,FALSE)</f>
        <v>-</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164"/>
      <c r="C367" s="34" t="str">
        <f>'PC Despesas'!L63</f>
        <v>5.4.59</v>
      </c>
      <c r="D367" s="35" t="str">
        <f>VLOOKUP(C367,'PC Despesas'!$L$5:$M$103,2,FALSE)</f>
        <v>-</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164"/>
      <c r="C368" s="34" t="str">
        <f>'PC Despesas'!L64</f>
        <v>5.4.60</v>
      </c>
      <c r="D368" s="35" t="str">
        <f>VLOOKUP(C368,'PC Despesas'!$L$5:$M$103,2,FALSE)</f>
        <v>-</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164"/>
      <c r="C369" s="34" t="str">
        <f>'PC Despesas'!L65</f>
        <v>5.4.61</v>
      </c>
      <c r="D369" s="35" t="str">
        <f>VLOOKUP(C369,'PC Despesas'!$L$5:$M$103,2,FALSE)</f>
        <v>-</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164"/>
      <c r="C370" s="34" t="str">
        <f>'PC Despesas'!L66</f>
        <v>5.4.62</v>
      </c>
      <c r="D370" s="35" t="str">
        <f>VLOOKUP(C370,'PC Despesas'!$L$5:$M$103,2,FALSE)</f>
        <v>-</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164"/>
      <c r="C371" s="34" t="str">
        <f>'PC Despesas'!L67</f>
        <v>5.4.63</v>
      </c>
      <c r="D371" s="35" t="str">
        <f>VLOOKUP(C371,'PC Despesas'!$L$5:$M$103,2,FALSE)</f>
        <v>-</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164"/>
      <c r="C372" s="34" t="str">
        <f>'PC Despesas'!L68</f>
        <v>5.4.64</v>
      </c>
      <c r="D372" s="35" t="str">
        <f>VLOOKUP(C372,'PC Despesas'!$L$5:$M$103,2,FALSE)</f>
        <v>-</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164"/>
      <c r="C373" s="34" t="str">
        <f>'PC Despesas'!L69</f>
        <v>5.4.65</v>
      </c>
      <c r="D373" s="35" t="str">
        <f>VLOOKUP(C373,'PC Despesas'!$L$5:$M$103,2,FALSE)</f>
        <v>-</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164"/>
      <c r="C374" s="34" t="str">
        <f>'PC Despesas'!L70</f>
        <v>5.4.66</v>
      </c>
      <c r="D374" s="35" t="str">
        <f>VLOOKUP(C374,'PC Despesas'!$L$5:$M$103,2,FALSE)</f>
        <v>-</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164"/>
      <c r="C375" s="34" t="str">
        <f>'PC Despesas'!L71</f>
        <v>5.4.67</v>
      </c>
      <c r="D375" s="35" t="str">
        <f>VLOOKUP(C375,'PC Despesas'!$L$5:$M$103,2,FALSE)</f>
        <v>-</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164"/>
      <c r="C376" s="34" t="str">
        <f>'PC Despesas'!L72</f>
        <v>5.4.68</v>
      </c>
      <c r="D376" s="35" t="str">
        <f>VLOOKUP(C376,'PC Despesas'!$L$5:$M$103,2,FALSE)</f>
        <v>-</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164"/>
      <c r="C377" s="34" t="str">
        <f>'PC Despesas'!L73</f>
        <v>5.4.69</v>
      </c>
      <c r="D377" s="35" t="str">
        <f>VLOOKUP(C377,'PC Despesas'!$L$5:$M$103,2,FALSE)</f>
        <v>-</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164"/>
      <c r="C378" s="34" t="str">
        <f>'PC Despesas'!L74</f>
        <v>5.4.70</v>
      </c>
      <c r="D378" s="35" t="str">
        <f>VLOOKUP(C378,'PC Despesas'!$L$5:$M$103,2,FALSE)</f>
        <v>-</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164"/>
      <c r="C379" s="34" t="str">
        <f>'PC Despesas'!L75</f>
        <v>5.4.71</v>
      </c>
      <c r="D379" s="35" t="str">
        <f>VLOOKUP(C379,'PC Despesas'!$L$5:$M$103,2,FALSE)</f>
        <v>-</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164"/>
      <c r="C380" s="34" t="str">
        <f>'PC Despesas'!L76</f>
        <v>5.4.72</v>
      </c>
      <c r="D380" s="35" t="str">
        <f>VLOOKUP(C380,'PC Despesas'!$L$5:$M$103,2,FALSE)</f>
        <v>-</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164"/>
      <c r="C381" s="34" t="str">
        <f>'PC Despesas'!L77</f>
        <v>5.4.73</v>
      </c>
      <c r="D381" s="35" t="str">
        <f>VLOOKUP(C381,'PC Despesas'!$L$5:$M$103,2,FALSE)</f>
        <v>-</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164"/>
      <c r="C382" s="34" t="str">
        <f>'PC Despesas'!L78</f>
        <v>5.4.74</v>
      </c>
      <c r="D382" s="35" t="str">
        <f>VLOOKUP(C382,'PC Despesas'!$L$5:$M$103,2,FALSE)</f>
        <v>-</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164"/>
      <c r="C383" s="34" t="str">
        <f>'PC Despesas'!L79</f>
        <v>5.4.75</v>
      </c>
      <c r="D383" s="35" t="str">
        <f>VLOOKUP(C383,'PC Despesas'!$L$5:$M$103,2,FALSE)</f>
        <v>-</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164"/>
      <c r="C384" s="34" t="str">
        <f>'PC Despesas'!L80</f>
        <v>5.4.76</v>
      </c>
      <c r="D384" s="35" t="str">
        <f>VLOOKUP(C384,'PC Despesas'!$L$5:$M$103,2,FALSE)</f>
        <v>-</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164"/>
      <c r="C385" s="34" t="str">
        <f>'PC Despesas'!L81</f>
        <v>5.4.77</v>
      </c>
      <c r="D385" s="35" t="str">
        <f>VLOOKUP(C385,'PC Despesas'!$L$5:$M$103,2,FALSE)</f>
        <v>-</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164"/>
      <c r="C386" s="34" t="str">
        <f>'PC Despesas'!L82</f>
        <v>5.4.78</v>
      </c>
      <c r="D386" s="35" t="str">
        <f>VLOOKUP(C386,'PC Despesas'!$L$5:$M$103,2,FALSE)</f>
        <v>-</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164"/>
      <c r="C387" s="34" t="str">
        <f>'PC Despesas'!L83</f>
        <v>5.4.79</v>
      </c>
      <c r="D387" s="35" t="str">
        <f>VLOOKUP(C387,'PC Despesas'!$L$5:$M$103,2,FALSE)</f>
        <v>-</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164"/>
      <c r="C388" s="34" t="str">
        <f>'PC Despesas'!L84</f>
        <v>5.4.80</v>
      </c>
      <c r="D388" s="35" t="str">
        <f>VLOOKUP(C388,'PC Despesas'!$L$5:$M$103,2,FALSE)</f>
        <v>-</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164"/>
      <c r="C389" s="34" t="str">
        <f>'PC Despesas'!L85</f>
        <v>5.4.81</v>
      </c>
      <c r="D389" s="35" t="str">
        <f>VLOOKUP(C389,'PC Despesas'!$L$5:$M$103,2,FALSE)</f>
        <v>-</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164"/>
      <c r="C390" s="34" t="str">
        <f>'PC Despesas'!L86</f>
        <v>5.4.82</v>
      </c>
      <c r="D390" s="35" t="str">
        <f>VLOOKUP(C390,'PC Despesas'!$L$5:$M$103,2,FALSE)</f>
        <v>-</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164"/>
      <c r="C391" s="34" t="str">
        <f>'PC Despesas'!L87</f>
        <v>5.4.83</v>
      </c>
      <c r="D391" s="35" t="str">
        <f>VLOOKUP(C391,'PC Despesas'!$L$5:$M$103,2,FALSE)</f>
        <v>-</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164"/>
      <c r="C392" s="34" t="str">
        <f>'PC Despesas'!L88</f>
        <v>5.4.84</v>
      </c>
      <c r="D392" s="35" t="str">
        <f>VLOOKUP(C392,'PC Despesas'!$L$5:$M$103,2,FALSE)</f>
        <v>-</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164"/>
      <c r="C393" s="34" t="str">
        <f>'PC Despesas'!L89</f>
        <v>5.4.85</v>
      </c>
      <c r="D393" s="35" t="str">
        <f>VLOOKUP(C393,'PC Despesas'!$L$5:$M$103,2,FALSE)</f>
        <v>-</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164"/>
      <c r="C394" s="34" t="str">
        <f>'PC Despesas'!L90</f>
        <v>5.4.86</v>
      </c>
      <c r="D394" s="35" t="str">
        <f>VLOOKUP(C394,'PC Despesas'!$L$5:$M$103,2,FALSE)</f>
        <v>-</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164"/>
      <c r="C395" s="34" t="str">
        <f>'PC Despesas'!L91</f>
        <v>5.4.87</v>
      </c>
      <c r="D395" s="35" t="str">
        <f>VLOOKUP(C395,'PC Despesas'!$L$5:$M$103,2,FALSE)</f>
        <v>-</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164"/>
      <c r="C396" s="34" t="str">
        <f>'PC Despesas'!L92</f>
        <v>5.4.88</v>
      </c>
      <c r="D396" s="35" t="str">
        <f>VLOOKUP(C396,'PC Despesas'!$L$5:$M$103,2,FALSE)</f>
        <v>-</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164"/>
      <c r="C397" s="34" t="str">
        <f>'PC Despesas'!L93</f>
        <v>5.4.89</v>
      </c>
      <c r="D397" s="35" t="str">
        <f>VLOOKUP(C397,'PC Despesas'!$L$5:$M$103,2,FALSE)</f>
        <v>-</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164"/>
      <c r="C398" s="34" t="str">
        <f>'PC Despesas'!L94</f>
        <v>5.4.90</v>
      </c>
      <c r="D398" s="35" t="str">
        <f>VLOOKUP(C398,'PC Despesas'!$L$5:$M$103,2,FALSE)</f>
        <v>-</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164"/>
      <c r="C399" s="34" t="str">
        <f>'PC Despesas'!L95</f>
        <v>5.4.91</v>
      </c>
      <c r="D399" s="35" t="str">
        <f>VLOOKUP(C399,'PC Despesas'!$L$5:$M$103,2,FALSE)</f>
        <v>-</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164"/>
      <c r="C400" s="34" t="str">
        <f>'PC Despesas'!L96</f>
        <v>5.4.92</v>
      </c>
      <c r="D400" s="35" t="str">
        <f>VLOOKUP(C400,'PC Despesas'!$L$5:$M$103,2,FALSE)</f>
        <v>-</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164"/>
      <c r="C401" s="34" t="str">
        <f>'PC Despesas'!L97</f>
        <v>5.4.93</v>
      </c>
      <c r="D401" s="35" t="str">
        <f>VLOOKUP(C401,'PC Despesas'!$L$5:$M$103,2,FALSE)</f>
        <v>-</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164"/>
      <c r="C402" s="34" t="str">
        <f>'PC Despesas'!L98</f>
        <v>5.4.94</v>
      </c>
      <c r="D402" s="35" t="str">
        <f>VLOOKUP(C402,'PC Despesas'!$L$5:$M$103,2,FALSE)</f>
        <v>-</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164"/>
      <c r="C403" s="34" t="str">
        <f>'PC Despesas'!L99</f>
        <v>5.4.95</v>
      </c>
      <c r="D403" s="35" t="str">
        <f>VLOOKUP(C403,'PC Despesas'!$L$5:$M$103,2,FALSE)</f>
        <v>-</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164"/>
      <c r="C404" s="34" t="str">
        <f>'PC Despesas'!L100</f>
        <v>5.4.96</v>
      </c>
      <c r="D404" s="35" t="str">
        <f>VLOOKUP(C404,'PC Despesas'!$L$5:$M$103,2,FALSE)</f>
        <v>-</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164"/>
      <c r="C405" s="34" t="str">
        <f>'PC Despesas'!L101</f>
        <v>5.4.97</v>
      </c>
      <c r="D405" s="35" t="str">
        <f>VLOOKUP(C405,'PC Despesas'!$L$5:$M$103,2,FALSE)</f>
        <v>-</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164"/>
      <c r="C406" s="34" t="str">
        <f>'PC Despesas'!L102</f>
        <v>5.4.98</v>
      </c>
      <c r="D406" s="35" t="str">
        <f>VLOOKUP(C406,'PC Despesas'!$L$5:$M$103,2,FALSE)</f>
        <v>-</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164"/>
      <c r="C407" s="34" t="str">
        <f>'PC Despesas'!L103</f>
        <v>5.4.99</v>
      </c>
      <c r="D407" s="35" t="str">
        <f>VLOOKUP(C407,'PC Despesas'!$L$5:$M$103,2,FALSE)</f>
        <v>Outras Despesas com RH</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164"/>
      <c r="C408" s="188" t="str">
        <f>'PC Despesas'!O4</f>
        <v>5.5</v>
      </c>
      <c r="D408" s="189" t="str">
        <f>VLOOKUP(C408,'PC Despesas'!$O$4:$P$103,2,FALSE)</f>
        <v>DESPESAS OPERACIONAIS</v>
      </c>
      <c r="E408" s="200">
        <f t="shared" ref="E408:Q408" si="13">SUM(E409:E507)</f>
        <v>0</v>
      </c>
      <c r="F408" s="200">
        <f t="shared" si="13"/>
        <v>0</v>
      </c>
      <c r="G408" s="200">
        <f t="shared" si="13"/>
        <v>0</v>
      </c>
      <c r="H408" s="200">
        <f t="shared" si="13"/>
        <v>0</v>
      </c>
      <c r="I408" s="200">
        <f t="shared" si="13"/>
        <v>0</v>
      </c>
      <c r="J408" s="200">
        <f t="shared" si="13"/>
        <v>0</v>
      </c>
      <c r="K408" s="200">
        <f t="shared" si="13"/>
        <v>0</v>
      </c>
      <c r="L408" s="200">
        <f t="shared" si="13"/>
        <v>0</v>
      </c>
      <c r="M408" s="200">
        <f t="shared" si="13"/>
        <v>0</v>
      </c>
      <c r="N408" s="200">
        <f t="shared" si="13"/>
        <v>0</v>
      </c>
      <c r="O408" s="200">
        <f t="shared" si="13"/>
        <v>0</v>
      </c>
      <c r="P408" s="200">
        <f t="shared" si="13"/>
        <v>0</v>
      </c>
      <c r="Q408" s="200">
        <f t="shared" si="13"/>
        <v>0</v>
      </c>
    </row>
    <row r="409" spans="1:17" ht="28.5" customHeight="1" thickTop="1" thickBot="1" x14ac:dyDescent="0.3">
      <c r="A409" s="164"/>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164"/>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164"/>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164"/>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164"/>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164"/>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164"/>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164"/>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164"/>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164"/>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164"/>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164"/>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164"/>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164"/>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164"/>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164"/>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164"/>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164"/>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164"/>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164"/>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164"/>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164"/>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164"/>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164"/>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164"/>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164"/>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164"/>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164"/>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164"/>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164"/>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164"/>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164"/>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164"/>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164"/>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164"/>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164"/>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164"/>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164"/>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164"/>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164"/>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164"/>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164"/>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164"/>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164"/>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164"/>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164"/>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164"/>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164"/>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164"/>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164"/>
      <c r="C458" s="34" t="str">
        <f>'PC Despesas'!O54</f>
        <v>5.5.50</v>
      </c>
      <c r="D458" s="35" t="str">
        <f>VLOOKUP(C458,'PC Despesas'!$O$5:$P$103,2,FALSE)</f>
        <v>-</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164"/>
      <c r="C459" s="34" t="str">
        <f>'PC Despesas'!O55</f>
        <v>5.5.51</v>
      </c>
      <c r="D459" s="35" t="str">
        <f>VLOOKUP(C459,'PC Despesas'!$O$5:$P$103,2,FALSE)</f>
        <v>-</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164"/>
      <c r="C460" s="34" t="str">
        <f>'PC Despesas'!O56</f>
        <v>5.5.52</v>
      </c>
      <c r="D460" s="35" t="str">
        <f>VLOOKUP(C460,'PC Despesas'!$O$5:$P$103,2,FALSE)</f>
        <v>-</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164"/>
      <c r="C461" s="34" t="str">
        <f>'PC Despesas'!O57</f>
        <v>5.5.53</v>
      </c>
      <c r="D461" s="35" t="str">
        <f>VLOOKUP(C461,'PC Despesas'!$O$5:$P$103,2,FALSE)</f>
        <v>-</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164"/>
      <c r="C462" s="34" t="str">
        <f>'PC Despesas'!O58</f>
        <v>5.5.54</v>
      </c>
      <c r="D462" s="35" t="str">
        <f>VLOOKUP(C462,'PC Despesas'!$O$5:$P$103,2,FALSE)</f>
        <v>-</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164"/>
      <c r="C463" s="34" t="str">
        <f>'PC Despesas'!O59</f>
        <v>5.5.55</v>
      </c>
      <c r="D463" s="35" t="str">
        <f>VLOOKUP(C463,'PC Despesas'!$O$5:$P$103,2,FALSE)</f>
        <v>-</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164"/>
      <c r="C464" s="34" t="str">
        <f>'PC Despesas'!O60</f>
        <v>5.5.56</v>
      </c>
      <c r="D464" s="35" t="str">
        <f>VLOOKUP(C464,'PC Despesas'!$O$5:$P$103,2,FALSE)</f>
        <v>-</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164"/>
      <c r="C465" s="34" t="str">
        <f>'PC Despesas'!O61</f>
        <v>5.5.57</v>
      </c>
      <c r="D465" s="35" t="str">
        <f>VLOOKUP(C465,'PC Despesas'!$O$5:$P$103,2,FALSE)</f>
        <v>-</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164"/>
      <c r="C466" s="34" t="str">
        <f>'PC Despesas'!O62</f>
        <v>5.5.58</v>
      </c>
      <c r="D466" s="35" t="str">
        <f>VLOOKUP(C466,'PC Despesas'!$O$5:$P$103,2,FALSE)</f>
        <v>-</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164"/>
      <c r="C467" s="34" t="str">
        <f>'PC Despesas'!O63</f>
        <v>5.5.59</v>
      </c>
      <c r="D467" s="35" t="str">
        <f>VLOOKUP(C467,'PC Despesas'!$O$5:$P$103,2,FALSE)</f>
        <v>-</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164"/>
      <c r="C468" s="34" t="str">
        <f>'PC Despesas'!O64</f>
        <v>5.5.60</v>
      </c>
      <c r="D468" s="35" t="str">
        <f>VLOOKUP(C468,'PC Despesas'!$O$5:$P$103,2,FALSE)</f>
        <v>-</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164"/>
      <c r="C469" s="34" t="str">
        <f>'PC Despesas'!O65</f>
        <v>5.5.61</v>
      </c>
      <c r="D469" s="35" t="str">
        <f>VLOOKUP(C469,'PC Despesas'!$O$5:$P$103,2,FALSE)</f>
        <v>-</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164"/>
      <c r="C470" s="34" t="str">
        <f>'PC Despesas'!O66</f>
        <v>5.5.62</v>
      </c>
      <c r="D470" s="35" t="str">
        <f>VLOOKUP(C470,'PC Despesas'!$O$5:$P$103,2,FALSE)</f>
        <v>-</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164"/>
      <c r="C471" s="34" t="str">
        <f>'PC Despesas'!O67</f>
        <v>5.5.63</v>
      </c>
      <c r="D471" s="35" t="str">
        <f>VLOOKUP(C471,'PC Despesas'!$O$5:$P$103,2,FALSE)</f>
        <v>-</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164"/>
      <c r="C472" s="34" t="str">
        <f>'PC Despesas'!O68</f>
        <v>5.5.64</v>
      </c>
      <c r="D472" s="35" t="str">
        <f>VLOOKUP(C472,'PC Despesas'!$O$5:$P$103,2,FALSE)</f>
        <v>-</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164"/>
      <c r="C473" s="34" t="str">
        <f>'PC Despesas'!O69</f>
        <v>5.5.65</v>
      </c>
      <c r="D473" s="35" t="str">
        <f>VLOOKUP(C473,'PC Despesas'!$O$5:$P$103,2,FALSE)</f>
        <v>-</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164"/>
      <c r="C474" s="34" t="str">
        <f>'PC Despesas'!O70</f>
        <v>5.5.66</v>
      </c>
      <c r="D474" s="35" t="str">
        <f>VLOOKUP(C474,'PC Despesas'!$O$5:$P$103,2,FALSE)</f>
        <v>-</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164"/>
      <c r="C475" s="34" t="str">
        <f>'PC Despesas'!O71</f>
        <v>5.5.67</v>
      </c>
      <c r="D475" s="35" t="str">
        <f>VLOOKUP(C475,'PC Despesas'!$O$5:$P$103,2,FALSE)</f>
        <v>-</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164"/>
      <c r="C476" s="34" t="str">
        <f>'PC Despesas'!O72</f>
        <v>5.5.68</v>
      </c>
      <c r="D476" s="35" t="str">
        <f>VLOOKUP(C476,'PC Despesas'!$O$5:$P$103,2,FALSE)</f>
        <v>-</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164"/>
      <c r="C477" s="34" t="str">
        <f>'PC Despesas'!O73</f>
        <v>5.5.69</v>
      </c>
      <c r="D477" s="35" t="str">
        <f>VLOOKUP(C477,'PC Despesas'!$O$5:$P$103,2,FALSE)</f>
        <v>-</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164"/>
      <c r="C478" s="34" t="str">
        <f>'PC Despesas'!O74</f>
        <v>5.5.70</v>
      </c>
      <c r="D478" s="35" t="str">
        <f>VLOOKUP(C478,'PC Despesas'!$O$5:$P$103,2,FALSE)</f>
        <v>-</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164"/>
      <c r="C479" s="34" t="str">
        <f>'PC Despesas'!O75</f>
        <v>5.5.71</v>
      </c>
      <c r="D479" s="35" t="str">
        <f>VLOOKUP(C479,'PC Despesas'!$O$5:$P$103,2,FALSE)</f>
        <v>-</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164"/>
      <c r="C480" s="34" t="str">
        <f>'PC Despesas'!O76</f>
        <v>5.5.72</v>
      </c>
      <c r="D480" s="35" t="str">
        <f>VLOOKUP(C480,'PC Despesas'!$O$5:$P$103,2,FALSE)</f>
        <v>-</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164"/>
      <c r="C481" s="34" t="str">
        <f>'PC Despesas'!O77</f>
        <v>5.5.73</v>
      </c>
      <c r="D481" s="35" t="str">
        <f>VLOOKUP(C481,'PC Despesas'!$O$5:$P$103,2,FALSE)</f>
        <v>-</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164"/>
      <c r="C482" s="34" t="str">
        <f>'PC Despesas'!O78</f>
        <v>5.5.74</v>
      </c>
      <c r="D482" s="35" t="str">
        <f>VLOOKUP(C482,'PC Despesas'!$O$5:$P$103,2,FALSE)</f>
        <v>-</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164"/>
      <c r="C483" s="34" t="str">
        <f>'PC Despesas'!O79</f>
        <v>5.5.75</v>
      </c>
      <c r="D483" s="35" t="str">
        <f>VLOOKUP(C483,'PC Despesas'!$O$5:$P$103,2,FALSE)</f>
        <v>-</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164"/>
      <c r="C484" s="34" t="str">
        <f>'PC Despesas'!O80</f>
        <v>5.5.76</v>
      </c>
      <c r="D484" s="35" t="str">
        <f>VLOOKUP(C484,'PC Despesas'!$O$5:$P$103,2,FALSE)</f>
        <v>-</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164"/>
      <c r="C485" s="34" t="str">
        <f>'PC Despesas'!O81</f>
        <v>5.5.77</v>
      </c>
      <c r="D485" s="35" t="str">
        <f>VLOOKUP(C485,'PC Despesas'!$O$5:$P$103,2,FALSE)</f>
        <v>-</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164"/>
      <c r="C486" s="34" t="str">
        <f>'PC Despesas'!O82</f>
        <v>5.5.78</v>
      </c>
      <c r="D486" s="35" t="str">
        <f>VLOOKUP(C486,'PC Despesas'!$O$5:$P$103,2,FALSE)</f>
        <v>-</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164"/>
      <c r="C487" s="34" t="str">
        <f>'PC Despesas'!O83</f>
        <v>5.5.79</v>
      </c>
      <c r="D487" s="35" t="str">
        <f>VLOOKUP(C487,'PC Despesas'!$O$5:$P$103,2,FALSE)</f>
        <v>-</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164"/>
      <c r="C488" s="34" t="str">
        <f>'PC Despesas'!O84</f>
        <v>5.5.80</v>
      </c>
      <c r="D488" s="35" t="str">
        <f>VLOOKUP(C488,'PC Despesas'!$O$5:$P$103,2,FALSE)</f>
        <v>-</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164"/>
      <c r="C489" s="34" t="str">
        <f>'PC Despesas'!O85</f>
        <v>5.5.81</v>
      </c>
      <c r="D489" s="35" t="str">
        <f>VLOOKUP(C489,'PC Despesas'!$O$5:$P$103,2,FALSE)</f>
        <v>-</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164"/>
      <c r="C490" s="34" t="str">
        <f>'PC Despesas'!O86</f>
        <v>5.5.82</v>
      </c>
      <c r="D490" s="35" t="str">
        <f>VLOOKUP(C490,'PC Despesas'!$O$5:$P$103,2,FALSE)</f>
        <v>-</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164"/>
      <c r="C491" s="34" t="str">
        <f>'PC Despesas'!O87</f>
        <v>5.5.83</v>
      </c>
      <c r="D491" s="35" t="str">
        <f>VLOOKUP(C491,'PC Despesas'!$O$5:$P$103,2,FALSE)</f>
        <v>-</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164"/>
      <c r="C492" s="34" t="str">
        <f>'PC Despesas'!O88</f>
        <v>5.5.84</v>
      </c>
      <c r="D492" s="35" t="str">
        <f>VLOOKUP(C492,'PC Despesas'!$O$5:$P$103,2,FALSE)</f>
        <v>-</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164"/>
      <c r="C493" s="34" t="str">
        <f>'PC Despesas'!O89</f>
        <v>5.5.85</v>
      </c>
      <c r="D493" s="35" t="str">
        <f>VLOOKUP(C493,'PC Despesas'!$O$5:$P$103,2,FALSE)</f>
        <v>-</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164"/>
      <c r="C494" s="34" t="str">
        <f>'PC Despesas'!O90</f>
        <v>5.5.86</v>
      </c>
      <c r="D494" s="35" t="str">
        <f>VLOOKUP(C494,'PC Despesas'!$O$5:$P$103,2,FALSE)</f>
        <v>-</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164"/>
      <c r="C495" s="34" t="str">
        <f>'PC Despesas'!O91</f>
        <v>5.5.87</v>
      </c>
      <c r="D495" s="35" t="str">
        <f>VLOOKUP(C495,'PC Despesas'!$O$5:$P$103,2,FALSE)</f>
        <v>-</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164"/>
      <c r="C496" s="34" t="str">
        <f>'PC Despesas'!O92</f>
        <v>5.5.88</v>
      </c>
      <c r="D496" s="35" t="str">
        <f>VLOOKUP(C496,'PC Despesas'!$O$5:$P$103,2,FALSE)</f>
        <v>-</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164"/>
      <c r="C497" s="34" t="str">
        <f>'PC Despesas'!O93</f>
        <v>5.5.89</v>
      </c>
      <c r="D497" s="35" t="str">
        <f>VLOOKUP(C497,'PC Despesas'!$O$5:$P$103,2,FALSE)</f>
        <v>-</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164"/>
      <c r="C498" s="34" t="str">
        <f>'PC Despesas'!O94</f>
        <v>5.5.90</v>
      </c>
      <c r="D498" s="35" t="str">
        <f>VLOOKUP(C498,'PC Despesas'!$O$5:$P$103,2,FALSE)</f>
        <v>-</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164"/>
      <c r="C499" s="34" t="str">
        <f>'PC Despesas'!O95</f>
        <v>5.5.91</v>
      </c>
      <c r="D499" s="35" t="str">
        <f>VLOOKUP(C499,'PC Despesas'!$O$5:$P$103,2,FALSE)</f>
        <v>-</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164"/>
      <c r="C500" s="34" t="str">
        <f>'PC Despesas'!O96</f>
        <v>5.5.92</v>
      </c>
      <c r="D500" s="35" t="str">
        <f>VLOOKUP(C500,'PC Despesas'!$O$5:$P$103,2,FALSE)</f>
        <v>-</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164"/>
      <c r="C501" s="34" t="str">
        <f>'PC Despesas'!O97</f>
        <v>5.5.93</v>
      </c>
      <c r="D501" s="35" t="str">
        <f>VLOOKUP(C501,'PC Despesas'!$O$5:$P$103,2,FALSE)</f>
        <v>-</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164"/>
      <c r="C502" s="34" t="str">
        <f>'PC Despesas'!O98</f>
        <v>5.5.94</v>
      </c>
      <c r="D502" s="35" t="str">
        <f>VLOOKUP(C502,'PC Despesas'!$O$5:$P$103,2,FALSE)</f>
        <v>-</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164"/>
      <c r="C503" s="34" t="str">
        <f>'PC Despesas'!O99</f>
        <v>5.5.95</v>
      </c>
      <c r="D503" s="35" t="str">
        <f>VLOOKUP(C503,'PC Despesas'!$O$5:$P$103,2,FALSE)</f>
        <v>-</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164"/>
      <c r="C504" s="34" t="str">
        <f>'PC Despesas'!O100</f>
        <v>5.5.96</v>
      </c>
      <c r="D504" s="35" t="str">
        <f>VLOOKUP(C504,'PC Despesas'!$O$5:$P$103,2,FALSE)</f>
        <v>-</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164"/>
      <c r="C505" s="34" t="str">
        <f>'PC Despesas'!O101</f>
        <v>5.5.97</v>
      </c>
      <c r="D505" s="35" t="str">
        <f>VLOOKUP(C505,'PC Despesas'!$O$5:$P$103,2,FALSE)</f>
        <v>-</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164"/>
      <c r="C506" s="34" t="str">
        <f>'PC Despesas'!O102</f>
        <v>5.5.98</v>
      </c>
      <c r="D506" s="35" t="str">
        <f>VLOOKUP(C506,'PC Despesas'!$O$5:$P$103,2,FALSE)</f>
        <v>-</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164"/>
      <c r="C507" s="34" t="str">
        <f>'PC Despesas'!O103</f>
        <v>5.5.99</v>
      </c>
      <c r="D507" s="35" t="str">
        <f>VLOOKUP(C507,'PC Despesas'!$O$5:$P$103,2,FALSE)</f>
        <v>Outras Despesas Operacionais</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164"/>
      <c r="C508" s="188" t="str">
        <f>'PC Despesas'!R4</f>
        <v>5.6</v>
      </c>
      <c r="D508" s="189" t="str">
        <f>VLOOKUP(C508,'PC Despesas'!$R$4:$S$103,2,FALSE)</f>
        <v>DESPESAS DE MARKETING</v>
      </c>
      <c r="E508" s="200">
        <f t="shared" ref="E508:Q508" si="16">SUM(E509:E607)</f>
        <v>0</v>
      </c>
      <c r="F508" s="200">
        <f t="shared" si="16"/>
        <v>0</v>
      </c>
      <c r="G508" s="200">
        <f t="shared" si="16"/>
        <v>0</v>
      </c>
      <c r="H508" s="200">
        <f t="shared" si="16"/>
        <v>0</v>
      </c>
      <c r="I508" s="200">
        <f t="shared" si="16"/>
        <v>0</v>
      </c>
      <c r="J508" s="200">
        <f t="shared" si="16"/>
        <v>0</v>
      </c>
      <c r="K508" s="200">
        <f t="shared" si="16"/>
        <v>0</v>
      </c>
      <c r="L508" s="200">
        <f t="shared" si="16"/>
        <v>0</v>
      </c>
      <c r="M508" s="200">
        <f t="shared" si="16"/>
        <v>0</v>
      </c>
      <c r="N508" s="200">
        <f t="shared" si="16"/>
        <v>0</v>
      </c>
      <c r="O508" s="200">
        <f t="shared" si="16"/>
        <v>0</v>
      </c>
      <c r="P508" s="200">
        <f t="shared" si="16"/>
        <v>0</v>
      </c>
      <c r="Q508" s="200">
        <f t="shared" si="16"/>
        <v>0</v>
      </c>
    </row>
    <row r="509" spans="1:17" ht="28.5" customHeight="1" thickTop="1" thickBot="1" x14ac:dyDescent="0.3">
      <c r="A509" s="164"/>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164"/>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164"/>
      <c r="C511" s="34" t="str">
        <f>'PC Despesas'!R7</f>
        <v>5.6.3</v>
      </c>
      <c r="D511" s="35" t="str">
        <f>VLOOKUP(C511,'PC Despesas'!$R$5:$S$103,2,FALSE)</f>
        <v>-</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164"/>
      <c r="C512" s="34" t="str">
        <f>'PC Despesas'!R8</f>
        <v>5.6.4</v>
      </c>
      <c r="D512" s="35" t="str">
        <f>VLOOKUP(C512,'PC Despesas'!$R$5:$S$103,2,FALSE)</f>
        <v>-</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164"/>
      <c r="C513" s="34" t="str">
        <f>'PC Despesas'!R9</f>
        <v>5.6.5</v>
      </c>
      <c r="D513" s="35" t="str">
        <f>VLOOKUP(C513,'PC Despesas'!$R$5:$S$103,2,FALSE)</f>
        <v>-</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164"/>
      <c r="C514" s="34" t="str">
        <f>'PC Despesas'!R10</f>
        <v>5.6.6</v>
      </c>
      <c r="D514" s="35" t="str">
        <f>VLOOKUP(C514,'PC Despesas'!$R$5:$S$103,2,FALSE)</f>
        <v>-</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164"/>
      <c r="C515" s="34" t="str">
        <f>'PC Despesas'!R11</f>
        <v>5.6.7</v>
      </c>
      <c r="D515" s="35" t="str">
        <f>VLOOKUP(C515,'PC Despesas'!$R$5:$S$103,2,FALSE)</f>
        <v>-</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164"/>
      <c r="C516" s="34" t="str">
        <f>'PC Despesas'!R12</f>
        <v>5.6.8</v>
      </c>
      <c r="D516" s="35" t="str">
        <f>VLOOKUP(C516,'PC Despesas'!$R$5:$S$103,2,FALSE)</f>
        <v>-</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164"/>
      <c r="C517" s="34" t="str">
        <f>'PC Despesas'!R13</f>
        <v>5.6.9</v>
      </c>
      <c r="D517" s="35" t="str">
        <f>VLOOKUP(C517,'PC Despesas'!$R$5:$S$103,2,FALSE)</f>
        <v>-</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164"/>
      <c r="C518" s="34" t="str">
        <f>'PC Despesas'!R14</f>
        <v>5.6.10</v>
      </c>
      <c r="D518" s="35" t="str">
        <f>VLOOKUP(C518,'PC Despesas'!$R$5:$S$103,2,FALSE)</f>
        <v>-</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164"/>
      <c r="C519" s="34" t="str">
        <f>'PC Despesas'!R15</f>
        <v>5.6.11</v>
      </c>
      <c r="D519" s="35" t="str">
        <f>VLOOKUP(C519,'PC Despesas'!$R$5:$S$103,2,FALSE)</f>
        <v>-</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164"/>
      <c r="C520" s="34" t="str">
        <f>'PC Despesas'!R16</f>
        <v>5.6.12</v>
      </c>
      <c r="D520" s="35" t="str">
        <f>VLOOKUP(C520,'PC Despesas'!$R$5:$S$103,2,FALSE)</f>
        <v>-</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164"/>
      <c r="C521" s="34" t="str">
        <f>'PC Despesas'!R17</f>
        <v>5.6.13</v>
      </c>
      <c r="D521" s="35" t="str">
        <f>VLOOKUP(C521,'PC Despesas'!$R$5:$S$103,2,FALSE)</f>
        <v>-</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164"/>
      <c r="C522" s="34" t="str">
        <f>'PC Despesas'!R18</f>
        <v>5.6.14</v>
      </c>
      <c r="D522" s="35" t="str">
        <f>VLOOKUP(C522,'PC Despesas'!$R$5:$S$103,2,FALSE)</f>
        <v>-</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164"/>
      <c r="C523" s="34" t="str">
        <f>'PC Despesas'!R19</f>
        <v>5.6.15</v>
      </c>
      <c r="D523" s="35" t="str">
        <f>VLOOKUP(C523,'PC Despesas'!$R$5:$S$103,2,FALSE)</f>
        <v>-</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164"/>
      <c r="C524" s="34" t="str">
        <f>'PC Despesas'!R20</f>
        <v>5.6.16</v>
      </c>
      <c r="D524" s="35" t="str">
        <f>VLOOKUP(C524,'PC Despesas'!$R$5:$S$103,2,FALSE)</f>
        <v>-</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164"/>
      <c r="C525" s="34" t="str">
        <f>'PC Despesas'!R21</f>
        <v>5.6.17</v>
      </c>
      <c r="D525" s="35" t="str">
        <f>VLOOKUP(C525,'PC Despesas'!$R$5:$S$103,2,FALSE)</f>
        <v>-</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164"/>
      <c r="C526" s="34" t="str">
        <f>'PC Despesas'!R22</f>
        <v>5.6.18</v>
      </c>
      <c r="D526" s="35" t="str">
        <f>VLOOKUP(C526,'PC Despesas'!$R$5:$S$103,2,FALSE)</f>
        <v>-</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164"/>
      <c r="C527" s="34" t="str">
        <f>'PC Despesas'!R23</f>
        <v>5.6.19</v>
      </c>
      <c r="D527" s="35" t="str">
        <f>VLOOKUP(C527,'PC Despesas'!$R$5:$S$103,2,FALSE)</f>
        <v>-</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164"/>
      <c r="C528" s="34" t="str">
        <f>'PC Despesas'!R24</f>
        <v>5.6.20</v>
      </c>
      <c r="D528" s="35" t="str">
        <f>VLOOKUP(C528,'PC Despesas'!$R$5:$S$103,2,FALSE)</f>
        <v>-</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164"/>
      <c r="C529" s="34" t="str">
        <f>'PC Despesas'!R25</f>
        <v>5.6.21</v>
      </c>
      <c r="D529" s="35" t="str">
        <f>VLOOKUP(C529,'PC Despesas'!$R$5:$S$103,2,FALSE)</f>
        <v>-</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164"/>
      <c r="C530" s="34" t="str">
        <f>'PC Despesas'!R26</f>
        <v>5.6.22</v>
      </c>
      <c r="D530" s="35" t="str">
        <f>VLOOKUP(C530,'PC Despesas'!$R$5:$S$103,2,FALSE)</f>
        <v>-</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164"/>
      <c r="C531" s="34" t="str">
        <f>'PC Despesas'!R27</f>
        <v>5.6.23</v>
      </c>
      <c r="D531" s="35" t="str">
        <f>VLOOKUP(C531,'PC Despesas'!$R$5:$S$103,2,FALSE)</f>
        <v>-</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164"/>
      <c r="C532" s="34" t="str">
        <f>'PC Despesas'!R28</f>
        <v>5.6.24</v>
      </c>
      <c r="D532" s="35" t="str">
        <f>VLOOKUP(C532,'PC Despesas'!$R$5:$S$103,2,FALSE)</f>
        <v>-</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164"/>
      <c r="C533" s="34" t="str">
        <f>'PC Despesas'!R29</f>
        <v>5.6.25</v>
      </c>
      <c r="D533" s="35" t="str">
        <f>VLOOKUP(C533,'PC Despesas'!$R$5:$S$103,2,FALSE)</f>
        <v>-</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164"/>
      <c r="C534" s="34" t="str">
        <f>'PC Despesas'!R30</f>
        <v>5.6.26</v>
      </c>
      <c r="D534" s="35" t="str">
        <f>VLOOKUP(C534,'PC Despesas'!$R$5:$S$103,2,FALSE)</f>
        <v>-</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164"/>
      <c r="C535" s="34" t="str">
        <f>'PC Despesas'!R31</f>
        <v>5.6.27</v>
      </c>
      <c r="D535" s="35" t="str">
        <f>VLOOKUP(C535,'PC Despesas'!$R$5:$S$103,2,FALSE)</f>
        <v>-</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164"/>
      <c r="C536" s="34" t="str">
        <f>'PC Despesas'!R32</f>
        <v>5.6.28</v>
      </c>
      <c r="D536" s="35" t="str">
        <f>VLOOKUP(C536,'PC Despesas'!$R$5:$S$103,2,FALSE)</f>
        <v>-</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164"/>
      <c r="C537" s="34" t="str">
        <f>'PC Despesas'!R33</f>
        <v>5.6.29</v>
      </c>
      <c r="D537" s="35" t="str">
        <f>VLOOKUP(C537,'PC Despesas'!$R$5:$S$103,2,FALSE)</f>
        <v>-</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164"/>
      <c r="C538" s="34" t="str">
        <f>'PC Despesas'!R34</f>
        <v>5.6.30</v>
      </c>
      <c r="D538" s="35" t="str">
        <f>VLOOKUP(C538,'PC Despesas'!$R$5:$S$103,2,FALSE)</f>
        <v>-</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164"/>
      <c r="C539" s="34" t="str">
        <f>'PC Despesas'!R35</f>
        <v>5.6.31</v>
      </c>
      <c r="D539" s="35" t="str">
        <f>VLOOKUP(C539,'PC Despesas'!$R$5:$S$103,2,FALSE)</f>
        <v>-</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164"/>
      <c r="C540" s="34" t="str">
        <f>'PC Despesas'!R36</f>
        <v>5.6.32</v>
      </c>
      <c r="D540" s="35" t="str">
        <f>VLOOKUP(C540,'PC Despesas'!$R$5:$S$103,2,FALSE)</f>
        <v>-</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164"/>
      <c r="C541" s="34" t="str">
        <f>'PC Despesas'!R37</f>
        <v>5.6.33</v>
      </c>
      <c r="D541" s="35" t="str">
        <f>VLOOKUP(C541,'PC Despesas'!$R$5:$S$103,2,FALSE)</f>
        <v>-</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164"/>
      <c r="C542" s="34" t="str">
        <f>'PC Despesas'!R38</f>
        <v>5.6.34</v>
      </c>
      <c r="D542" s="35" t="str">
        <f>VLOOKUP(C542,'PC Despesas'!$R$5:$S$103,2,FALSE)</f>
        <v>-</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164"/>
      <c r="C543" s="34" t="str">
        <f>'PC Despesas'!R39</f>
        <v>5.6.35</v>
      </c>
      <c r="D543" s="35" t="str">
        <f>VLOOKUP(C543,'PC Despesas'!$R$5:$S$103,2,FALSE)</f>
        <v>-</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164"/>
      <c r="C544" s="34" t="str">
        <f>'PC Despesas'!R40</f>
        <v>5.6.36</v>
      </c>
      <c r="D544" s="35" t="str">
        <f>VLOOKUP(C544,'PC Despesas'!$R$5:$S$103,2,FALSE)</f>
        <v>-</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164"/>
      <c r="C545" s="34" t="str">
        <f>'PC Despesas'!R41</f>
        <v>5.6.37</v>
      </c>
      <c r="D545" s="35" t="str">
        <f>VLOOKUP(C545,'PC Despesas'!$R$5:$S$103,2,FALSE)</f>
        <v>-</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164"/>
      <c r="C546" s="34" t="str">
        <f>'PC Despesas'!R42</f>
        <v>5.6.38</v>
      </c>
      <c r="D546" s="35" t="str">
        <f>VLOOKUP(C546,'PC Despesas'!$R$5:$S$103,2,FALSE)</f>
        <v>-</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164"/>
      <c r="C547" s="34" t="str">
        <f>'PC Despesas'!R43</f>
        <v>5.6.39</v>
      </c>
      <c r="D547" s="35" t="str">
        <f>VLOOKUP(C547,'PC Despesas'!$R$5:$S$103,2,FALSE)</f>
        <v>-</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164"/>
      <c r="C548" s="34" t="str">
        <f>'PC Despesas'!R44</f>
        <v>5.6.40</v>
      </c>
      <c r="D548" s="35" t="str">
        <f>VLOOKUP(C548,'PC Despesas'!$R$5:$S$103,2,FALSE)</f>
        <v>-</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164"/>
      <c r="C549" s="34" t="str">
        <f>'PC Despesas'!R45</f>
        <v>5.6.41</v>
      </c>
      <c r="D549" s="35" t="str">
        <f>VLOOKUP(C549,'PC Despesas'!$R$5:$S$103,2,FALSE)</f>
        <v>-</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164"/>
      <c r="C550" s="34" t="str">
        <f>'PC Despesas'!R46</f>
        <v>5.6.42</v>
      </c>
      <c r="D550" s="35" t="str">
        <f>VLOOKUP(C550,'PC Despesas'!$R$5:$S$103,2,FALSE)</f>
        <v>-</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164"/>
      <c r="C551" s="34" t="str">
        <f>'PC Despesas'!R47</f>
        <v>5.6.43</v>
      </c>
      <c r="D551" s="35" t="str">
        <f>VLOOKUP(C551,'PC Despesas'!$R$5:$S$103,2,FALSE)</f>
        <v>-</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164"/>
      <c r="C552" s="34" t="str">
        <f>'PC Despesas'!R48</f>
        <v>5.6.44</v>
      </c>
      <c r="D552" s="35" t="str">
        <f>VLOOKUP(C552,'PC Despesas'!$R$5:$S$103,2,FALSE)</f>
        <v>-</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164"/>
      <c r="C553" s="34" t="str">
        <f>'PC Despesas'!R49</f>
        <v>5.6.45</v>
      </c>
      <c r="D553" s="35" t="str">
        <f>VLOOKUP(C553,'PC Despesas'!$R$5:$S$103,2,FALSE)</f>
        <v>-</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164"/>
      <c r="C554" s="34" t="str">
        <f>'PC Despesas'!R50</f>
        <v>5.6.46</v>
      </c>
      <c r="D554" s="35" t="str">
        <f>VLOOKUP(C554,'PC Despesas'!$R$5:$S$103,2,FALSE)</f>
        <v>-</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164"/>
      <c r="C555" s="34" t="str">
        <f>'PC Despesas'!R51</f>
        <v>5.6.47</v>
      </c>
      <c r="D555" s="35" t="str">
        <f>VLOOKUP(C555,'PC Despesas'!$R$5:$S$103,2,FALSE)</f>
        <v>-</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164"/>
      <c r="C556" s="34" t="str">
        <f>'PC Despesas'!R52</f>
        <v>5.6.48</v>
      </c>
      <c r="D556" s="35" t="str">
        <f>VLOOKUP(C556,'PC Despesas'!$R$5:$S$103,2,FALSE)</f>
        <v>-</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164"/>
      <c r="C557" s="34" t="str">
        <f>'PC Despesas'!R53</f>
        <v>5.6.49</v>
      </c>
      <c r="D557" s="35" t="str">
        <f>VLOOKUP(C557,'PC Despesas'!$R$5:$S$103,2,FALSE)</f>
        <v>-</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164"/>
      <c r="C558" s="34" t="str">
        <f>'PC Despesas'!R54</f>
        <v>5.6.50</v>
      </c>
      <c r="D558" s="35" t="str">
        <f>VLOOKUP(C558,'PC Despesas'!$R$5:$S$103,2,FALSE)</f>
        <v>-</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164"/>
      <c r="C559" s="34" t="str">
        <f>'PC Despesas'!R55</f>
        <v>5.6.51</v>
      </c>
      <c r="D559" s="35" t="str">
        <f>VLOOKUP(C559,'PC Despesas'!$R$5:$S$103,2,FALSE)</f>
        <v>-</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164"/>
      <c r="C560" s="34" t="str">
        <f>'PC Despesas'!R56</f>
        <v>5.6.52</v>
      </c>
      <c r="D560" s="35" t="str">
        <f>VLOOKUP(C560,'PC Despesas'!$R$5:$S$103,2,FALSE)</f>
        <v>-</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164"/>
      <c r="C561" s="34" t="str">
        <f>'PC Despesas'!R57</f>
        <v>5.6.53</v>
      </c>
      <c r="D561" s="35" t="str">
        <f>VLOOKUP(C561,'PC Despesas'!$R$5:$S$103,2,FALSE)</f>
        <v>-</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164"/>
      <c r="C562" s="34" t="str">
        <f>'PC Despesas'!R58</f>
        <v>5.6.54</v>
      </c>
      <c r="D562" s="35" t="str">
        <f>VLOOKUP(C562,'PC Despesas'!$R$5:$S$103,2,FALSE)</f>
        <v>-</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164"/>
      <c r="C563" s="34" t="str">
        <f>'PC Despesas'!R59</f>
        <v>5.6.55</v>
      </c>
      <c r="D563" s="35" t="str">
        <f>VLOOKUP(C563,'PC Despesas'!$R$5:$S$103,2,FALSE)</f>
        <v>-</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164"/>
      <c r="C564" s="34" t="str">
        <f>'PC Despesas'!R60</f>
        <v>5.6.56</v>
      </c>
      <c r="D564" s="35" t="str">
        <f>VLOOKUP(C564,'PC Despesas'!$R$5:$S$103,2,FALSE)</f>
        <v>-</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164"/>
      <c r="C565" s="34" t="str">
        <f>'PC Despesas'!R61</f>
        <v>5.6.57</v>
      </c>
      <c r="D565" s="35" t="str">
        <f>VLOOKUP(C565,'PC Despesas'!$R$5:$S$103,2,FALSE)</f>
        <v>-</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164"/>
      <c r="C566" s="34" t="str">
        <f>'PC Despesas'!R62</f>
        <v>5.6.58</v>
      </c>
      <c r="D566" s="35" t="str">
        <f>VLOOKUP(C566,'PC Despesas'!$R$5:$S$103,2,FALSE)</f>
        <v>-</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164"/>
      <c r="C567" s="34" t="str">
        <f>'PC Despesas'!R63</f>
        <v>5.6.59</v>
      </c>
      <c r="D567" s="35" t="str">
        <f>VLOOKUP(C567,'PC Despesas'!$R$5:$S$103,2,FALSE)</f>
        <v>-</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164"/>
      <c r="C568" s="34" t="str">
        <f>'PC Despesas'!R64</f>
        <v>5.6.60</v>
      </c>
      <c r="D568" s="35" t="str">
        <f>VLOOKUP(C568,'PC Despesas'!$R$5:$S$103,2,FALSE)</f>
        <v>-</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164"/>
      <c r="C569" s="34" t="str">
        <f>'PC Despesas'!R65</f>
        <v>5.6.61</v>
      </c>
      <c r="D569" s="35" t="str">
        <f>VLOOKUP(C569,'PC Despesas'!$R$5:$S$103,2,FALSE)</f>
        <v>-</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164"/>
      <c r="C570" s="34" t="str">
        <f>'PC Despesas'!R66</f>
        <v>5.6.62</v>
      </c>
      <c r="D570" s="35" t="str">
        <f>VLOOKUP(C570,'PC Despesas'!$R$5:$S$103,2,FALSE)</f>
        <v>-</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164"/>
      <c r="C571" s="34" t="str">
        <f>'PC Despesas'!R67</f>
        <v>5.6.63</v>
      </c>
      <c r="D571" s="35" t="str">
        <f>VLOOKUP(C571,'PC Despesas'!$R$5:$S$103,2,FALSE)</f>
        <v>-</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164"/>
      <c r="C572" s="34" t="str">
        <f>'PC Despesas'!R68</f>
        <v>5.6.64</v>
      </c>
      <c r="D572" s="35" t="str">
        <f>VLOOKUP(C572,'PC Despesas'!$R$5:$S$103,2,FALSE)</f>
        <v>-</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164"/>
      <c r="C573" s="34" t="str">
        <f>'PC Despesas'!R69</f>
        <v>5.6.65</v>
      </c>
      <c r="D573" s="35" t="str">
        <f>VLOOKUP(C573,'PC Despesas'!$R$5:$S$103,2,FALSE)</f>
        <v>-</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164"/>
      <c r="C574" s="34" t="str">
        <f>'PC Despesas'!R70</f>
        <v>5.6.66</v>
      </c>
      <c r="D574" s="35" t="str">
        <f>VLOOKUP(C574,'PC Despesas'!$R$5:$S$103,2,FALSE)</f>
        <v>-</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164"/>
      <c r="C575" s="34" t="str">
        <f>'PC Despesas'!R71</f>
        <v>5.6.67</v>
      </c>
      <c r="D575" s="35" t="str">
        <f>VLOOKUP(C575,'PC Despesas'!$R$5:$S$103,2,FALSE)</f>
        <v>-</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164"/>
      <c r="C576" s="34" t="str">
        <f>'PC Despesas'!R72</f>
        <v>5.6.68</v>
      </c>
      <c r="D576" s="35" t="str">
        <f>VLOOKUP(C576,'PC Despesas'!$R$5:$S$103,2,FALSE)</f>
        <v>-</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164"/>
      <c r="C577" s="34" t="str">
        <f>'PC Despesas'!R73</f>
        <v>5.6.69</v>
      </c>
      <c r="D577" s="35" t="str">
        <f>VLOOKUP(C577,'PC Despesas'!$R$5:$S$103,2,FALSE)</f>
        <v>-</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164"/>
      <c r="C578" s="34" t="str">
        <f>'PC Despesas'!R74</f>
        <v>5.6.70</v>
      </c>
      <c r="D578" s="35" t="str">
        <f>VLOOKUP(C578,'PC Despesas'!$R$5:$S$103,2,FALSE)</f>
        <v>-</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164"/>
      <c r="C579" s="34" t="str">
        <f>'PC Despesas'!R75</f>
        <v>5.6.71</v>
      </c>
      <c r="D579" s="35" t="str">
        <f>VLOOKUP(C579,'PC Despesas'!$R$5:$S$103,2,FALSE)</f>
        <v>-</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164"/>
      <c r="C580" s="34" t="str">
        <f>'PC Despesas'!R76</f>
        <v>5.6.72</v>
      </c>
      <c r="D580" s="35" t="str">
        <f>VLOOKUP(C580,'PC Despesas'!$R$5:$S$103,2,FALSE)</f>
        <v>-</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164"/>
      <c r="C581" s="34" t="str">
        <f>'PC Despesas'!R77</f>
        <v>5.6.73</v>
      </c>
      <c r="D581" s="35" t="str">
        <f>VLOOKUP(C581,'PC Despesas'!$R$5:$S$103,2,FALSE)</f>
        <v>-</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164"/>
      <c r="C582" s="34" t="str">
        <f>'PC Despesas'!R78</f>
        <v>5.6.74</v>
      </c>
      <c r="D582" s="35" t="str">
        <f>VLOOKUP(C582,'PC Despesas'!$R$5:$S$103,2,FALSE)</f>
        <v>-</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164"/>
      <c r="C583" s="34" t="str">
        <f>'PC Despesas'!R79</f>
        <v>5.6.75</v>
      </c>
      <c r="D583" s="35" t="str">
        <f>VLOOKUP(C583,'PC Despesas'!$R$5:$S$103,2,FALSE)</f>
        <v>-</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164"/>
      <c r="C584" s="34" t="str">
        <f>'PC Despesas'!R80</f>
        <v>5.6.76</v>
      </c>
      <c r="D584" s="35" t="str">
        <f>VLOOKUP(C584,'PC Despesas'!$R$5:$S$103,2,FALSE)</f>
        <v>-</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164"/>
      <c r="C585" s="34" t="str">
        <f>'PC Despesas'!R81</f>
        <v>5.6.77</v>
      </c>
      <c r="D585" s="35" t="str">
        <f>VLOOKUP(C585,'PC Despesas'!$R$5:$S$103,2,FALSE)</f>
        <v>-</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164"/>
      <c r="C586" s="34" t="str">
        <f>'PC Despesas'!R82</f>
        <v>5.6.78</v>
      </c>
      <c r="D586" s="35" t="str">
        <f>VLOOKUP(C586,'PC Despesas'!$R$5:$S$103,2,FALSE)</f>
        <v>-</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164"/>
      <c r="C587" s="34" t="str">
        <f>'PC Despesas'!R83</f>
        <v>5.6.79</v>
      </c>
      <c r="D587" s="35" t="str">
        <f>VLOOKUP(C587,'PC Despesas'!$R$5:$S$103,2,FALSE)</f>
        <v>-</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164"/>
      <c r="C588" s="34" t="str">
        <f>'PC Despesas'!R84</f>
        <v>5.6.80</v>
      </c>
      <c r="D588" s="35" t="str">
        <f>VLOOKUP(C588,'PC Despesas'!$R$5:$S$103,2,FALSE)</f>
        <v>-</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164"/>
      <c r="C589" s="34" t="str">
        <f>'PC Despesas'!R85</f>
        <v>5.6.81</v>
      </c>
      <c r="D589" s="35" t="str">
        <f>VLOOKUP(C589,'PC Despesas'!$R$5:$S$103,2,FALSE)</f>
        <v>-</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164"/>
      <c r="C590" s="34" t="str">
        <f>'PC Despesas'!R86</f>
        <v>5.6.82</v>
      </c>
      <c r="D590" s="35" t="str">
        <f>VLOOKUP(C590,'PC Despesas'!$R$5:$S$103,2,FALSE)</f>
        <v>-</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164"/>
      <c r="C591" s="34" t="str">
        <f>'PC Despesas'!R87</f>
        <v>5.6.83</v>
      </c>
      <c r="D591" s="35" t="str">
        <f>VLOOKUP(C591,'PC Despesas'!$R$5:$S$103,2,FALSE)</f>
        <v>-</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164"/>
      <c r="C592" s="34" t="str">
        <f>'PC Despesas'!R88</f>
        <v>5.6.84</v>
      </c>
      <c r="D592" s="35" t="str">
        <f>VLOOKUP(C592,'PC Despesas'!$R$5:$S$103,2,FALSE)</f>
        <v>-</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164"/>
      <c r="C593" s="34" t="str">
        <f>'PC Despesas'!R89</f>
        <v>5.6.85</v>
      </c>
      <c r="D593" s="35" t="str">
        <f>VLOOKUP(C593,'PC Despesas'!$R$5:$S$103,2,FALSE)</f>
        <v>-</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164"/>
      <c r="C594" s="34" t="str">
        <f>'PC Despesas'!R90</f>
        <v>5.6.86</v>
      </c>
      <c r="D594" s="35" t="str">
        <f>VLOOKUP(C594,'PC Despesas'!$R$5:$S$103,2,FALSE)</f>
        <v>-</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164"/>
      <c r="C595" s="34" t="str">
        <f>'PC Despesas'!R91</f>
        <v>5.6.87</v>
      </c>
      <c r="D595" s="35" t="str">
        <f>VLOOKUP(C595,'PC Despesas'!$R$5:$S$103,2,FALSE)</f>
        <v>-</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164"/>
      <c r="C596" s="34" t="str">
        <f>'PC Despesas'!R92</f>
        <v>5.6.88</v>
      </c>
      <c r="D596" s="35" t="str">
        <f>VLOOKUP(C596,'PC Despesas'!$R$5:$S$103,2,FALSE)</f>
        <v>-</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164"/>
      <c r="C597" s="34" t="str">
        <f>'PC Despesas'!R93</f>
        <v>5.6.89</v>
      </c>
      <c r="D597" s="35" t="str">
        <f>VLOOKUP(C597,'PC Despesas'!$R$5:$S$103,2,FALSE)</f>
        <v>-</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164"/>
      <c r="C598" s="34" t="str">
        <f>'PC Despesas'!R94</f>
        <v>5.6.90</v>
      </c>
      <c r="D598" s="35" t="str">
        <f>VLOOKUP(C598,'PC Despesas'!$R$5:$S$103,2,FALSE)</f>
        <v>-</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164"/>
      <c r="C599" s="34" t="str">
        <f>'PC Despesas'!R95</f>
        <v>5.6.91</v>
      </c>
      <c r="D599" s="35" t="str">
        <f>VLOOKUP(C599,'PC Despesas'!$R$5:$S$103,2,FALSE)</f>
        <v>-</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164"/>
      <c r="C600" s="34" t="str">
        <f>'PC Despesas'!R96</f>
        <v>5.6.92</v>
      </c>
      <c r="D600" s="35" t="str">
        <f>VLOOKUP(C600,'PC Despesas'!$R$5:$S$103,2,FALSE)</f>
        <v>-</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164"/>
      <c r="C601" s="34" t="str">
        <f>'PC Despesas'!R97</f>
        <v>5.6.93</v>
      </c>
      <c r="D601" s="35" t="str">
        <f>VLOOKUP(C601,'PC Despesas'!$R$5:$S$103,2,FALSE)</f>
        <v>-</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164"/>
      <c r="C602" s="34" t="str">
        <f>'PC Despesas'!R98</f>
        <v>5.6.94</v>
      </c>
      <c r="D602" s="35" t="str">
        <f>VLOOKUP(C602,'PC Despesas'!$R$5:$S$103,2,FALSE)</f>
        <v>-</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164"/>
      <c r="C603" s="34" t="str">
        <f>'PC Despesas'!R99</f>
        <v>5.6.95</v>
      </c>
      <c r="D603" s="35" t="str">
        <f>VLOOKUP(C603,'PC Despesas'!$R$5:$S$103,2,FALSE)</f>
        <v>-</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164"/>
      <c r="C604" s="34" t="str">
        <f>'PC Despesas'!R100</f>
        <v>5.6.96</v>
      </c>
      <c r="D604" s="35" t="str">
        <f>VLOOKUP(C604,'PC Despesas'!$R$5:$S$103,2,FALSE)</f>
        <v>-</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164"/>
      <c r="C605" s="34" t="str">
        <f>'PC Despesas'!R101</f>
        <v>5.6.97</v>
      </c>
      <c r="D605" s="35" t="str">
        <f>VLOOKUP(C605,'PC Despesas'!$R$5:$S$103,2,FALSE)</f>
        <v>-</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164"/>
      <c r="C606" s="34" t="str">
        <f>'PC Despesas'!R102</f>
        <v>5.6.98</v>
      </c>
      <c r="D606" s="35" t="str">
        <f>VLOOKUP(C606,'PC Despesas'!$R$5:$S$103,2,FALSE)</f>
        <v>-</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164"/>
      <c r="C607" s="34" t="str">
        <f>'PC Despesas'!R103</f>
        <v>5.6.99</v>
      </c>
      <c r="D607" s="35" t="str">
        <f>VLOOKUP(C607,'PC Despesas'!$R$5:$S$103,2,FALSE)</f>
        <v>Outras Despesas de Marketing</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164"/>
      <c r="C608" s="188" t="str">
        <f>'PC Despesas'!U4</f>
        <v>5.7</v>
      </c>
      <c r="D608" s="189" t="str">
        <f>VLOOKUP(C608,'PC Despesas'!$U$4:$V$103,2,FALSE)</f>
        <v>IMPOSTOS</v>
      </c>
      <c r="E608" s="200">
        <f t="shared" ref="E608:Q608" si="19">SUM(E609:E707)</f>
        <v>0</v>
      </c>
      <c r="F608" s="200">
        <f t="shared" si="19"/>
        <v>0</v>
      </c>
      <c r="G608" s="200">
        <f t="shared" si="19"/>
        <v>0</v>
      </c>
      <c r="H608" s="200">
        <f t="shared" si="19"/>
        <v>0</v>
      </c>
      <c r="I608" s="200">
        <f t="shared" si="19"/>
        <v>0</v>
      </c>
      <c r="J608" s="200">
        <f t="shared" si="19"/>
        <v>0</v>
      </c>
      <c r="K608" s="200">
        <f t="shared" si="19"/>
        <v>0</v>
      </c>
      <c r="L608" s="200">
        <f t="shared" si="19"/>
        <v>0</v>
      </c>
      <c r="M608" s="200">
        <f t="shared" si="19"/>
        <v>400</v>
      </c>
      <c r="N608" s="200">
        <f t="shared" si="19"/>
        <v>400</v>
      </c>
      <c r="O608" s="200">
        <f t="shared" si="19"/>
        <v>400</v>
      </c>
      <c r="P608" s="200">
        <f t="shared" si="19"/>
        <v>400</v>
      </c>
      <c r="Q608" s="200">
        <f t="shared" si="19"/>
        <v>1600</v>
      </c>
    </row>
    <row r="609" spans="1:17" ht="28.5" customHeight="1" thickTop="1" thickBot="1" x14ac:dyDescent="0.3">
      <c r="A609" s="164"/>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164"/>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164"/>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164"/>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164"/>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400</v>
      </c>
      <c r="N613" s="49">
        <f>SUMIFS(Out!$J$5:$J$605,Out!$V$5:$V$605,"Despesa",Out!$G$5:$G$605,CPagar!$D613,Out!$L$5:$L$605,"Não Pago")</f>
        <v>400</v>
      </c>
      <c r="O613" s="49">
        <f>SUMIFS(Nov!$J$5:$J$605,Nov!$V$5:$V$605,"Despesa",Nov!$G$5:$G$605,CPagar!$D613,Nov!$L$5:$L$605,"Não Pago")</f>
        <v>400</v>
      </c>
      <c r="P613" s="49">
        <f>SUMIFS(Dez!$J$5:$J$605,Dez!$V$5:$V$605,"Despesa",Dez!$G$5:$G$605,CPagar!$D613,Dez!$L$5:$L$605,"Não Pago")</f>
        <v>400</v>
      </c>
      <c r="Q613" s="46">
        <f t="shared" si="20"/>
        <v>1600</v>
      </c>
    </row>
    <row r="614" spans="1:17" ht="28.5" customHeight="1" thickTop="1" thickBot="1" x14ac:dyDescent="0.3">
      <c r="A614" s="164"/>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164"/>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164"/>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164"/>
      <c r="C617" s="34" t="str">
        <f>'PC Despesas'!U13</f>
        <v>5.7.9</v>
      </c>
      <c r="D617" s="35" t="str">
        <f>VLOOKUP(C617,'PC Despesas'!$U$5:$V$103,2,FALSE)</f>
        <v>-</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164"/>
      <c r="C618" s="34" t="str">
        <f>'PC Despesas'!U14</f>
        <v>5.7.10</v>
      </c>
      <c r="D618" s="35" t="str">
        <f>VLOOKUP(C618,'PC Despesas'!$U$5:$V$103,2,FALSE)</f>
        <v>-</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164"/>
      <c r="C619" s="34" t="str">
        <f>'PC Despesas'!U15</f>
        <v>5.7.11</v>
      </c>
      <c r="D619" s="35" t="str">
        <f>VLOOKUP(C619,'PC Despesas'!$U$5:$V$103,2,FALSE)</f>
        <v>-</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164"/>
      <c r="C620" s="34" t="str">
        <f>'PC Despesas'!U16</f>
        <v>5.7.12</v>
      </c>
      <c r="D620" s="35" t="str">
        <f>VLOOKUP(C620,'PC Despesas'!$U$5:$V$103,2,FALSE)</f>
        <v>-</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164"/>
      <c r="C621" s="34" t="str">
        <f>'PC Despesas'!U17</f>
        <v>5.7.13</v>
      </c>
      <c r="D621" s="35" t="str">
        <f>VLOOKUP(C621,'PC Despesas'!$U$5:$V$103,2,FALSE)</f>
        <v>-</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164"/>
      <c r="C622" s="34" t="str">
        <f>'PC Despesas'!U18</f>
        <v>5.7.14</v>
      </c>
      <c r="D622" s="35" t="str">
        <f>VLOOKUP(C622,'PC Despesas'!$U$5:$V$103,2,FALSE)</f>
        <v>-</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164"/>
      <c r="C623" s="34" t="str">
        <f>'PC Despesas'!U19</f>
        <v>5.7.15</v>
      </c>
      <c r="D623" s="35" t="str">
        <f>VLOOKUP(C623,'PC Despesas'!$U$5:$V$103,2,FALSE)</f>
        <v>-</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164"/>
      <c r="C624" s="34" t="str">
        <f>'PC Despesas'!U20</f>
        <v>5.7.16</v>
      </c>
      <c r="D624" s="35" t="str">
        <f>VLOOKUP(C624,'PC Despesas'!$U$5:$V$103,2,FALSE)</f>
        <v>-</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164"/>
      <c r="C625" s="34" t="str">
        <f>'PC Despesas'!U21</f>
        <v>5.7.17</v>
      </c>
      <c r="D625" s="35" t="str">
        <f>VLOOKUP(C625,'PC Despesas'!$U$5:$V$103,2,FALSE)</f>
        <v>-</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164"/>
      <c r="C626" s="34" t="str">
        <f>'PC Despesas'!U22</f>
        <v>5.7.18</v>
      </c>
      <c r="D626" s="35" t="str">
        <f>VLOOKUP(C626,'PC Despesas'!$U$5:$V$103,2,FALSE)</f>
        <v>-</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164"/>
      <c r="C627" s="34" t="str">
        <f>'PC Despesas'!U23</f>
        <v>5.7.19</v>
      </c>
      <c r="D627" s="35" t="str">
        <f>VLOOKUP(C627,'PC Despesas'!$U$5:$V$103,2,FALSE)</f>
        <v>-</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164"/>
      <c r="C628" s="34" t="str">
        <f>'PC Despesas'!U24</f>
        <v>5.7.20</v>
      </c>
      <c r="D628" s="35" t="str">
        <f>VLOOKUP(C628,'PC Despesas'!$U$5:$V$103,2,FALSE)</f>
        <v>-</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164"/>
      <c r="C629" s="34" t="str">
        <f>'PC Despesas'!U25</f>
        <v>5.7.21</v>
      </c>
      <c r="D629" s="35" t="str">
        <f>VLOOKUP(C629,'PC Despesas'!$U$5:$V$103,2,FALSE)</f>
        <v>-</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164"/>
      <c r="C630" s="34" t="str">
        <f>'PC Despesas'!U26</f>
        <v>5.7.22</v>
      </c>
      <c r="D630" s="35" t="str">
        <f>VLOOKUP(C630,'PC Despesas'!$U$5:$V$103,2,FALSE)</f>
        <v>-</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164"/>
      <c r="C631" s="34" t="str">
        <f>'PC Despesas'!U27</f>
        <v>5.7.23</v>
      </c>
      <c r="D631" s="35" t="str">
        <f>VLOOKUP(C631,'PC Despesas'!$U$5:$V$103,2,FALSE)</f>
        <v>-</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164"/>
      <c r="C632" s="34" t="str">
        <f>'PC Despesas'!U28</f>
        <v>5.7.24</v>
      </c>
      <c r="D632" s="35" t="str">
        <f>VLOOKUP(C632,'PC Despesas'!$U$5:$V$103,2,FALSE)</f>
        <v>-</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164"/>
      <c r="C633" s="34" t="str">
        <f>'PC Despesas'!U29</f>
        <v>5.7.25</v>
      </c>
      <c r="D633" s="35" t="str">
        <f>VLOOKUP(C633,'PC Despesas'!$U$5:$V$103,2,FALSE)</f>
        <v>-</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164"/>
      <c r="C634" s="34" t="str">
        <f>'PC Despesas'!U30</f>
        <v>5.7.26</v>
      </c>
      <c r="D634" s="35" t="str">
        <f>VLOOKUP(C634,'PC Despesas'!$U$5:$V$103,2,FALSE)</f>
        <v>-</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164"/>
      <c r="C635" s="34" t="str">
        <f>'PC Despesas'!U31</f>
        <v>5.7.27</v>
      </c>
      <c r="D635" s="35" t="str">
        <f>VLOOKUP(C635,'PC Despesas'!$U$5:$V$103,2,FALSE)</f>
        <v>-</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164"/>
      <c r="C636" s="34" t="str">
        <f>'PC Despesas'!U32</f>
        <v>5.7.28</v>
      </c>
      <c r="D636" s="35" t="str">
        <f>VLOOKUP(C636,'PC Despesas'!$U$5:$V$103,2,FALSE)</f>
        <v>-</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164"/>
      <c r="C637" s="34" t="str">
        <f>'PC Despesas'!U33</f>
        <v>5.7.29</v>
      </c>
      <c r="D637" s="35" t="str">
        <f>VLOOKUP(C637,'PC Despesas'!$U$5:$V$103,2,FALSE)</f>
        <v>-</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164"/>
      <c r="C638" s="34" t="str">
        <f>'PC Despesas'!U34</f>
        <v>5.7.30</v>
      </c>
      <c r="D638" s="35" t="str">
        <f>VLOOKUP(C638,'PC Despesas'!$U$5:$V$103,2,FALSE)</f>
        <v>-</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164"/>
      <c r="C639" s="34" t="str">
        <f>'PC Despesas'!U35</f>
        <v>5.7.31</v>
      </c>
      <c r="D639" s="35" t="str">
        <f>VLOOKUP(C639,'PC Despesas'!$U$5:$V$103,2,FALSE)</f>
        <v>-</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164"/>
      <c r="C640" s="34" t="str">
        <f>'PC Despesas'!U36</f>
        <v>5.7.32</v>
      </c>
      <c r="D640" s="35" t="str">
        <f>VLOOKUP(C640,'PC Despesas'!$U$5:$V$103,2,FALSE)</f>
        <v>-</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164"/>
      <c r="C641" s="34" t="str">
        <f>'PC Despesas'!U37</f>
        <v>5.7.33</v>
      </c>
      <c r="D641" s="35" t="str">
        <f>VLOOKUP(C641,'PC Despesas'!$U$5:$V$103,2,FALSE)</f>
        <v>-</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164"/>
      <c r="C642" s="34" t="str">
        <f>'PC Despesas'!U38</f>
        <v>5.7.34</v>
      </c>
      <c r="D642" s="35" t="str">
        <f>VLOOKUP(C642,'PC Despesas'!$U$5:$V$103,2,FALSE)</f>
        <v>-</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164"/>
      <c r="C643" s="34" t="str">
        <f>'PC Despesas'!U39</f>
        <v>5.7.35</v>
      </c>
      <c r="D643" s="35" t="str">
        <f>VLOOKUP(C643,'PC Despesas'!$U$5:$V$103,2,FALSE)</f>
        <v>-</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164"/>
      <c r="C644" s="34" t="str">
        <f>'PC Despesas'!U40</f>
        <v>5.7.36</v>
      </c>
      <c r="D644" s="35" t="str">
        <f>VLOOKUP(C644,'PC Despesas'!$U$5:$V$103,2,FALSE)</f>
        <v>-</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164"/>
      <c r="C645" s="34" t="str">
        <f>'PC Despesas'!U41</f>
        <v>5.7.37</v>
      </c>
      <c r="D645" s="35" t="str">
        <f>VLOOKUP(C645,'PC Despesas'!$U$5:$V$103,2,FALSE)</f>
        <v>-</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164"/>
      <c r="C646" s="34" t="str">
        <f>'PC Despesas'!U42</f>
        <v>5.7.38</v>
      </c>
      <c r="D646" s="35" t="str">
        <f>VLOOKUP(C646,'PC Despesas'!$U$5:$V$103,2,FALSE)</f>
        <v>-</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164"/>
      <c r="C647" s="34" t="str">
        <f>'PC Despesas'!U43</f>
        <v>5.7.39</v>
      </c>
      <c r="D647" s="35" t="str">
        <f>VLOOKUP(C647,'PC Despesas'!$U$5:$V$103,2,FALSE)</f>
        <v>-</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164"/>
      <c r="C648" s="34" t="str">
        <f>'PC Despesas'!U44</f>
        <v>5.7.40</v>
      </c>
      <c r="D648" s="35" t="str">
        <f>VLOOKUP(C648,'PC Despesas'!$U$5:$V$103,2,FALSE)</f>
        <v>-</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164"/>
      <c r="C649" s="34" t="str">
        <f>'PC Despesas'!U45</f>
        <v>5.7.41</v>
      </c>
      <c r="D649" s="35" t="str">
        <f>VLOOKUP(C649,'PC Despesas'!$U$5:$V$103,2,FALSE)</f>
        <v>-</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164"/>
      <c r="C650" s="34" t="str">
        <f>'PC Despesas'!U46</f>
        <v>5.7.42</v>
      </c>
      <c r="D650" s="35" t="str">
        <f>VLOOKUP(C650,'PC Despesas'!$U$5:$V$103,2,FALSE)</f>
        <v>-</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164"/>
      <c r="C651" s="34" t="str">
        <f>'PC Despesas'!U47</f>
        <v>5.7.43</v>
      </c>
      <c r="D651" s="35" t="str">
        <f>VLOOKUP(C651,'PC Despesas'!$U$5:$V$103,2,FALSE)</f>
        <v>-</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164"/>
      <c r="C652" s="34" t="str">
        <f>'PC Despesas'!U48</f>
        <v>5.7.44</v>
      </c>
      <c r="D652" s="35" t="str">
        <f>VLOOKUP(C652,'PC Despesas'!$U$5:$V$103,2,FALSE)</f>
        <v>-</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164"/>
      <c r="C653" s="34" t="str">
        <f>'PC Despesas'!U49</f>
        <v>5.7.45</v>
      </c>
      <c r="D653" s="35" t="str">
        <f>VLOOKUP(C653,'PC Despesas'!$U$5:$V$103,2,FALSE)</f>
        <v>-</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164"/>
      <c r="C654" s="34" t="str">
        <f>'PC Despesas'!U50</f>
        <v>5.7.46</v>
      </c>
      <c r="D654" s="35" t="str">
        <f>VLOOKUP(C654,'PC Despesas'!$U$5:$V$103,2,FALSE)</f>
        <v>-</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164"/>
      <c r="C655" s="34" t="str">
        <f>'PC Despesas'!U51</f>
        <v>5.7.47</v>
      </c>
      <c r="D655" s="35" t="str">
        <f>VLOOKUP(C655,'PC Despesas'!$U$5:$V$103,2,FALSE)</f>
        <v>-</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164"/>
      <c r="C656" s="34" t="str">
        <f>'PC Despesas'!U52</f>
        <v>5.7.48</v>
      </c>
      <c r="D656" s="35" t="str">
        <f>VLOOKUP(C656,'PC Despesas'!$U$5:$V$103,2,FALSE)</f>
        <v>-</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164"/>
      <c r="C657" s="34" t="str">
        <f>'PC Despesas'!U53</f>
        <v>5.7.49</v>
      </c>
      <c r="D657" s="35" t="str">
        <f>VLOOKUP(C657,'PC Despesas'!$U$5:$V$103,2,FALSE)</f>
        <v>-</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164"/>
      <c r="C658" s="34" t="str">
        <f>'PC Despesas'!U54</f>
        <v>5.7.50</v>
      </c>
      <c r="D658" s="35" t="str">
        <f>VLOOKUP(C658,'PC Despesas'!$U$5:$V$103,2,FALSE)</f>
        <v>-</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164"/>
      <c r="C659" s="34" t="str">
        <f>'PC Despesas'!U55</f>
        <v>5.7.51</v>
      </c>
      <c r="D659" s="35" t="str">
        <f>VLOOKUP(C659,'PC Despesas'!$U$5:$V$103,2,FALSE)</f>
        <v>-</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164"/>
      <c r="C660" s="34" t="str">
        <f>'PC Despesas'!U56</f>
        <v>5.7.52</v>
      </c>
      <c r="D660" s="35" t="str">
        <f>VLOOKUP(C660,'PC Despesas'!$U$5:$V$103,2,FALSE)</f>
        <v>-</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164"/>
      <c r="C661" s="34" t="str">
        <f>'PC Despesas'!U57</f>
        <v>5.7.53</v>
      </c>
      <c r="D661" s="35" t="str">
        <f>VLOOKUP(C661,'PC Despesas'!$U$5:$V$103,2,FALSE)</f>
        <v>-</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164"/>
      <c r="C662" s="34" t="str">
        <f>'PC Despesas'!U58</f>
        <v>5.7.54</v>
      </c>
      <c r="D662" s="35" t="str">
        <f>VLOOKUP(C662,'PC Despesas'!$U$5:$V$103,2,FALSE)</f>
        <v>-</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164"/>
      <c r="C663" s="34" t="str">
        <f>'PC Despesas'!U59</f>
        <v>5.7.55</v>
      </c>
      <c r="D663" s="35" t="str">
        <f>VLOOKUP(C663,'PC Despesas'!$U$5:$V$103,2,FALSE)</f>
        <v>-</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164"/>
      <c r="C664" s="34" t="str">
        <f>'PC Despesas'!U60</f>
        <v>5.7.56</v>
      </c>
      <c r="D664" s="35" t="str">
        <f>VLOOKUP(C664,'PC Despesas'!$U$5:$V$103,2,FALSE)</f>
        <v>-</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164"/>
      <c r="C665" s="34" t="str">
        <f>'PC Despesas'!U61</f>
        <v>5.7.57</v>
      </c>
      <c r="D665" s="35" t="str">
        <f>VLOOKUP(C665,'PC Despesas'!$U$5:$V$103,2,FALSE)</f>
        <v>-</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164"/>
      <c r="C666" s="34" t="str">
        <f>'PC Despesas'!U62</f>
        <v>5.7.58</v>
      </c>
      <c r="D666" s="35" t="str">
        <f>VLOOKUP(C666,'PC Despesas'!$U$5:$V$103,2,FALSE)</f>
        <v>-</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164"/>
      <c r="C667" s="34" t="str">
        <f>'PC Despesas'!U63</f>
        <v>5.7.59</v>
      </c>
      <c r="D667" s="35" t="str">
        <f>VLOOKUP(C667,'PC Despesas'!$U$5:$V$103,2,FALSE)</f>
        <v>-</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164"/>
      <c r="C668" s="34" t="str">
        <f>'PC Despesas'!U64</f>
        <v>5.7.60</v>
      </c>
      <c r="D668" s="35" t="str">
        <f>VLOOKUP(C668,'PC Despesas'!$U$5:$V$103,2,FALSE)</f>
        <v>-</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164"/>
      <c r="C669" s="34" t="str">
        <f>'PC Despesas'!U65</f>
        <v>5.7.61</v>
      </c>
      <c r="D669" s="35" t="str">
        <f>VLOOKUP(C669,'PC Despesas'!$U$5:$V$103,2,FALSE)</f>
        <v>-</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164"/>
      <c r="C670" s="34" t="str">
        <f>'PC Despesas'!U66</f>
        <v>5.7.62</v>
      </c>
      <c r="D670" s="35" t="str">
        <f>VLOOKUP(C670,'PC Despesas'!$U$5:$V$103,2,FALSE)</f>
        <v>-</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164"/>
      <c r="C671" s="34" t="str">
        <f>'PC Despesas'!U67</f>
        <v>5.7.63</v>
      </c>
      <c r="D671" s="35" t="str">
        <f>VLOOKUP(C671,'PC Despesas'!$U$5:$V$103,2,FALSE)</f>
        <v>-</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164"/>
      <c r="C672" s="34" t="str">
        <f>'PC Despesas'!U68</f>
        <v>5.7.64</v>
      </c>
      <c r="D672" s="35" t="str">
        <f>VLOOKUP(C672,'PC Despesas'!$U$5:$V$103,2,FALSE)</f>
        <v>-</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164"/>
      <c r="C673" s="34" t="str">
        <f>'PC Despesas'!U69</f>
        <v>5.7.65</v>
      </c>
      <c r="D673" s="35" t="str">
        <f>VLOOKUP(C673,'PC Despesas'!$U$5:$V$103,2,FALSE)</f>
        <v>-</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164"/>
      <c r="C674" s="34" t="str">
        <f>'PC Despesas'!U70</f>
        <v>5.7.66</v>
      </c>
      <c r="D674" s="35" t="str">
        <f>VLOOKUP(C674,'PC Despesas'!$U$5:$V$103,2,FALSE)</f>
        <v>-</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164"/>
      <c r="C675" s="34" t="str">
        <f>'PC Despesas'!U71</f>
        <v>5.7.67</v>
      </c>
      <c r="D675" s="35" t="str">
        <f>VLOOKUP(C675,'PC Despesas'!$U$5:$V$103,2,FALSE)</f>
        <v>-</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164"/>
      <c r="C676" s="34" t="str">
        <f>'PC Despesas'!U72</f>
        <v>5.7.68</v>
      </c>
      <c r="D676" s="35" t="str">
        <f>VLOOKUP(C676,'PC Despesas'!$U$5:$V$103,2,FALSE)</f>
        <v>-</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164"/>
      <c r="C677" s="34" t="str">
        <f>'PC Despesas'!U73</f>
        <v>5.7.69</v>
      </c>
      <c r="D677" s="35" t="str">
        <f>VLOOKUP(C677,'PC Despesas'!$U$5:$V$103,2,FALSE)</f>
        <v>-</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164"/>
      <c r="C678" s="34" t="str">
        <f>'PC Despesas'!U74</f>
        <v>5.7.70</v>
      </c>
      <c r="D678" s="35" t="str">
        <f>VLOOKUP(C678,'PC Despesas'!$U$5:$V$103,2,FALSE)</f>
        <v>-</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164"/>
      <c r="C679" s="34" t="str">
        <f>'PC Despesas'!U75</f>
        <v>5.7.71</v>
      </c>
      <c r="D679" s="35" t="str">
        <f>VLOOKUP(C679,'PC Despesas'!$U$5:$V$103,2,FALSE)</f>
        <v>-</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164"/>
      <c r="C680" s="34" t="str">
        <f>'PC Despesas'!U76</f>
        <v>5.7.72</v>
      </c>
      <c r="D680" s="35" t="str">
        <f>VLOOKUP(C680,'PC Despesas'!$U$5:$V$103,2,FALSE)</f>
        <v>-</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164"/>
      <c r="C681" s="34" t="str">
        <f>'PC Despesas'!U77</f>
        <v>5.7.73</v>
      </c>
      <c r="D681" s="35" t="str">
        <f>VLOOKUP(C681,'PC Despesas'!$U$5:$V$103,2,FALSE)</f>
        <v>-</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164"/>
      <c r="C682" s="34" t="str">
        <f>'PC Despesas'!U78</f>
        <v>5.7.74</v>
      </c>
      <c r="D682" s="35" t="str">
        <f>VLOOKUP(C682,'PC Despesas'!$U$5:$V$103,2,FALSE)</f>
        <v>-</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164"/>
      <c r="C683" s="34" t="str">
        <f>'PC Despesas'!U79</f>
        <v>5.7.75</v>
      </c>
      <c r="D683" s="35" t="str">
        <f>VLOOKUP(C683,'PC Despesas'!$U$5:$V$103,2,FALSE)</f>
        <v>-</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164"/>
      <c r="C684" s="34" t="str">
        <f>'PC Despesas'!U80</f>
        <v>5.7.76</v>
      </c>
      <c r="D684" s="35" t="str">
        <f>VLOOKUP(C684,'PC Despesas'!$U$5:$V$103,2,FALSE)</f>
        <v>-</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164"/>
      <c r="C685" s="34" t="str">
        <f>'PC Despesas'!U81</f>
        <v>5.7.77</v>
      </c>
      <c r="D685" s="35" t="str">
        <f>VLOOKUP(C685,'PC Despesas'!$U$5:$V$103,2,FALSE)</f>
        <v>-</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164"/>
      <c r="C686" s="34" t="str">
        <f>'PC Despesas'!U82</f>
        <v>5.7.78</v>
      </c>
      <c r="D686" s="35" t="str">
        <f>VLOOKUP(C686,'PC Despesas'!$U$5:$V$103,2,FALSE)</f>
        <v>-</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164"/>
      <c r="C687" s="34" t="str">
        <f>'PC Despesas'!U83</f>
        <v>5.7.79</v>
      </c>
      <c r="D687" s="35" t="str">
        <f>VLOOKUP(C687,'PC Despesas'!$U$5:$V$103,2,FALSE)</f>
        <v>-</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164"/>
      <c r="C688" s="34" t="str">
        <f>'PC Despesas'!U84</f>
        <v>5.7.80</v>
      </c>
      <c r="D688" s="35" t="str">
        <f>VLOOKUP(C688,'PC Despesas'!$U$5:$V$103,2,FALSE)</f>
        <v>-</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164"/>
      <c r="C689" s="34" t="str">
        <f>'PC Despesas'!U85</f>
        <v>5.7.81</v>
      </c>
      <c r="D689" s="35" t="str">
        <f>VLOOKUP(C689,'PC Despesas'!$U$5:$V$103,2,FALSE)</f>
        <v>-</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164"/>
      <c r="C690" s="34" t="str">
        <f>'PC Despesas'!U86</f>
        <v>5.7.82</v>
      </c>
      <c r="D690" s="35" t="str">
        <f>VLOOKUP(C690,'PC Despesas'!$U$5:$V$103,2,FALSE)</f>
        <v>-</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164"/>
      <c r="C691" s="34" t="str">
        <f>'PC Despesas'!U87</f>
        <v>5.7.83</v>
      </c>
      <c r="D691" s="35" t="str">
        <f>VLOOKUP(C691,'PC Despesas'!$U$5:$V$103,2,FALSE)</f>
        <v>-</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164"/>
      <c r="C692" s="34" t="str">
        <f>'PC Despesas'!U88</f>
        <v>5.7.84</v>
      </c>
      <c r="D692" s="35" t="str">
        <f>VLOOKUP(C692,'PC Despesas'!$U$5:$V$103,2,FALSE)</f>
        <v>-</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164"/>
      <c r="C693" s="34" t="str">
        <f>'PC Despesas'!U89</f>
        <v>5.7.85</v>
      </c>
      <c r="D693" s="35" t="str">
        <f>VLOOKUP(C693,'PC Despesas'!$U$5:$V$103,2,FALSE)</f>
        <v>-</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164"/>
      <c r="C694" s="34" t="str">
        <f>'PC Despesas'!U90</f>
        <v>5.7.86</v>
      </c>
      <c r="D694" s="35" t="str">
        <f>VLOOKUP(C694,'PC Despesas'!$U$5:$V$103,2,FALSE)</f>
        <v>-</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164"/>
      <c r="C695" s="34" t="str">
        <f>'PC Despesas'!U91</f>
        <v>5.7.87</v>
      </c>
      <c r="D695" s="35" t="str">
        <f>VLOOKUP(C695,'PC Despesas'!$U$5:$V$103,2,FALSE)</f>
        <v>-</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164"/>
      <c r="C696" s="34" t="str">
        <f>'PC Despesas'!U92</f>
        <v>5.7.88</v>
      </c>
      <c r="D696" s="35" t="str">
        <f>VLOOKUP(C696,'PC Despesas'!$U$5:$V$103,2,FALSE)</f>
        <v>-</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164"/>
      <c r="C697" s="34" t="str">
        <f>'PC Despesas'!U93</f>
        <v>5.7.89</v>
      </c>
      <c r="D697" s="35" t="str">
        <f>VLOOKUP(C697,'PC Despesas'!$U$5:$V$103,2,FALSE)</f>
        <v>-</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164"/>
      <c r="C698" s="34" t="str">
        <f>'PC Despesas'!U94</f>
        <v>5.7.90</v>
      </c>
      <c r="D698" s="35" t="str">
        <f>VLOOKUP(C698,'PC Despesas'!$U$5:$V$103,2,FALSE)</f>
        <v>-</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164"/>
      <c r="C699" s="34" t="str">
        <f>'PC Despesas'!U95</f>
        <v>5.7.91</v>
      </c>
      <c r="D699" s="35" t="str">
        <f>VLOOKUP(C699,'PC Despesas'!$U$5:$V$103,2,FALSE)</f>
        <v>-</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164"/>
      <c r="C700" s="34" t="str">
        <f>'PC Despesas'!U96</f>
        <v>5.7.92</v>
      </c>
      <c r="D700" s="35" t="str">
        <f>VLOOKUP(C700,'PC Despesas'!$U$5:$V$103,2,FALSE)</f>
        <v>-</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164"/>
      <c r="C701" s="34" t="str">
        <f>'PC Despesas'!U97</f>
        <v>5.7.93</v>
      </c>
      <c r="D701" s="35" t="str">
        <f>VLOOKUP(C701,'PC Despesas'!$U$5:$V$103,2,FALSE)</f>
        <v>-</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164"/>
      <c r="C702" s="34" t="str">
        <f>'PC Despesas'!U98</f>
        <v>5.7.94</v>
      </c>
      <c r="D702" s="35" t="str">
        <f>VLOOKUP(C702,'PC Despesas'!$U$5:$V$103,2,FALSE)</f>
        <v>-</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164"/>
      <c r="C703" s="34" t="str">
        <f>'PC Despesas'!U99</f>
        <v>5.7.95</v>
      </c>
      <c r="D703" s="35" t="str">
        <f>VLOOKUP(C703,'PC Despesas'!$U$5:$V$103,2,FALSE)</f>
        <v>-</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164"/>
      <c r="C704" s="34" t="str">
        <f>'PC Despesas'!U100</f>
        <v>5.7.96</v>
      </c>
      <c r="D704" s="35" t="str">
        <f>VLOOKUP(C704,'PC Despesas'!$U$5:$V$103,2,FALSE)</f>
        <v>-</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164"/>
      <c r="C705" s="34" t="str">
        <f>'PC Despesas'!U101</f>
        <v>5.7.97</v>
      </c>
      <c r="D705" s="35" t="str">
        <f>VLOOKUP(C705,'PC Despesas'!$U$5:$V$103,2,FALSE)</f>
        <v>-</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164"/>
      <c r="C706" s="34" t="str">
        <f>'PC Despesas'!U102</f>
        <v>5.7.98</v>
      </c>
      <c r="D706" s="35" t="str">
        <f>VLOOKUP(C706,'PC Despesas'!$U$5:$V$103,2,FALSE)</f>
        <v>-</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164"/>
      <c r="C707" s="34" t="str">
        <f>'PC Despesas'!U103</f>
        <v>5.7.99</v>
      </c>
      <c r="D707" s="35" t="str">
        <f>VLOOKUP(C707,'PC Despesas'!$U$5:$V$103,2,FALSE)</f>
        <v>Outros Impostos</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164"/>
      <c r="C708" s="188" t="str">
        <f>'PC Despesas'!X4</f>
        <v>5.8</v>
      </c>
      <c r="D708" s="189" t="str">
        <f>VLOOKUP(C708,'PC Despesas'!$X$4:$Y$103,2,FALSE)</f>
        <v>INVESTIMENTOS</v>
      </c>
      <c r="E708" s="200">
        <f>SUM(E709:E807)</f>
        <v>0</v>
      </c>
      <c r="F708" s="200">
        <f t="shared" ref="F708:Q708" si="22">SUM(F709:F807)</f>
        <v>0</v>
      </c>
      <c r="G708" s="200">
        <f t="shared" si="22"/>
        <v>0</v>
      </c>
      <c r="H708" s="200">
        <f t="shared" si="22"/>
        <v>0</v>
      </c>
      <c r="I708" s="200">
        <f t="shared" si="22"/>
        <v>0</v>
      </c>
      <c r="J708" s="200">
        <f t="shared" si="22"/>
        <v>0</v>
      </c>
      <c r="K708" s="200">
        <f t="shared" si="22"/>
        <v>0</v>
      </c>
      <c r="L708" s="200">
        <f t="shared" si="22"/>
        <v>0</v>
      </c>
      <c r="M708" s="200">
        <f t="shared" si="22"/>
        <v>0</v>
      </c>
      <c r="N708" s="200">
        <f t="shared" si="22"/>
        <v>0</v>
      </c>
      <c r="O708" s="200">
        <f t="shared" si="22"/>
        <v>0</v>
      </c>
      <c r="P708" s="200">
        <f t="shared" si="22"/>
        <v>0</v>
      </c>
      <c r="Q708" s="200">
        <f t="shared" si="22"/>
        <v>0</v>
      </c>
    </row>
    <row r="709" spans="1:17" ht="29.25" customHeight="1" thickTop="1" thickBot="1" x14ac:dyDescent="0.3">
      <c r="A709" s="164"/>
      <c r="C709" s="34" t="str">
        <f>'PC Despesas'!X5</f>
        <v>5.8.1</v>
      </c>
      <c r="D709" s="35" t="str">
        <f>VLOOKUP(C709,'PC Despesas'!$X$5:$Y$103,2,FALSE)</f>
        <v>-</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164"/>
      <c r="C710" s="34" t="str">
        <f>'PC Despesas'!X6</f>
        <v>5.8.2</v>
      </c>
      <c r="D710" s="35">
        <f>VLOOKUP(C710,'PC Despesas'!$X$5:$Y$103,2,FALSE)</f>
        <v>0</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164"/>
      <c r="C711" s="34" t="str">
        <f>'PC Despesas'!X7</f>
        <v>5.8.3</v>
      </c>
      <c r="D711" s="35" t="str">
        <f>VLOOKUP(C711,'PC Despesas'!$X$5:$Y$103,2,FALSE)</f>
        <v>-</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164"/>
      <c r="C712" s="34" t="str">
        <f>'PC Despesas'!X8</f>
        <v>5.8.4</v>
      </c>
      <c r="D712" s="35" t="str">
        <f>VLOOKUP(C712,'PC Despesas'!$X$5:$Y$103,2,FALSE)</f>
        <v>-</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164"/>
      <c r="C713" s="34" t="str">
        <f>'PC Despesas'!X9</f>
        <v>5.8.5</v>
      </c>
      <c r="D713" s="35" t="str">
        <f>VLOOKUP(C713,'PC Despesas'!$X$5:$Y$103,2,FALSE)</f>
        <v>-</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164"/>
      <c r="C714" s="34" t="str">
        <f>'PC Despesas'!X10</f>
        <v>5.8.6</v>
      </c>
      <c r="D714" s="35" t="str">
        <f>VLOOKUP(C714,'PC Despesas'!$X$5:$Y$103,2,FALSE)</f>
        <v>-</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164"/>
      <c r="C715" s="34" t="str">
        <f>'PC Despesas'!X11</f>
        <v>5.8.7</v>
      </c>
      <c r="D715" s="35" t="str">
        <f>VLOOKUP(C715,'PC Despesas'!$X$5:$Y$103,2,FALSE)</f>
        <v>-</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164"/>
      <c r="C716" s="34" t="str">
        <f>'PC Despesas'!X12</f>
        <v>5.8.8</v>
      </c>
      <c r="D716" s="35" t="str">
        <f>VLOOKUP(C716,'PC Despesas'!$X$5:$Y$103,2,FALSE)</f>
        <v>-</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164"/>
      <c r="C717" s="34" t="str">
        <f>'PC Despesas'!X13</f>
        <v>5.8.9</v>
      </c>
      <c r="D717" s="35" t="str">
        <f>VLOOKUP(C717,'PC Despesas'!$X$5:$Y$103,2,FALSE)</f>
        <v>-</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164"/>
      <c r="C718" s="34" t="str">
        <f>'PC Despesas'!X14</f>
        <v>5.8.10</v>
      </c>
      <c r="D718" s="35" t="str">
        <f>VLOOKUP(C718,'PC Despesas'!$X$5:$Y$103,2,FALSE)</f>
        <v>-</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164"/>
      <c r="C719" s="34" t="str">
        <f>'PC Despesas'!X15</f>
        <v>5.8.11</v>
      </c>
      <c r="D719" s="35" t="str">
        <f>VLOOKUP(C719,'PC Despesas'!$X$5:$Y$103,2,FALSE)</f>
        <v>-</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164"/>
      <c r="C720" s="34" t="str">
        <f>'PC Despesas'!X16</f>
        <v>5.8.12</v>
      </c>
      <c r="D720" s="35" t="str">
        <f>VLOOKUP(C720,'PC Despesas'!$X$5:$Y$103,2,FALSE)</f>
        <v>-</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164"/>
      <c r="C721" s="34" t="str">
        <f>'PC Despesas'!X17</f>
        <v>5.8.13</v>
      </c>
      <c r="D721" s="35" t="str">
        <f>VLOOKUP(C721,'PC Despesas'!$X$5:$Y$103,2,FALSE)</f>
        <v>-</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164"/>
      <c r="C722" s="34" t="str">
        <f>'PC Despesas'!X18</f>
        <v>5.8.14</v>
      </c>
      <c r="D722" s="35" t="str">
        <f>VLOOKUP(C722,'PC Despesas'!$X$5:$Y$103,2,FALSE)</f>
        <v>-</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164"/>
      <c r="C723" s="34" t="str">
        <f>'PC Despesas'!X19</f>
        <v>5.8.15</v>
      </c>
      <c r="D723" s="35" t="str">
        <f>VLOOKUP(C723,'PC Despesas'!$X$5:$Y$103,2,FALSE)</f>
        <v>-</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164"/>
      <c r="C724" s="34" t="str">
        <f>'PC Despesas'!X20</f>
        <v>5.8.16</v>
      </c>
      <c r="D724" s="35" t="str">
        <f>VLOOKUP(C724,'PC Despesas'!$X$5:$Y$103,2,FALSE)</f>
        <v>-</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164"/>
      <c r="C725" s="34" t="str">
        <f>'PC Despesas'!X21</f>
        <v>5.8.17</v>
      </c>
      <c r="D725" s="35" t="str">
        <f>VLOOKUP(C725,'PC Despesas'!$X$5:$Y$103,2,FALSE)</f>
        <v>-</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164"/>
      <c r="C726" s="34" t="str">
        <f>'PC Despesas'!X22</f>
        <v>5.8.18</v>
      </c>
      <c r="D726" s="35" t="str">
        <f>VLOOKUP(C726,'PC Despesas'!$X$5:$Y$103,2,FALSE)</f>
        <v>-</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164"/>
      <c r="C727" s="34" t="str">
        <f>'PC Despesas'!X23</f>
        <v>5.8.19</v>
      </c>
      <c r="D727" s="35" t="str">
        <f>VLOOKUP(C727,'PC Despesas'!$X$5:$Y$103,2,FALSE)</f>
        <v>-</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164"/>
      <c r="C728" s="34" t="str">
        <f>'PC Despesas'!X24</f>
        <v>5.8.20</v>
      </c>
      <c r="D728" s="35" t="str">
        <f>VLOOKUP(C728,'PC Despesas'!$X$5:$Y$103,2,FALSE)</f>
        <v>-</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164"/>
      <c r="C729" s="34" t="str">
        <f>'PC Despesas'!X25</f>
        <v>5.8.21</v>
      </c>
      <c r="D729" s="35" t="str">
        <f>VLOOKUP(C729,'PC Despesas'!$X$5:$Y$103,2,FALSE)</f>
        <v>-</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164"/>
      <c r="C730" s="34" t="str">
        <f>'PC Despesas'!X26</f>
        <v>5.8.22</v>
      </c>
      <c r="D730" s="35" t="str">
        <f>VLOOKUP(C730,'PC Despesas'!$X$5:$Y$103,2,FALSE)</f>
        <v>-</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164"/>
      <c r="C731" s="34" t="str">
        <f>'PC Despesas'!X27</f>
        <v>5.8.23</v>
      </c>
      <c r="D731" s="35" t="str">
        <f>VLOOKUP(C731,'PC Despesas'!$X$5:$Y$103,2,FALSE)</f>
        <v>-</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164"/>
      <c r="C732" s="34" t="str">
        <f>'PC Despesas'!X28</f>
        <v>5.8.24</v>
      </c>
      <c r="D732" s="35" t="str">
        <f>VLOOKUP(C732,'PC Despesas'!$X$5:$Y$103,2,FALSE)</f>
        <v>-</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164"/>
      <c r="C733" s="34" t="str">
        <f>'PC Despesas'!X29</f>
        <v>5.8.25</v>
      </c>
      <c r="D733" s="35" t="str">
        <f>VLOOKUP(C733,'PC Despesas'!$X$5:$Y$103,2,FALSE)</f>
        <v>-</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164"/>
      <c r="C734" s="34" t="str">
        <f>'PC Despesas'!X30</f>
        <v>5.8.26</v>
      </c>
      <c r="D734" s="35" t="str">
        <f>VLOOKUP(C734,'PC Despesas'!$X$5:$Y$103,2,FALSE)</f>
        <v>-</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164"/>
      <c r="C735" s="34" t="str">
        <f>'PC Despesas'!X31</f>
        <v>5.8.27</v>
      </c>
      <c r="D735" s="35" t="str">
        <f>VLOOKUP(C735,'PC Despesas'!$X$5:$Y$103,2,FALSE)</f>
        <v>-</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164"/>
      <c r="C736" s="34" t="str">
        <f>'PC Despesas'!X32</f>
        <v>5.8.28</v>
      </c>
      <c r="D736" s="35" t="str">
        <f>VLOOKUP(C736,'PC Despesas'!$X$5:$Y$103,2,FALSE)</f>
        <v>-</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164"/>
      <c r="C737" s="34" t="str">
        <f>'PC Despesas'!X33</f>
        <v>5.8.29</v>
      </c>
      <c r="D737" s="35" t="str">
        <f>VLOOKUP(C737,'PC Despesas'!$X$5:$Y$103,2,FALSE)</f>
        <v>-</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164"/>
      <c r="C738" s="34" t="str">
        <f>'PC Despesas'!X34</f>
        <v>5.8.30</v>
      </c>
      <c r="D738" s="35" t="str">
        <f>VLOOKUP(C738,'PC Despesas'!$X$5:$Y$103,2,FALSE)</f>
        <v>-</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164"/>
      <c r="C739" s="34" t="str">
        <f>'PC Despesas'!X35</f>
        <v>5.8.31</v>
      </c>
      <c r="D739" s="35" t="str">
        <f>VLOOKUP(C739,'PC Despesas'!$X$5:$Y$103,2,FALSE)</f>
        <v>-</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164"/>
      <c r="C740" s="34" t="str">
        <f>'PC Despesas'!X36</f>
        <v>5.8.32</v>
      </c>
      <c r="D740" s="35" t="str">
        <f>VLOOKUP(C740,'PC Despesas'!$X$5:$Y$103,2,FALSE)</f>
        <v>-</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164"/>
      <c r="C741" s="34" t="str">
        <f>'PC Despesas'!X37</f>
        <v>5.8.33</v>
      </c>
      <c r="D741" s="35" t="str">
        <f>VLOOKUP(C741,'PC Despesas'!$X$5:$Y$103,2,FALSE)</f>
        <v>-</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164"/>
      <c r="C742" s="34" t="str">
        <f>'PC Despesas'!X38</f>
        <v>5.8.34</v>
      </c>
      <c r="D742" s="35" t="str">
        <f>VLOOKUP(C742,'PC Despesas'!$X$5:$Y$103,2,FALSE)</f>
        <v>-</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164"/>
      <c r="C743" s="34" t="str">
        <f>'PC Despesas'!X39</f>
        <v>5.8.35</v>
      </c>
      <c r="D743" s="35" t="str">
        <f>VLOOKUP(C743,'PC Despesas'!$X$5:$Y$103,2,FALSE)</f>
        <v>-</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164"/>
      <c r="C744" s="34" t="str">
        <f>'PC Despesas'!X40</f>
        <v>5.8.36</v>
      </c>
      <c r="D744" s="35" t="str">
        <f>VLOOKUP(C744,'PC Despesas'!$X$5:$Y$103,2,FALSE)</f>
        <v>-</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164"/>
      <c r="C745" s="34" t="str">
        <f>'PC Despesas'!X41</f>
        <v>5.8.37</v>
      </c>
      <c r="D745" s="35" t="str">
        <f>VLOOKUP(C745,'PC Despesas'!$X$5:$Y$103,2,FALSE)</f>
        <v>-</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164"/>
      <c r="C746" s="34" t="str">
        <f>'PC Despesas'!X42</f>
        <v>5.8.38</v>
      </c>
      <c r="D746" s="35" t="str">
        <f>VLOOKUP(C746,'PC Despesas'!$X$5:$Y$103,2,FALSE)</f>
        <v>-</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164"/>
      <c r="C747" s="34" t="str">
        <f>'PC Despesas'!X43</f>
        <v>5.8.39</v>
      </c>
      <c r="D747" s="35" t="str">
        <f>VLOOKUP(C747,'PC Despesas'!$X$5:$Y$103,2,FALSE)</f>
        <v>-</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164"/>
      <c r="C748" s="34" t="str">
        <f>'PC Despesas'!X44</f>
        <v>5.8.40</v>
      </c>
      <c r="D748" s="35" t="str">
        <f>VLOOKUP(C748,'PC Despesas'!$X$5:$Y$103,2,FALSE)</f>
        <v>-</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164"/>
      <c r="C749" s="34" t="str">
        <f>'PC Despesas'!X45</f>
        <v>5.8.41</v>
      </c>
      <c r="D749" s="35" t="str">
        <f>VLOOKUP(C749,'PC Despesas'!$X$5:$Y$103,2,FALSE)</f>
        <v>-</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164"/>
      <c r="C750" s="34" t="str">
        <f>'PC Despesas'!X46</f>
        <v>5.8.42</v>
      </c>
      <c r="D750" s="35" t="str">
        <f>VLOOKUP(C750,'PC Despesas'!$X$5:$Y$103,2,FALSE)</f>
        <v>-</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164"/>
      <c r="C751" s="34" t="str">
        <f>'PC Despesas'!X47</f>
        <v>5.8.43</v>
      </c>
      <c r="D751" s="35" t="str">
        <f>VLOOKUP(C751,'PC Despesas'!$X$5:$Y$103,2,FALSE)</f>
        <v>-</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164"/>
      <c r="C752" s="34" t="str">
        <f>'PC Despesas'!X48</f>
        <v>5.8.44</v>
      </c>
      <c r="D752" s="35" t="str">
        <f>VLOOKUP(C752,'PC Despesas'!$X$5:$Y$103,2,FALSE)</f>
        <v>-</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164"/>
      <c r="C753" s="34" t="str">
        <f>'PC Despesas'!X49</f>
        <v>5.8.45</v>
      </c>
      <c r="D753" s="35" t="str">
        <f>VLOOKUP(C753,'PC Despesas'!$X$5:$Y$103,2,FALSE)</f>
        <v>-</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164"/>
      <c r="C754" s="34" t="str">
        <f>'PC Despesas'!X50</f>
        <v>5.8.46</v>
      </c>
      <c r="D754" s="35" t="str">
        <f>VLOOKUP(C754,'PC Despesas'!$X$5:$Y$103,2,FALSE)</f>
        <v>-</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164"/>
      <c r="C755" s="34" t="str">
        <f>'PC Despesas'!X51</f>
        <v>5.8.47</v>
      </c>
      <c r="D755" s="35" t="str">
        <f>VLOOKUP(C755,'PC Despesas'!$X$5:$Y$103,2,FALSE)</f>
        <v>-</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164"/>
      <c r="C756" s="34" t="str">
        <f>'PC Despesas'!X52</f>
        <v>5.8.48</v>
      </c>
      <c r="D756" s="35" t="str">
        <f>VLOOKUP(C756,'PC Despesas'!$X$5:$Y$103,2,FALSE)</f>
        <v>-</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164"/>
      <c r="C757" s="34" t="str">
        <f>'PC Despesas'!X53</f>
        <v>5.8.49</v>
      </c>
      <c r="D757" s="35" t="str">
        <f>VLOOKUP(C757,'PC Despesas'!$X$5:$Y$103,2,FALSE)</f>
        <v>-</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164"/>
      <c r="C758" s="34" t="str">
        <f>'PC Despesas'!X54</f>
        <v>5.8.50</v>
      </c>
      <c r="D758" s="35" t="str">
        <f>VLOOKUP(C758,'PC Despesas'!$X$5:$Y$103,2,FALSE)</f>
        <v>-</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164"/>
      <c r="C759" s="34" t="str">
        <f>'PC Despesas'!X55</f>
        <v>5.8.51</v>
      </c>
      <c r="D759" s="35" t="str">
        <f>VLOOKUP(C759,'PC Despesas'!$X$5:$Y$103,2,FALSE)</f>
        <v>-</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164"/>
      <c r="C760" s="34" t="str">
        <f>'PC Despesas'!X56</f>
        <v>5.8.52</v>
      </c>
      <c r="D760" s="35" t="str">
        <f>VLOOKUP(C760,'PC Despesas'!$X$5:$Y$103,2,FALSE)</f>
        <v>-</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164"/>
      <c r="C761" s="34" t="str">
        <f>'PC Despesas'!X57</f>
        <v>5.8.53</v>
      </c>
      <c r="D761" s="35" t="str">
        <f>VLOOKUP(C761,'PC Despesas'!$X$5:$Y$103,2,FALSE)</f>
        <v>-</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164"/>
      <c r="C762" s="34" t="str">
        <f>'PC Despesas'!X58</f>
        <v>5.8.54</v>
      </c>
      <c r="D762" s="35" t="str">
        <f>VLOOKUP(C762,'PC Despesas'!$X$5:$Y$103,2,FALSE)</f>
        <v>-</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164"/>
      <c r="C763" s="34" t="str">
        <f>'PC Despesas'!X59</f>
        <v>5.8.55</v>
      </c>
      <c r="D763" s="35" t="str">
        <f>VLOOKUP(C763,'PC Despesas'!$X$5:$Y$103,2,FALSE)</f>
        <v>-</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164"/>
      <c r="C764" s="34" t="str">
        <f>'PC Despesas'!X60</f>
        <v>5.8.56</v>
      </c>
      <c r="D764" s="35" t="str">
        <f>VLOOKUP(C764,'PC Despesas'!$X$5:$Y$103,2,FALSE)</f>
        <v>-</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164"/>
      <c r="C765" s="34" t="str">
        <f>'PC Despesas'!X61</f>
        <v>5.8.57</v>
      </c>
      <c r="D765" s="35" t="str">
        <f>VLOOKUP(C765,'PC Despesas'!$X$5:$Y$103,2,FALSE)</f>
        <v>-</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164"/>
      <c r="C766" s="34" t="str">
        <f>'PC Despesas'!X62</f>
        <v>5.8.58</v>
      </c>
      <c r="D766" s="35" t="str">
        <f>VLOOKUP(C766,'PC Despesas'!$X$5:$Y$103,2,FALSE)</f>
        <v>-</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164"/>
      <c r="C767" s="34" t="str">
        <f>'PC Despesas'!X63</f>
        <v>5.8.59</v>
      </c>
      <c r="D767" s="35" t="str">
        <f>VLOOKUP(C767,'PC Despesas'!$X$5:$Y$103,2,FALSE)</f>
        <v>-</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164"/>
      <c r="C768" s="34" t="str">
        <f>'PC Despesas'!X64</f>
        <v>5.8.60</v>
      </c>
      <c r="D768" s="35" t="str">
        <f>VLOOKUP(C768,'PC Despesas'!$X$5:$Y$103,2,FALSE)</f>
        <v>-</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164"/>
      <c r="C769" s="34" t="str">
        <f>'PC Despesas'!X65</f>
        <v>5.8.61</v>
      </c>
      <c r="D769" s="35" t="str">
        <f>VLOOKUP(C769,'PC Despesas'!$X$5:$Y$103,2,FALSE)</f>
        <v>-</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164"/>
      <c r="C770" s="34" t="str">
        <f>'PC Despesas'!X66</f>
        <v>5.8.62</v>
      </c>
      <c r="D770" s="35" t="str">
        <f>VLOOKUP(C770,'PC Despesas'!$X$5:$Y$103,2,FALSE)</f>
        <v>-</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164"/>
      <c r="C771" s="34" t="str">
        <f>'PC Despesas'!X67</f>
        <v>5.8.63</v>
      </c>
      <c r="D771" s="35" t="str">
        <f>VLOOKUP(C771,'PC Despesas'!$X$5:$Y$103,2,FALSE)</f>
        <v>-</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164"/>
      <c r="C772" s="34" t="str">
        <f>'PC Despesas'!X68</f>
        <v>5.8.64</v>
      </c>
      <c r="D772" s="35" t="str">
        <f>VLOOKUP(C772,'PC Despesas'!$X$5:$Y$103,2,FALSE)</f>
        <v>-</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164"/>
      <c r="C773" s="34" t="str">
        <f>'PC Despesas'!X69</f>
        <v>5.8.65</v>
      </c>
      <c r="D773" s="35" t="str">
        <f>VLOOKUP(C773,'PC Despesas'!$X$5:$Y$103,2,FALSE)</f>
        <v>-</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164"/>
      <c r="C774" s="34" t="str">
        <f>'PC Despesas'!X70</f>
        <v>5.8.66</v>
      </c>
      <c r="D774" s="35" t="str">
        <f>VLOOKUP(C774,'PC Despesas'!$X$5:$Y$103,2,FALSE)</f>
        <v>-</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164"/>
      <c r="C775" s="34" t="str">
        <f>'PC Despesas'!X71</f>
        <v>5.8.67</v>
      </c>
      <c r="D775" s="35" t="str">
        <f>VLOOKUP(C775,'PC Despesas'!$X$5:$Y$103,2,FALSE)</f>
        <v>-</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164"/>
      <c r="C776" s="34" t="str">
        <f>'PC Despesas'!X72</f>
        <v>5.8.68</v>
      </c>
      <c r="D776" s="35" t="str">
        <f>VLOOKUP(C776,'PC Despesas'!$X$5:$Y$103,2,FALSE)</f>
        <v>-</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164"/>
      <c r="C777" s="34" t="str">
        <f>'PC Despesas'!X73</f>
        <v>5.8.69</v>
      </c>
      <c r="D777" s="35" t="str">
        <f>VLOOKUP(C777,'PC Despesas'!$X$5:$Y$103,2,FALSE)</f>
        <v>-</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164"/>
      <c r="C778" s="34" t="str">
        <f>'PC Despesas'!X74</f>
        <v>5.8.70</v>
      </c>
      <c r="D778" s="35" t="str">
        <f>VLOOKUP(C778,'PC Despesas'!$X$5:$Y$103,2,FALSE)</f>
        <v>-</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164"/>
      <c r="C779" s="34" t="str">
        <f>'PC Despesas'!X75</f>
        <v>5.8.71</v>
      </c>
      <c r="D779" s="35" t="str">
        <f>VLOOKUP(C779,'PC Despesas'!$X$5:$Y$103,2,FALSE)</f>
        <v>-</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164"/>
      <c r="C780" s="34" t="str">
        <f>'PC Despesas'!X76</f>
        <v>5.8.72</v>
      </c>
      <c r="D780" s="35" t="str">
        <f>VLOOKUP(C780,'PC Despesas'!$X$5:$Y$103,2,FALSE)</f>
        <v>-</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164"/>
      <c r="C781" s="34" t="str">
        <f>'PC Despesas'!X77</f>
        <v>5.8.73</v>
      </c>
      <c r="D781" s="35" t="str">
        <f>VLOOKUP(C781,'PC Despesas'!$X$5:$Y$103,2,FALSE)</f>
        <v>-</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164"/>
      <c r="C782" s="34" t="str">
        <f>'PC Despesas'!X78</f>
        <v>5.8.74</v>
      </c>
      <c r="D782" s="35" t="str">
        <f>VLOOKUP(C782,'PC Despesas'!$X$5:$Y$103,2,FALSE)</f>
        <v>-</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164"/>
      <c r="C783" s="34" t="str">
        <f>'PC Despesas'!X79</f>
        <v>5.8.75</v>
      </c>
      <c r="D783" s="35" t="str">
        <f>VLOOKUP(C783,'PC Despesas'!$X$5:$Y$103,2,FALSE)</f>
        <v>-</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164"/>
      <c r="C784" s="34" t="str">
        <f>'PC Despesas'!X80</f>
        <v>5.8.76</v>
      </c>
      <c r="D784" s="35" t="str">
        <f>VLOOKUP(C784,'PC Despesas'!$X$5:$Y$103,2,FALSE)</f>
        <v>-</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164"/>
      <c r="C785" s="34" t="str">
        <f>'PC Despesas'!X81</f>
        <v>5.8.77</v>
      </c>
      <c r="D785" s="35" t="str">
        <f>VLOOKUP(C785,'PC Despesas'!$X$5:$Y$103,2,FALSE)</f>
        <v>-</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164"/>
      <c r="C786" s="34" t="str">
        <f>'PC Despesas'!X82</f>
        <v>5.8.78</v>
      </c>
      <c r="D786" s="35" t="str">
        <f>VLOOKUP(C786,'PC Despesas'!$X$5:$Y$103,2,FALSE)</f>
        <v>-</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164"/>
      <c r="C787" s="34" t="str">
        <f>'PC Despesas'!X83</f>
        <v>5.8.79</v>
      </c>
      <c r="D787" s="35" t="str">
        <f>VLOOKUP(C787,'PC Despesas'!$X$5:$Y$103,2,FALSE)</f>
        <v>-</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164"/>
      <c r="C788" s="34" t="str">
        <f>'PC Despesas'!X84</f>
        <v>5.8.80</v>
      </c>
      <c r="D788" s="35" t="str">
        <f>VLOOKUP(C788,'PC Despesas'!$X$5:$Y$103,2,FALSE)</f>
        <v>-</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164"/>
      <c r="C789" s="34" t="str">
        <f>'PC Despesas'!X85</f>
        <v>5.8.81</v>
      </c>
      <c r="D789" s="35" t="str">
        <f>VLOOKUP(C789,'PC Despesas'!$X$5:$Y$103,2,FALSE)</f>
        <v>-</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164"/>
      <c r="C790" s="34" t="str">
        <f>'PC Despesas'!X86</f>
        <v>5.8.82</v>
      </c>
      <c r="D790" s="35" t="str">
        <f>VLOOKUP(C790,'PC Despesas'!$X$5:$Y$103,2,FALSE)</f>
        <v>-</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164"/>
      <c r="C791" s="34" t="str">
        <f>'PC Despesas'!X87</f>
        <v>5.8.83</v>
      </c>
      <c r="D791" s="35" t="str">
        <f>VLOOKUP(C791,'PC Despesas'!$X$5:$Y$103,2,FALSE)</f>
        <v>-</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164"/>
      <c r="C792" s="34" t="str">
        <f>'PC Despesas'!X88</f>
        <v>5.8.84</v>
      </c>
      <c r="D792" s="35" t="str">
        <f>VLOOKUP(C792,'PC Despesas'!$X$5:$Y$103,2,FALSE)</f>
        <v>-</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164"/>
      <c r="C793" s="34" t="str">
        <f>'PC Despesas'!X89</f>
        <v>5.8.85</v>
      </c>
      <c r="D793" s="35" t="str">
        <f>VLOOKUP(C793,'PC Despesas'!$X$5:$Y$103,2,FALSE)</f>
        <v>-</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164"/>
      <c r="C794" s="34" t="str">
        <f>'PC Despesas'!X90</f>
        <v>5.8.86</v>
      </c>
      <c r="D794" s="35" t="str">
        <f>VLOOKUP(C794,'PC Despesas'!$X$5:$Y$103,2,FALSE)</f>
        <v>-</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164"/>
      <c r="C795" s="34" t="str">
        <f>'PC Despesas'!X91</f>
        <v>5.8.87</v>
      </c>
      <c r="D795" s="35" t="str">
        <f>VLOOKUP(C795,'PC Despesas'!$X$5:$Y$103,2,FALSE)</f>
        <v>-</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164"/>
      <c r="C796" s="34" t="str">
        <f>'PC Despesas'!X92</f>
        <v>5.8.88</v>
      </c>
      <c r="D796" s="35" t="str">
        <f>VLOOKUP(C796,'PC Despesas'!$X$5:$Y$103,2,FALSE)</f>
        <v>-</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164"/>
      <c r="C797" s="34" t="str">
        <f>'PC Despesas'!X93</f>
        <v>5.8.89</v>
      </c>
      <c r="D797" s="35" t="str">
        <f>VLOOKUP(C797,'PC Despesas'!$X$5:$Y$103,2,FALSE)</f>
        <v>-</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164"/>
      <c r="C798" s="34" t="str">
        <f>'PC Despesas'!X94</f>
        <v>5.8.90</v>
      </c>
      <c r="D798" s="35" t="str">
        <f>VLOOKUP(C798,'PC Despesas'!$X$5:$Y$103,2,FALSE)</f>
        <v>-</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164"/>
      <c r="C799" s="34" t="str">
        <f>'PC Despesas'!X95</f>
        <v>5.8.91</v>
      </c>
      <c r="D799" s="35" t="str">
        <f>VLOOKUP(C799,'PC Despesas'!$X$5:$Y$103,2,FALSE)</f>
        <v>-</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164"/>
      <c r="C800" s="34" t="str">
        <f>'PC Despesas'!X96</f>
        <v>5.8.92</v>
      </c>
      <c r="D800" s="35" t="str">
        <f>VLOOKUP(C800,'PC Despesas'!$X$5:$Y$103,2,FALSE)</f>
        <v>-</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164"/>
      <c r="C801" s="34" t="str">
        <f>'PC Despesas'!X97</f>
        <v>5.8.93</v>
      </c>
      <c r="D801" s="35" t="str">
        <f>VLOOKUP(C801,'PC Despesas'!$X$5:$Y$103,2,FALSE)</f>
        <v>-</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164"/>
      <c r="C802" s="34" t="str">
        <f>'PC Despesas'!X98</f>
        <v>5.8.94</v>
      </c>
      <c r="D802" s="35" t="str">
        <f>VLOOKUP(C802,'PC Despesas'!$X$5:$Y$103,2,FALSE)</f>
        <v>-</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164"/>
      <c r="C803" s="34" t="str">
        <f>'PC Despesas'!X99</f>
        <v>5.8.95</v>
      </c>
      <c r="D803" s="35" t="str">
        <f>VLOOKUP(C803,'PC Despesas'!$X$5:$Y$103,2,FALSE)</f>
        <v>-</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164"/>
      <c r="C804" s="34" t="str">
        <f>'PC Despesas'!X100</f>
        <v>5.8.96</v>
      </c>
      <c r="D804" s="35" t="str">
        <f>VLOOKUP(C804,'PC Despesas'!$X$5:$Y$103,2,FALSE)</f>
        <v>-</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164"/>
      <c r="C805" s="34" t="str">
        <f>'PC Despesas'!X101</f>
        <v>5.8.97</v>
      </c>
      <c r="D805" s="35" t="str">
        <f>VLOOKUP(C805,'PC Despesas'!$X$5:$Y$103,2,FALSE)</f>
        <v>-</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164"/>
      <c r="C806" s="34" t="str">
        <f>'PC Despesas'!X102</f>
        <v>5.8.98</v>
      </c>
      <c r="D806" s="35" t="str">
        <f>VLOOKUP(C806,'PC Despesas'!$X$5:$Y$103,2,FALSE)</f>
        <v>-</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164"/>
      <c r="C807" s="34" t="str">
        <f>'PC Despesas'!X103</f>
        <v>5.8.99</v>
      </c>
      <c r="D807" s="35" t="str">
        <f>VLOOKUP(C807,'PC Despesas'!$X$5:$Y$103,2,FALSE)</f>
        <v>Outros Investimentos</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4"/>
      <c r="C1" s="231" t="s">
        <v>109</v>
      </c>
      <c r="D1" s="231"/>
      <c r="E1" s="231"/>
      <c r="F1" s="231"/>
      <c r="G1" s="231"/>
      <c r="H1" s="231"/>
      <c r="I1" s="231"/>
      <c r="J1" s="231"/>
      <c r="K1" s="231"/>
    </row>
    <row r="2" spans="1:17" s="18" customFormat="1" ht="37.5" customHeight="1" x14ac:dyDescent="0.25">
      <c r="A2" s="164"/>
      <c r="C2" s="19"/>
      <c r="D2" s="19"/>
      <c r="E2" s="19"/>
      <c r="F2" s="19"/>
      <c r="G2" s="19"/>
      <c r="H2" s="19"/>
      <c r="I2" s="19"/>
      <c r="J2" s="19"/>
      <c r="K2" s="19"/>
      <c r="L2" s="19"/>
      <c r="M2" s="19"/>
      <c r="N2" s="19"/>
      <c r="O2" s="19"/>
      <c r="P2" s="19"/>
    </row>
    <row r="3" spans="1:17" ht="29.25" customHeight="1" thickBot="1" x14ac:dyDescent="0.3">
      <c r="A3" s="164"/>
      <c r="G3" s="12"/>
    </row>
    <row r="4" spans="1:17" ht="25.5" customHeight="1" thickTop="1" thickBot="1" x14ac:dyDescent="0.3">
      <c r="A4" s="164"/>
      <c r="C4" s="251" t="s">
        <v>85</v>
      </c>
      <c r="D4" s="251"/>
      <c r="E4" s="185" t="s">
        <v>66</v>
      </c>
      <c r="F4" s="185" t="s">
        <v>67</v>
      </c>
      <c r="G4" s="185" t="s">
        <v>68</v>
      </c>
      <c r="H4" s="185" t="s">
        <v>69</v>
      </c>
      <c r="I4" s="185" t="s">
        <v>70</v>
      </c>
      <c r="J4" s="185" t="s">
        <v>71</v>
      </c>
      <c r="K4" s="185" t="s">
        <v>72</v>
      </c>
      <c r="L4" s="185" t="s">
        <v>73</v>
      </c>
      <c r="M4" s="185" t="s">
        <v>74</v>
      </c>
      <c r="N4" s="185" t="s">
        <v>75</v>
      </c>
      <c r="O4" s="185" t="s">
        <v>76</v>
      </c>
      <c r="P4" s="185" t="s">
        <v>77</v>
      </c>
      <c r="Q4" s="185" t="s">
        <v>78</v>
      </c>
    </row>
    <row r="5" spans="1:17" ht="6" customHeight="1" thickTop="1" thickBot="1" x14ac:dyDescent="0.3">
      <c r="A5" s="164"/>
      <c r="C5" s="14"/>
      <c r="D5" s="9"/>
      <c r="E5" s="10"/>
      <c r="F5" s="9"/>
      <c r="G5" s="9"/>
      <c r="H5" s="9"/>
      <c r="I5" s="9"/>
      <c r="J5" s="10"/>
      <c r="K5" s="10"/>
      <c r="L5" s="10"/>
      <c r="M5" s="10"/>
      <c r="N5" s="10"/>
      <c r="O5" s="10"/>
      <c r="P5" s="10"/>
      <c r="Q5" s="10"/>
    </row>
    <row r="6" spans="1:17" ht="30" customHeight="1" thickTop="1" thickBot="1" x14ac:dyDescent="0.3">
      <c r="A6" s="164"/>
      <c r="C6" s="251" t="s">
        <v>95</v>
      </c>
      <c r="D6" s="251"/>
      <c r="E6" s="199">
        <f>E8+E108+E208</f>
        <v>0</v>
      </c>
      <c r="F6" s="199">
        <f t="shared" ref="F6:Q6" si="0">F8+F108+F208</f>
        <v>0</v>
      </c>
      <c r="G6" s="199">
        <f t="shared" si="0"/>
        <v>0</v>
      </c>
      <c r="H6" s="199">
        <f t="shared" si="0"/>
        <v>0</v>
      </c>
      <c r="I6" s="199">
        <f t="shared" si="0"/>
        <v>0</v>
      </c>
      <c r="J6" s="199">
        <f t="shared" si="0"/>
        <v>0</v>
      </c>
      <c r="K6" s="199">
        <f t="shared" si="0"/>
        <v>0</v>
      </c>
      <c r="L6" s="199">
        <f t="shared" si="0"/>
        <v>0</v>
      </c>
      <c r="M6" s="199">
        <f t="shared" si="0"/>
        <v>0</v>
      </c>
      <c r="N6" s="199">
        <f t="shared" si="0"/>
        <v>0</v>
      </c>
      <c r="O6" s="199">
        <f t="shared" si="0"/>
        <v>0</v>
      </c>
      <c r="P6" s="199">
        <f t="shared" si="0"/>
        <v>0</v>
      </c>
      <c r="Q6" s="199">
        <f t="shared" si="0"/>
        <v>0</v>
      </c>
    </row>
    <row r="7" spans="1:17" ht="17.25" customHeight="1" thickTop="1" thickBot="1" x14ac:dyDescent="0.3">
      <c r="A7" s="164"/>
      <c r="C7" s="261"/>
      <c r="D7" s="261"/>
      <c r="E7" s="53"/>
      <c r="F7" s="53"/>
      <c r="G7" s="53"/>
      <c r="H7" s="53"/>
      <c r="I7" s="53"/>
      <c r="J7" s="53"/>
      <c r="K7" s="53"/>
      <c r="L7" s="53"/>
      <c r="M7" s="53"/>
      <c r="N7" s="53"/>
      <c r="O7" s="53"/>
      <c r="P7" s="53"/>
      <c r="Q7" s="53"/>
    </row>
    <row r="8" spans="1:17" ht="33.75" customHeight="1" thickTop="1" thickBot="1" x14ac:dyDescent="0.3">
      <c r="A8" s="164"/>
      <c r="C8" s="194" t="str">
        <f>'PC Receitas'!C4</f>
        <v>4.1</v>
      </c>
      <c r="D8" s="203" t="str">
        <f>VLOOKUP(C8,'PC Receitas'!C4:D103,2,FALSE)</f>
        <v>RECEITAS COM PRODUTO</v>
      </c>
      <c r="E8" s="195">
        <f>SUM(E9:E107)</f>
        <v>0</v>
      </c>
      <c r="F8" s="195">
        <f t="shared" ref="F8:P8" si="1">SUM(F9:F107)</f>
        <v>0</v>
      </c>
      <c r="G8" s="195">
        <f t="shared" si="1"/>
        <v>0</v>
      </c>
      <c r="H8" s="195">
        <f t="shared" si="1"/>
        <v>0</v>
      </c>
      <c r="I8" s="195">
        <f t="shared" si="1"/>
        <v>0</v>
      </c>
      <c r="J8" s="195">
        <f t="shared" si="1"/>
        <v>0</v>
      </c>
      <c r="K8" s="195">
        <f t="shared" si="1"/>
        <v>0</v>
      </c>
      <c r="L8" s="195">
        <f t="shared" si="1"/>
        <v>0</v>
      </c>
      <c r="M8" s="195">
        <f t="shared" si="1"/>
        <v>0</v>
      </c>
      <c r="N8" s="195">
        <f t="shared" si="1"/>
        <v>0</v>
      </c>
      <c r="O8" s="195">
        <f t="shared" si="1"/>
        <v>0</v>
      </c>
      <c r="P8" s="195">
        <f t="shared" si="1"/>
        <v>0</v>
      </c>
      <c r="Q8" s="195">
        <f>SUM(E8:P8)</f>
        <v>0</v>
      </c>
    </row>
    <row r="9" spans="1:17" ht="28.5" customHeight="1" thickTop="1" thickBot="1" x14ac:dyDescent="0.3">
      <c r="A9" s="164"/>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164"/>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164"/>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164"/>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164"/>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164"/>
      <c r="C14" s="34" t="str">
        <f>'PC Receitas'!C10</f>
        <v>4.1.6</v>
      </c>
      <c r="D14" s="35" t="str">
        <f>VLOOKUP(C14,'PC Receitas'!$C$4:$D$103,2,FALSE)</f>
        <v>-</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164"/>
      <c r="C15" s="34" t="str">
        <f>'PC Receitas'!C11</f>
        <v>4.1.7</v>
      </c>
      <c r="D15" s="35" t="str">
        <f>VLOOKUP(C15,'PC Receitas'!$C$4:$D$103,2,FALSE)</f>
        <v>-</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164"/>
      <c r="C16" s="34" t="str">
        <f>'PC Receitas'!C12</f>
        <v>4.1.8</v>
      </c>
      <c r="D16" s="35" t="str">
        <f>VLOOKUP(C16,'PC Receitas'!$C$4:$D$103,2,FALSE)</f>
        <v>-</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164"/>
      <c r="C17" s="34" t="str">
        <f>'PC Receitas'!C13</f>
        <v>4.1.9</v>
      </c>
      <c r="D17" s="35" t="str">
        <f>VLOOKUP(C17,'PC Receitas'!$C$4:$D$103,2,FALSE)</f>
        <v>-</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164"/>
      <c r="C18" s="34" t="str">
        <f>'PC Receitas'!C14</f>
        <v>4.1.10</v>
      </c>
      <c r="D18" s="35" t="str">
        <f>VLOOKUP(C18,'PC Receitas'!$C$4:$D$103,2,FALSE)</f>
        <v>-</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164"/>
      <c r="C19" s="34" t="str">
        <f>'PC Receitas'!C15</f>
        <v>4.1.11</v>
      </c>
      <c r="D19" s="35" t="str">
        <f>VLOOKUP(C19,'PC Receitas'!$C$4:$D$103,2,FALSE)</f>
        <v>-</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164"/>
      <c r="C20" s="34" t="str">
        <f>'PC Receitas'!C16</f>
        <v>4.1.12</v>
      </c>
      <c r="D20" s="35" t="str">
        <f>VLOOKUP(C20,'PC Receitas'!$C$4:$D$103,2,FALSE)</f>
        <v>-</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164"/>
      <c r="C21" s="34" t="str">
        <f>'PC Receitas'!C17</f>
        <v>4.1.13</v>
      </c>
      <c r="D21" s="35" t="str">
        <f>VLOOKUP(C21,'PC Receitas'!$C$4:$D$103,2,FALSE)</f>
        <v>-</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164"/>
      <c r="C22" s="34" t="str">
        <f>'PC Receitas'!C18</f>
        <v>4.1.14</v>
      </c>
      <c r="D22" s="35" t="str">
        <f>VLOOKUP(C22,'PC Receitas'!$C$4:$D$103,2,FALSE)</f>
        <v>-</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164"/>
      <c r="C23" s="34" t="str">
        <f>'PC Receitas'!C19</f>
        <v>4.1.15</v>
      </c>
      <c r="D23" s="35" t="str">
        <f>VLOOKUP(C23,'PC Receitas'!$C$4:$D$103,2,FALSE)</f>
        <v>-</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164"/>
      <c r="C24" s="34" t="str">
        <f>'PC Receitas'!C20</f>
        <v>4.1.16</v>
      </c>
      <c r="D24" s="35" t="str">
        <f>VLOOKUP(C24,'PC Receitas'!$C$4:$D$103,2,FALSE)</f>
        <v>-</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164"/>
      <c r="C25" s="34" t="str">
        <f>'PC Receitas'!C21</f>
        <v>4.1.17</v>
      </c>
      <c r="D25" s="35" t="str">
        <f>VLOOKUP(C25,'PC Receitas'!$C$4:$D$103,2,FALSE)</f>
        <v>-</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164"/>
      <c r="C26" s="34" t="str">
        <f>'PC Receitas'!C22</f>
        <v>4.1.18</v>
      </c>
      <c r="D26" s="35" t="str">
        <f>VLOOKUP(C26,'PC Receitas'!$C$4:$D$103,2,FALSE)</f>
        <v>-</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164"/>
      <c r="C27" s="34" t="str">
        <f>'PC Receitas'!C23</f>
        <v>4.1.19</v>
      </c>
      <c r="D27" s="35" t="str">
        <f>VLOOKUP(C27,'PC Receitas'!$C$4:$D$103,2,FALSE)</f>
        <v>-</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164"/>
      <c r="C28" s="34" t="str">
        <f>'PC Receitas'!C24</f>
        <v>4.1.20</v>
      </c>
      <c r="D28" s="35" t="str">
        <f>VLOOKUP(C28,'PC Receitas'!$C$4:$D$103,2,FALSE)</f>
        <v>-</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164"/>
      <c r="C29" s="34" t="str">
        <f>'PC Receitas'!C25</f>
        <v>4.1.21</v>
      </c>
      <c r="D29" s="35" t="str">
        <f>VLOOKUP(C29,'PC Receitas'!$C$4:$D$103,2,FALSE)</f>
        <v>-</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164"/>
      <c r="C30" s="34" t="str">
        <f>'PC Receitas'!C26</f>
        <v>4.1.22</v>
      </c>
      <c r="D30" s="35" t="str">
        <f>VLOOKUP(C30,'PC Receitas'!$C$4:$D$103,2,FALSE)</f>
        <v>-</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164"/>
      <c r="C31" s="34" t="str">
        <f>'PC Receitas'!C27</f>
        <v>4.1.23</v>
      </c>
      <c r="D31" s="35" t="str">
        <f>VLOOKUP(C31,'PC Receitas'!$C$4:$D$103,2,FALSE)</f>
        <v>-</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164"/>
      <c r="C32" s="34" t="str">
        <f>'PC Receitas'!C28</f>
        <v>4.1.24</v>
      </c>
      <c r="D32" s="35" t="str">
        <f>VLOOKUP(C32,'PC Receitas'!$C$4:$D$103,2,FALSE)</f>
        <v>-</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164"/>
      <c r="C33" s="34" t="str">
        <f>'PC Receitas'!C29</f>
        <v>4.1.25</v>
      </c>
      <c r="D33" s="35" t="str">
        <f>VLOOKUP(C33,'PC Receitas'!$C$4:$D$103,2,FALSE)</f>
        <v>-</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164"/>
      <c r="C34" s="34" t="str">
        <f>'PC Receitas'!C30</f>
        <v>4.1.26</v>
      </c>
      <c r="D34" s="35" t="str">
        <f>VLOOKUP(C34,'PC Receitas'!$C$4:$D$103,2,FALSE)</f>
        <v>-</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164"/>
      <c r="C35" s="34" t="str">
        <f>'PC Receitas'!C31</f>
        <v>4.1.27</v>
      </c>
      <c r="D35" s="35" t="str">
        <f>VLOOKUP(C35,'PC Receitas'!$C$4:$D$103,2,FALSE)</f>
        <v>-</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164"/>
      <c r="C36" s="34" t="str">
        <f>'PC Receitas'!C32</f>
        <v>4.1.28</v>
      </c>
      <c r="D36" s="35" t="str">
        <f>VLOOKUP(C36,'PC Receitas'!$C$4:$D$103,2,FALSE)</f>
        <v>-</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164"/>
      <c r="C37" s="34" t="str">
        <f>'PC Receitas'!C33</f>
        <v>4.1.29</v>
      </c>
      <c r="D37" s="35" t="str">
        <f>VLOOKUP(C37,'PC Receitas'!$C$4:$D$103,2,FALSE)</f>
        <v>-</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164"/>
      <c r="C38" s="34" t="str">
        <f>'PC Receitas'!C34</f>
        <v>4.1.30</v>
      </c>
      <c r="D38" s="35" t="str">
        <f>VLOOKUP(C38,'PC Receitas'!$C$4:$D$103,2,FALSE)</f>
        <v>-</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164"/>
      <c r="C39" s="34" t="str">
        <f>'PC Receitas'!C35</f>
        <v>4.1.31</v>
      </c>
      <c r="D39" s="35" t="str">
        <f>VLOOKUP(C39,'PC Receitas'!$C$4:$D$103,2,FALSE)</f>
        <v>-</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164"/>
      <c r="C40" s="34" t="str">
        <f>'PC Receitas'!C36</f>
        <v>4.1.32</v>
      </c>
      <c r="D40" s="35" t="str">
        <f>VLOOKUP(C40,'PC Receitas'!$C$4:$D$103,2,FALSE)</f>
        <v>-</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164"/>
      <c r="C41" s="34" t="str">
        <f>'PC Receitas'!C37</f>
        <v>4.1.33</v>
      </c>
      <c r="D41" s="35" t="str">
        <f>VLOOKUP(C41,'PC Receitas'!$C$4:$D$103,2,FALSE)</f>
        <v>-</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164"/>
      <c r="C42" s="34" t="str">
        <f>'PC Receitas'!C38</f>
        <v>4.1.34</v>
      </c>
      <c r="D42" s="35" t="str">
        <f>VLOOKUP(C42,'PC Receitas'!$C$4:$D$103,2,FALSE)</f>
        <v>-</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164"/>
      <c r="C43" s="34" t="str">
        <f>'PC Receitas'!C39</f>
        <v>4.1.35</v>
      </c>
      <c r="D43" s="35" t="str">
        <f>VLOOKUP(C43,'PC Receitas'!$C$4:$D$103,2,FALSE)</f>
        <v>-</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164"/>
      <c r="C44" s="34" t="str">
        <f>'PC Receitas'!C40</f>
        <v>4.1.36</v>
      </c>
      <c r="D44" s="35" t="str">
        <f>VLOOKUP(C44,'PC Receitas'!$C$4:$D$103,2,FALSE)</f>
        <v>-</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164"/>
      <c r="C45" s="34" t="str">
        <f>'PC Receitas'!C41</f>
        <v>4.1.37</v>
      </c>
      <c r="D45" s="35" t="str">
        <f>VLOOKUP(C45,'PC Receitas'!$C$4:$D$103,2,FALSE)</f>
        <v>-</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164"/>
      <c r="C46" s="34" t="str">
        <f>'PC Receitas'!C42</f>
        <v>4.1.38</v>
      </c>
      <c r="D46" s="35" t="str">
        <f>VLOOKUP(C46,'PC Receitas'!$C$4:$D$103,2,FALSE)</f>
        <v>-</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164"/>
      <c r="C47" s="34" t="str">
        <f>'PC Receitas'!C43</f>
        <v>4.1.39</v>
      </c>
      <c r="D47" s="35" t="str">
        <f>VLOOKUP(C47,'PC Receitas'!$C$4:$D$103,2,FALSE)</f>
        <v>-</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164"/>
      <c r="C48" s="34" t="str">
        <f>'PC Receitas'!C44</f>
        <v>4.1.40</v>
      </c>
      <c r="D48" s="35" t="str">
        <f>VLOOKUP(C48,'PC Receitas'!$C$4:$D$103,2,FALSE)</f>
        <v>-</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164"/>
      <c r="C49" s="34" t="str">
        <f>'PC Receitas'!C45</f>
        <v>4.1.41</v>
      </c>
      <c r="D49" s="35" t="str">
        <f>VLOOKUP(C49,'PC Receitas'!$C$4:$D$103,2,FALSE)</f>
        <v>-</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164"/>
      <c r="C50" s="34" t="str">
        <f>'PC Receitas'!C46</f>
        <v>4.1.42</v>
      </c>
      <c r="D50" s="35" t="str">
        <f>VLOOKUP(C50,'PC Receitas'!$C$4:$D$103,2,FALSE)</f>
        <v>-</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164"/>
      <c r="C51" s="34" t="str">
        <f>'PC Receitas'!C47</f>
        <v>4.1.43</v>
      </c>
      <c r="D51" s="35" t="str">
        <f>VLOOKUP(C51,'PC Receitas'!$C$4:$D$103,2,FALSE)</f>
        <v>-</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164"/>
      <c r="C52" s="34" t="str">
        <f>'PC Receitas'!C48</f>
        <v>4.1.44</v>
      </c>
      <c r="D52" s="35" t="str">
        <f>VLOOKUP(C52,'PC Receitas'!$C$4:$D$103,2,FALSE)</f>
        <v>-</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164"/>
      <c r="C53" s="34" t="str">
        <f>'PC Receitas'!C49</f>
        <v>4.1.45</v>
      </c>
      <c r="D53" s="35" t="str">
        <f>VLOOKUP(C53,'PC Receitas'!$C$4:$D$103,2,FALSE)</f>
        <v>-</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164"/>
      <c r="C54" s="34" t="str">
        <f>'PC Receitas'!C50</f>
        <v>4.1.46</v>
      </c>
      <c r="D54" s="35" t="str">
        <f>VLOOKUP(C54,'PC Receitas'!$C$4:$D$103,2,FALSE)</f>
        <v>-</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164"/>
      <c r="C55" s="34" t="str">
        <f>'PC Receitas'!C51</f>
        <v>4.1.47</v>
      </c>
      <c r="D55" s="35" t="str">
        <f>VLOOKUP(C55,'PC Receitas'!$C$4:$D$103,2,FALSE)</f>
        <v>-</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164"/>
      <c r="C56" s="34" t="str">
        <f>'PC Receitas'!C52</f>
        <v>4.1.48</v>
      </c>
      <c r="D56" s="35" t="str">
        <f>VLOOKUP(C56,'PC Receitas'!$C$4:$D$103,2,FALSE)</f>
        <v>-</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164"/>
      <c r="C57" s="34" t="str">
        <f>'PC Receitas'!C53</f>
        <v>4.1.49</v>
      </c>
      <c r="D57" s="35" t="str">
        <f>VLOOKUP(C57,'PC Receitas'!$C$4:$D$103,2,FALSE)</f>
        <v>-</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164"/>
      <c r="C58" s="34" t="str">
        <f>'PC Receitas'!C54</f>
        <v>4.1.50</v>
      </c>
      <c r="D58" s="35" t="str">
        <f>VLOOKUP(C58,'PC Receitas'!$C$4:$D$103,2,FALSE)</f>
        <v>-</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164"/>
      <c r="C59" s="34" t="str">
        <f>'PC Receitas'!C55</f>
        <v>4.1.51</v>
      </c>
      <c r="D59" s="35" t="str">
        <f>VLOOKUP(C59,'PC Receitas'!$C$4:$D$103,2,FALSE)</f>
        <v>-</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164"/>
      <c r="C60" s="34" t="str">
        <f>'PC Receitas'!C56</f>
        <v>4.1.52</v>
      </c>
      <c r="D60" s="35" t="str">
        <f>VLOOKUP(C60,'PC Receitas'!$C$4:$D$103,2,FALSE)</f>
        <v>-</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164"/>
      <c r="C61" s="34" t="str">
        <f>'PC Receitas'!C57</f>
        <v>4.1.53</v>
      </c>
      <c r="D61" s="35" t="str">
        <f>VLOOKUP(C61,'PC Receitas'!$C$4:$D$103,2,FALSE)</f>
        <v>-</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164"/>
      <c r="C62" s="34" t="str">
        <f>'PC Receitas'!C58</f>
        <v>4.1.54</v>
      </c>
      <c r="D62" s="35" t="str">
        <f>VLOOKUP(C62,'PC Receitas'!$C$4:$D$103,2,FALSE)</f>
        <v>-</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164"/>
      <c r="C63" s="34" t="str">
        <f>'PC Receitas'!C59</f>
        <v>4.1.55</v>
      </c>
      <c r="D63" s="35" t="str">
        <f>VLOOKUP(C63,'PC Receitas'!$C$4:$D$103,2,FALSE)</f>
        <v>-</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164"/>
      <c r="C64" s="34" t="str">
        <f>'PC Receitas'!C60</f>
        <v>4.1.56</v>
      </c>
      <c r="D64" s="35" t="str">
        <f>VLOOKUP(C64,'PC Receitas'!$C$4:$D$103,2,FALSE)</f>
        <v>-</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164"/>
      <c r="C65" s="34" t="str">
        <f>'PC Receitas'!C61</f>
        <v>4.1.57</v>
      </c>
      <c r="D65" s="35" t="str">
        <f>VLOOKUP(C65,'PC Receitas'!$C$4:$D$103,2,FALSE)</f>
        <v>-</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164"/>
      <c r="C66" s="34" t="str">
        <f>'PC Receitas'!C62</f>
        <v>4.1.58</v>
      </c>
      <c r="D66" s="35" t="str">
        <f>VLOOKUP(C66,'PC Receitas'!$C$4:$D$103,2,FALSE)</f>
        <v>-</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164"/>
      <c r="C67" s="34" t="str">
        <f>'PC Receitas'!C63</f>
        <v>4.1.59</v>
      </c>
      <c r="D67" s="35" t="str">
        <f>VLOOKUP(C67,'PC Receitas'!$C$4:$D$103,2,FALSE)</f>
        <v>-</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164"/>
      <c r="C68" s="34" t="str">
        <f>'PC Receitas'!C64</f>
        <v>4.1.60</v>
      </c>
      <c r="D68" s="35" t="str">
        <f>VLOOKUP(C68,'PC Receitas'!$C$4:$D$103,2,FALSE)</f>
        <v>-</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164"/>
      <c r="C69" s="34" t="str">
        <f>'PC Receitas'!C65</f>
        <v>4.1.61</v>
      </c>
      <c r="D69" s="35" t="str">
        <f>VLOOKUP(C69,'PC Receitas'!$C$4:$D$103,2,FALSE)</f>
        <v>-</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164"/>
      <c r="C70" s="34" t="str">
        <f>'PC Receitas'!C66</f>
        <v>4.1.62</v>
      </c>
      <c r="D70" s="35" t="str">
        <f>VLOOKUP(C70,'PC Receitas'!$C$4:$D$103,2,FALSE)</f>
        <v>-</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164"/>
      <c r="C71" s="34" t="str">
        <f>'PC Receitas'!C67</f>
        <v>4.1.63</v>
      </c>
      <c r="D71" s="35" t="str">
        <f>VLOOKUP(C71,'PC Receitas'!$C$4:$D$103,2,FALSE)</f>
        <v>-</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164"/>
      <c r="C72" s="34" t="str">
        <f>'PC Receitas'!C68</f>
        <v>4.1.64</v>
      </c>
      <c r="D72" s="35" t="str">
        <f>VLOOKUP(C72,'PC Receitas'!$C$4:$D$103,2,FALSE)</f>
        <v>-</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164"/>
      <c r="C73" s="34" t="str">
        <f>'PC Receitas'!C69</f>
        <v>4.1.65</v>
      </c>
      <c r="D73" s="35" t="str">
        <f>VLOOKUP(C73,'PC Receitas'!$C$4:$D$103,2,FALSE)</f>
        <v>-</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164"/>
      <c r="C74" s="34" t="str">
        <f>'PC Receitas'!C70</f>
        <v>4.1.66</v>
      </c>
      <c r="D74" s="35" t="str">
        <f>VLOOKUP(C74,'PC Receitas'!$C$4:$D$103,2,FALSE)</f>
        <v>-</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164"/>
      <c r="C75" s="34" t="str">
        <f>'PC Receitas'!C71</f>
        <v>4.1.67</v>
      </c>
      <c r="D75" s="35" t="str">
        <f>VLOOKUP(C75,'PC Receitas'!$C$4:$D$103,2,FALSE)</f>
        <v>-</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164"/>
      <c r="C76" s="34" t="str">
        <f>'PC Receitas'!C72</f>
        <v>4.1.68</v>
      </c>
      <c r="D76" s="35" t="str">
        <f>VLOOKUP(C76,'PC Receitas'!$C$4:$D$103,2,FALSE)</f>
        <v>-</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164"/>
      <c r="C77" s="34" t="str">
        <f>'PC Receitas'!C73</f>
        <v>4.1.69</v>
      </c>
      <c r="D77" s="35" t="str">
        <f>VLOOKUP(C77,'PC Receitas'!$C$4:$D$103,2,FALSE)</f>
        <v>-</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164"/>
      <c r="C78" s="34" t="str">
        <f>'PC Receitas'!C74</f>
        <v>4.1.70</v>
      </c>
      <c r="D78" s="35" t="str">
        <f>VLOOKUP(C78,'PC Receitas'!$C$4:$D$103,2,FALSE)</f>
        <v>-</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164"/>
      <c r="C79" s="34" t="str">
        <f>'PC Receitas'!C75</f>
        <v>4.1.71</v>
      </c>
      <c r="D79" s="35" t="str">
        <f>VLOOKUP(C79,'PC Receitas'!$C$4:$D$103,2,FALSE)</f>
        <v>-</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164"/>
      <c r="C80" s="34" t="str">
        <f>'PC Receitas'!C76</f>
        <v>4.1.72</v>
      </c>
      <c r="D80" s="35" t="str">
        <f>VLOOKUP(C80,'PC Receitas'!$C$4:$D$103,2,FALSE)</f>
        <v>-</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164"/>
      <c r="C81" s="34" t="str">
        <f>'PC Receitas'!C77</f>
        <v>4.1.73</v>
      </c>
      <c r="D81" s="35" t="str">
        <f>VLOOKUP(C81,'PC Receitas'!$C$4:$D$103,2,FALSE)</f>
        <v>-</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164"/>
      <c r="C82" s="34" t="str">
        <f>'PC Receitas'!C78</f>
        <v>4.1.74</v>
      </c>
      <c r="D82" s="35" t="str">
        <f>VLOOKUP(C82,'PC Receitas'!$C$4:$D$103,2,FALSE)</f>
        <v>-</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164"/>
      <c r="C83" s="34" t="str">
        <f>'PC Receitas'!C79</f>
        <v>4.1.75</v>
      </c>
      <c r="D83" s="35" t="str">
        <f>VLOOKUP(C83,'PC Receitas'!$C$4:$D$103,2,FALSE)</f>
        <v>-</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164"/>
      <c r="C84" s="34" t="str">
        <f>'PC Receitas'!C80</f>
        <v>4.1.76</v>
      </c>
      <c r="D84" s="35" t="str">
        <f>VLOOKUP(C84,'PC Receitas'!$C$4:$D$103,2,FALSE)</f>
        <v>-</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164"/>
      <c r="C85" s="34" t="str">
        <f>'PC Receitas'!C81</f>
        <v>4.1.77</v>
      </c>
      <c r="D85" s="35" t="str">
        <f>VLOOKUP(C85,'PC Receitas'!$C$4:$D$103,2,FALSE)</f>
        <v>-</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164"/>
      <c r="C86" s="34" t="str">
        <f>'PC Receitas'!C82</f>
        <v>4.1.78</v>
      </c>
      <c r="D86" s="35" t="str">
        <f>VLOOKUP(C86,'PC Receitas'!$C$4:$D$103,2,FALSE)</f>
        <v>-</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164"/>
      <c r="C87" s="34" t="str">
        <f>'PC Receitas'!C83</f>
        <v>4.1.79</v>
      </c>
      <c r="D87" s="35" t="str">
        <f>VLOOKUP(C87,'PC Receitas'!$C$4:$D$103,2,FALSE)</f>
        <v>-</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164"/>
      <c r="C88" s="34" t="str">
        <f>'PC Receitas'!C84</f>
        <v>4.1.80</v>
      </c>
      <c r="D88" s="35" t="str">
        <f>VLOOKUP(C88,'PC Receitas'!$C$4:$D$103,2,FALSE)</f>
        <v>-</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164"/>
      <c r="C89" s="34" t="str">
        <f>'PC Receitas'!C85</f>
        <v>4.1.81</v>
      </c>
      <c r="D89" s="35" t="str">
        <f>VLOOKUP(C89,'PC Receitas'!$C$4:$D$103,2,FALSE)</f>
        <v>-</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164"/>
      <c r="C90" s="34" t="str">
        <f>'PC Receitas'!C86</f>
        <v>4.1.82</v>
      </c>
      <c r="D90" s="35" t="str">
        <f>VLOOKUP(C90,'PC Receitas'!$C$4:$D$103,2,FALSE)</f>
        <v>-</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164"/>
      <c r="C91" s="34" t="str">
        <f>'PC Receitas'!C87</f>
        <v>4.1.83</v>
      </c>
      <c r="D91" s="35" t="str">
        <f>VLOOKUP(C91,'PC Receitas'!$C$4:$D$103,2,FALSE)</f>
        <v>-</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164"/>
      <c r="C92" s="34" t="str">
        <f>'PC Receitas'!C88</f>
        <v>4.1.84</v>
      </c>
      <c r="D92" s="35" t="str">
        <f>VLOOKUP(C92,'PC Receitas'!$C$4:$D$103,2,FALSE)</f>
        <v>-</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164"/>
      <c r="C93" s="34" t="str">
        <f>'PC Receitas'!C89</f>
        <v>4.1.85</v>
      </c>
      <c r="D93" s="35" t="str">
        <f>VLOOKUP(C93,'PC Receitas'!$C$4:$D$103,2,FALSE)</f>
        <v>-</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164"/>
      <c r="C94" s="34" t="str">
        <f>'PC Receitas'!C90</f>
        <v>4.1.86</v>
      </c>
      <c r="D94" s="35" t="str">
        <f>VLOOKUP(C94,'PC Receitas'!$C$4:$D$103,2,FALSE)</f>
        <v>-</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164"/>
      <c r="C95" s="34" t="str">
        <f>'PC Receitas'!C91</f>
        <v>4.1.87</v>
      </c>
      <c r="D95" s="35" t="str">
        <f>VLOOKUP(C95,'PC Receitas'!$C$4:$D$103,2,FALSE)</f>
        <v>-</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164"/>
      <c r="C96" s="34" t="str">
        <f>'PC Receitas'!C92</f>
        <v>4.1.88</v>
      </c>
      <c r="D96" s="35" t="str">
        <f>VLOOKUP(C96,'PC Receitas'!$C$4:$D$103,2,FALSE)</f>
        <v>-</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164"/>
      <c r="C97" s="34" t="str">
        <f>'PC Receitas'!C93</f>
        <v>4.1.89</v>
      </c>
      <c r="D97" s="35" t="str">
        <f>VLOOKUP(C97,'PC Receitas'!$C$4:$D$103,2,FALSE)</f>
        <v>-</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164"/>
      <c r="C98" s="34" t="str">
        <f>'PC Receitas'!C94</f>
        <v>4.1.90</v>
      </c>
      <c r="D98" s="35" t="str">
        <f>VLOOKUP(C98,'PC Receitas'!$C$4:$D$103,2,FALSE)</f>
        <v>-</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164"/>
      <c r="C99" s="34" t="str">
        <f>'PC Receitas'!C95</f>
        <v>4.1.91</v>
      </c>
      <c r="D99" s="35" t="str">
        <f>VLOOKUP(C99,'PC Receitas'!$C$4:$D$103,2,FALSE)</f>
        <v>-</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164"/>
      <c r="C100" s="34" t="str">
        <f>'PC Receitas'!C96</f>
        <v>4.1.92</v>
      </c>
      <c r="D100" s="35" t="str">
        <f>VLOOKUP(C100,'PC Receitas'!$C$4:$D$103,2,FALSE)</f>
        <v>-</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164"/>
      <c r="C101" s="34" t="str">
        <f>'PC Receitas'!C97</f>
        <v>4.1.93</v>
      </c>
      <c r="D101" s="35" t="str">
        <f>VLOOKUP(C101,'PC Receitas'!$C$4:$D$103,2,FALSE)</f>
        <v>-</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164"/>
      <c r="C102" s="34" t="str">
        <f>'PC Receitas'!C98</f>
        <v>4.1.94</v>
      </c>
      <c r="D102" s="35" t="str">
        <f>VLOOKUP(C102,'PC Receitas'!$C$4:$D$103,2,FALSE)</f>
        <v>-</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164"/>
      <c r="C103" s="34" t="str">
        <f>'PC Receitas'!C99</f>
        <v>4.1.95</v>
      </c>
      <c r="D103" s="35" t="str">
        <f>VLOOKUP(C103,'PC Receitas'!$C$4:$D$103,2,FALSE)</f>
        <v>-</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164"/>
      <c r="C104" s="34" t="str">
        <f>'PC Receitas'!C100</f>
        <v>4.1.96</v>
      </c>
      <c r="D104" s="35" t="str">
        <f>VLOOKUP(C104,'PC Receitas'!$C$4:$D$103,2,FALSE)</f>
        <v>-</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164"/>
      <c r="C105" s="34" t="str">
        <f>'PC Receitas'!C101</f>
        <v>4.1.97</v>
      </c>
      <c r="D105" s="35" t="str">
        <f>VLOOKUP(C105,'PC Receitas'!$C$4:$D$103,2,FALSE)</f>
        <v>-</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164"/>
      <c r="C106" s="34" t="str">
        <f>'PC Receitas'!C102</f>
        <v>4.1.98</v>
      </c>
      <c r="D106" s="35" t="str">
        <f>VLOOKUP(C106,'PC Receitas'!$C$4:$D$103,2,FALSE)</f>
        <v>-</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164"/>
      <c r="C107" s="34" t="str">
        <f>'PC Receitas'!C103</f>
        <v>4.1.99</v>
      </c>
      <c r="D107" s="35" t="str">
        <f>VLOOKUP(C107,'PC Receitas'!$C$4:$D$103,2,FALSE)</f>
        <v>Outras Receitas com Produtos</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164"/>
      <c r="C108" s="194" t="str">
        <f>'PC Receitas'!G4</f>
        <v>4.2</v>
      </c>
      <c r="D108" s="204" t="str">
        <f>VLOOKUP(C108,'PC Receitas'!$G$4:$H$103,2,FALSE)</f>
        <v>RECEITAS COM SERVIÇOS</v>
      </c>
      <c r="E108" s="195">
        <f>SUM(E109:E207)</f>
        <v>0</v>
      </c>
      <c r="F108" s="195">
        <f t="shared" ref="F108:P108" si="4">SUM(F109:F207)</f>
        <v>0</v>
      </c>
      <c r="G108" s="195">
        <f t="shared" si="4"/>
        <v>0</v>
      </c>
      <c r="H108" s="195">
        <f t="shared" si="4"/>
        <v>0</v>
      </c>
      <c r="I108" s="195">
        <f t="shared" si="4"/>
        <v>0</v>
      </c>
      <c r="J108" s="195">
        <f t="shared" si="4"/>
        <v>0</v>
      </c>
      <c r="K108" s="195">
        <f t="shared" si="4"/>
        <v>0</v>
      </c>
      <c r="L108" s="195">
        <f t="shared" si="4"/>
        <v>0</v>
      </c>
      <c r="M108" s="195">
        <f t="shared" si="4"/>
        <v>0</v>
      </c>
      <c r="N108" s="195">
        <f t="shared" si="4"/>
        <v>0</v>
      </c>
      <c r="O108" s="195">
        <f t="shared" si="4"/>
        <v>0</v>
      </c>
      <c r="P108" s="195">
        <f t="shared" si="4"/>
        <v>0</v>
      </c>
      <c r="Q108" s="195">
        <f>SUM(E108:P108)</f>
        <v>0</v>
      </c>
    </row>
    <row r="109" spans="1:17" ht="28.5" customHeight="1" thickTop="1" thickBot="1" x14ac:dyDescent="0.3">
      <c r="A109" s="164"/>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164"/>
      <c r="C110" s="34" t="str">
        <f>'PC Receitas'!G6</f>
        <v>4.2.2</v>
      </c>
      <c r="D110" s="35" t="str">
        <f>VLOOKUP(C110,'PC Receitas'!$G$4:$H$103,2,FALSE)</f>
        <v>-</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164"/>
      <c r="C111" s="34" t="str">
        <f>'PC Receitas'!G7</f>
        <v>4.2.3</v>
      </c>
      <c r="D111" s="35" t="str">
        <f>VLOOKUP(C111,'PC Receitas'!$G$4:$H$103,2,FALSE)</f>
        <v>-</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164"/>
      <c r="C112" s="34" t="str">
        <f>'PC Receitas'!G8</f>
        <v>4.2.4</v>
      </c>
      <c r="D112" s="35" t="str">
        <f>VLOOKUP(C112,'PC Receitas'!$G$4:$H$103,2,FALSE)</f>
        <v>-</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164"/>
      <c r="C113" s="34" t="str">
        <f>'PC Receitas'!G9</f>
        <v>4.2.5</v>
      </c>
      <c r="D113" s="35" t="str">
        <f>VLOOKUP(C113,'PC Receitas'!$G$4:$H$103,2,FALSE)</f>
        <v>-</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164"/>
      <c r="C114" s="34" t="str">
        <f>'PC Receitas'!G10</f>
        <v>4.2.6</v>
      </c>
      <c r="D114" s="35" t="str">
        <f>VLOOKUP(C114,'PC Receitas'!$G$4:$H$103,2,FALSE)</f>
        <v>-</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164"/>
      <c r="C115" s="34" t="str">
        <f>'PC Receitas'!G11</f>
        <v>4.2.7</v>
      </c>
      <c r="D115" s="35" t="str">
        <f>VLOOKUP(C115,'PC Receitas'!$G$4:$H$103,2,FALSE)</f>
        <v>-</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164"/>
      <c r="C116" s="34" t="str">
        <f>'PC Receitas'!G12</f>
        <v>4.2.8</v>
      </c>
      <c r="D116" s="35" t="str">
        <f>VLOOKUP(C116,'PC Receitas'!$G$4:$H$103,2,FALSE)</f>
        <v>-</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164"/>
      <c r="C117" s="34" t="str">
        <f>'PC Receitas'!G13</f>
        <v>4.2.9</v>
      </c>
      <c r="D117" s="35" t="str">
        <f>VLOOKUP(C117,'PC Receitas'!$G$4:$H$103,2,FALSE)</f>
        <v>-</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164"/>
      <c r="C118" s="34" t="str">
        <f>'PC Receitas'!G14</f>
        <v>4.2.10</v>
      </c>
      <c r="D118" s="35" t="str">
        <f>VLOOKUP(C118,'PC Receitas'!$G$4:$H$103,2,FALSE)</f>
        <v>-</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164"/>
      <c r="C119" s="34" t="str">
        <f>'PC Receitas'!G15</f>
        <v>4.2.11</v>
      </c>
      <c r="D119" s="35" t="str">
        <f>VLOOKUP(C119,'PC Receitas'!$G$4:$H$103,2,FALSE)</f>
        <v>-</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164"/>
      <c r="C120" s="34" t="str">
        <f>'PC Receitas'!G16</f>
        <v>4.2.12</v>
      </c>
      <c r="D120" s="35" t="str">
        <f>VLOOKUP(C120,'PC Receitas'!$G$4:$H$103,2,FALSE)</f>
        <v>-</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164"/>
      <c r="C121" s="34" t="str">
        <f>'PC Receitas'!G17</f>
        <v>4.2.13</v>
      </c>
      <c r="D121" s="35" t="str">
        <f>VLOOKUP(C121,'PC Receitas'!$G$4:$H$103,2,FALSE)</f>
        <v>-</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164"/>
      <c r="C122" s="34" t="str">
        <f>'PC Receitas'!G18</f>
        <v>4.2.14</v>
      </c>
      <c r="D122" s="35" t="str">
        <f>VLOOKUP(C122,'PC Receitas'!$G$4:$H$103,2,FALSE)</f>
        <v>-</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164"/>
      <c r="C123" s="34" t="str">
        <f>'PC Receitas'!G19</f>
        <v>4.2.15</v>
      </c>
      <c r="D123" s="35" t="str">
        <f>VLOOKUP(C123,'PC Receitas'!$G$4:$H$103,2,FALSE)</f>
        <v>-</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164"/>
      <c r="C124" s="34" t="str">
        <f>'PC Receitas'!G20</f>
        <v>4.2.16</v>
      </c>
      <c r="D124" s="35" t="str">
        <f>VLOOKUP(C124,'PC Receitas'!$G$4:$H$103,2,FALSE)</f>
        <v>-</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164"/>
      <c r="C125" s="34" t="str">
        <f>'PC Receitas'!G21</f>
        <v>4.2.17</v>
      </c>
      <c r="D125" s="35" t="str">
        <f>VLOOKUP(C125,'PC Receitas'!$G$4:$H$103,2,FALSE)</f>
        <v>-</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164"/>
      <c r="C126" s="34" t="str">
        <f>'PC Receitas'!G22</f>
        <v>4.2.18</v>
      </c>
      <c r="D126" s="35" t="str">
        <f>VLOOKUP(C126,'PC Receitas'!$G$4:$H$103,2,FALSE)</f>
        <v>-</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164"/>
      <c r="C127" s="34" t="str">
        <f>'PC Receitas'!G23</f>
        <v>4.2.19</v>
      </c>
      <c r="D127" s="35" t="str">
        <f>VLOOKUP(C127,'PC Receitas'!$G$4:$H$103,2,FALSE)</f>
        <v>-</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164"/>
      <c r="C128" s="34" t="str">
        <f>'PC Receitas'!G24</f>
        <v>4.2.20</v>
      </c>
      <c r="D128" s="35" t="str">
        <f>VLOOKUP(C128,'PC Receitas'!$G$4:$H$103,2,FALSE)</f>
        <v>-</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164"/>
      <c r="C129" s="34" t="str">
        <f>'PC Receitas'!G25</f>
        <v>4.2.21</v>
      </c>
      <c r="D129" s="35" t="str">
        <f>VLOOKUP(C129,'PC Receitas'!$G$4:$H$103,2,FALSE)</f>
        <v>-</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164"/>
      <c r="C130" s="34" t="str">
        <f>'PC Receitas'!G26</f>
        <v>4.2.22</v>
      </c>
      <c r="D130" s="35" t="str">
        <f>VLOOKUP(C130,'PC Receitas'!$G$4:$H$103,2,FALSE)</f>
        <v>-</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164"/>
      <c r="C131" s="34" t="str">
        <f>'PC Receitas'!G27</f>
        <v>4.2.23</v>
      </c>
      <c r="D131" s="35" t="str">
        <f>VLOOKUP(C131,'PC Receitas'!$G$4:$H$103,2,FALSE)</f>
        <v>-</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164"/>
      <c r="C132" s="34" t="str">
        <f>'PC Receitas'!G28</f>
        <v>4.2.24</v>
      </c>
      <c r="D132" s="35" t="str">
        <f>VLOOKUP(C132,'PC Receitas'!$G$4:$H$103,2,FALSE)</f>
        <v>-</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164"/>
      <c r="C133" s="34" t="str">
        <f>'PC Receitas'!G29</f>
        <v>4.2.25</v>
      </c>
      <c r="D133" s="35" t="str">
        <f>VLOOKUP(C133,'PC Receitas'!$G$4:$H$103,2,FALSE)</f>
        <v>-</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164"/>
      <c r="C134" s="34" t="str">
        <f>'PC Receitas'!G30</f>
        <v>4.2.26</v>
      </c>
      <c r="D134" s="35" t="str">
        <f>VLOOKUP(C134,'PC Receitas'!$G$4:$H$103,2,FALSE)</f>
        <v>-</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164"/>
      <c r="C135" s="34" t="str">
        <f>'PC Receitas'!G31</f>
        <v>4.2.27</v>
      </c>
      <c r="D135" s="35" t="str">
        <f>VLOOKUP(C135,'PC Receitas'!$G$4:$H$103,2,FALSE)</f>
        <v>-</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164"/>
      <c r="C136" s="34" t="str">
        <f>'PC Receitas'!G32</f>
        <v>4.2.28</v>
      </c>
      <c r="D136" s="35" t="str">
        <f>VLOOKUP(C136,'PC Receitas'!$G$4:$H$103,2,FALSE)</f>
        <v>-</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164"/>
      <c r="C137" s="34" t="str">
        <f>'PC Receitas'!G33</f>
        <v>4.2.29</v>
      </c>
      <c r="D137" s="35" t="str">
        <f>VLOOKUP(C137,'PC Receitas'!$G$4:$H$103,2,FALSE)</f>
        <v>-</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164"/>
      <c r="C138" s="34" t="str">
        <f>'PC Receitas'!G34</f>
        <v>4.2.30</v>
      </c>
      <c r="D138" s="35" t="str">
        <f>VLOOKUP(C138,'PC Receitas'!$G$4:$H$103,2,FALSE)</f>
        <v>-</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164"/>
      <c r="C139" s="34" t="str">
        <f>'PC Receitas'!G35</f>
        <v>4.2.31</v>
      </c>
      <c r="D139" s="35" t="str">
        <f>VLOOKUP(C139,'PC Receitas'!$G$4:$H$103,2,FALSE)</f>
        <v>-</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164"/>
      <c r="C140" s="34" t="str">
        <f>'PC Receitas'!G36</f>
        <v>4.2.32</v>
      </c>
      <c r="D140" s="35" t="str">
        <f>VLOOKUP(C140,'PC Receitas'!$G$4:$H$103,2,FALSE)</f>
        <v>-</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164"/>
      <c r="C141" s="34" t="str">
        <f>'PC Receitas'!G37</f>
        <v>4.2.33</v>
      </c>
      <c r="D141" s="35" t="str">
        <f>VLOOKUP(C141,'PC Receitas'!$G$4:$H$103,2,FALSE)</f>
        <v>-</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164"/>
      <c r="C142" s="34" t="str">
        <f>'PC Receitas'!G38</f>
        <v>4.2.34</v>
      </c>
      <c r="D142" s="35" t="str">
        <f>VLOOKUP(C142,'PC Receitas'!$G$4:$H$103,2,FALSE)</f>
        <v>-</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164"/>
      <c r="C143" s="34" t="str">
        <f>'PC Receitas'!G39</f>
        <v>4.2.35</v>
      </c>
      <c r="D143" s="35" t="str">
        <f>VLOOKUP(C143,'PC Receitas'!$G$4:$H$103,2,FALSE)</f>
        <v>-</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164"/>
      <c r="C144" s="34" t="str">
        <f>'PC Receitas'!G40</f>
        <v>4.2.36</v>
      </c>
      <c r="D144" s="35" t="str">
        <f>VLOOKUP(C144,'PC Receitas'!$G$4:$H$103,2,FALSE)</f>
        <v>-</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164"/>
      <c r="C145" s="34" t="str">
        <f>'PC Receitas'!G41</f>
        <v>4.2.37</v>
      </c>
      <c r="D145" s="35" t="str">
        <f>VLOOKUP(C145,'PC Receitas'!$G$4:$H$103,2,FALSE)</f>
        <v>-</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164"/>
      <c r="C146" s="34" t="str">
        <f>'PC Receitas'!G42</f>
        <v>4.2.38</v>
      </c>
      <c r="D146" s="35" t="str">
        <f>VLOOKUP(C146,'PC Receitas'!$G$4:$H$103,2,FALSE)</f>
        <v>-</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164"/>
      <c r="C147" s="34" t="str">
        <f>'PC Receitas'!G43</f>
        <v>4.2.39</v>
      </c>
      <c r="D147" s="35" t="str">
        <f>VLOOKUP(C147,'PC Receitas'!$G$4:$H$103,2,FALSE)</f>
        <v>-</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164"/>
      <c r="C148" s="34" t="str">
        <f>'PC Receitas'!G44</f>
        <v>4.2.40</v>
      </c>
      <c r="D148" s="35" t="str">
        <f>VLOOKUP(C148,'PC Receitas'!$G$4:$H$103,2,FALSE)</f>
        <v>-</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164"/>
      <c r="C149" s="34" t="str">
        <f>'PC Receitas'!G45</f>
        <v>4.2.41</v>
      </c>
      <c r="D149" s="35" t="str">
        <f>VLOOKUP(C149,'PC Receitas'!$G$4:$H$103,2,FALSE)</f>
        <v>-</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164"/>
      <c r="C150" s="34" t="str">
        <f>'PC Receitas'!G46</f>
        <v>4.2.42</v>
      </c>
      <c r="D150" s="35" t="str">
        <f>VLOOKUP(C150,'PC Receitas'!$G$4:$H$103,2,FALSE)</f>
        <v>-</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164"/>
      <c r="C151" s="34" t="str">
        <f>'PC Receitas'!G47</f>
        <v>4.2.43</v>
      </c>
      <c r="D151" s="35" t="str">
        <f>VLOOKUP(C151,'PC Receitas'!$G$4:$H$103,2,FALSE)</f>
        <v>-</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164"/>
      <c r="C152" s="34" t="str">
        <f>'PC Receitas'!G48</f>
        <v>4.2.44</v>
      </c>
      <c r="D152" s="35" t="str">
        <f>VLOOKUP(C152,'PC Receitas'!$G$4:$H$103,2,FALSE)</f>
        <v>-</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164"/>
      <c r="C153" s="34" t="str">
        <f>'PC Receitas'!G49</f>
        <v>4.2.45</v>
      </c>
      <c r="D153" s="35" t="str">
        <f>VLOOKUP(C153,'PC Receitas'!$G$4:$H$103,2,FALSE)</f>
        <v>-</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164"/>
      <c r="C154" s="34" t="str">
        <f>'PC Receitas'!G50</f>
        <v>4.2.46</v>
      </c>
      <c r="D154" s="35" t="str">
        <f>VLOOKUP(C154,'PC Receitas'!$G$4:$H$103,2,FALSE)</f>
        <v>-</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164"/>
      <c r="C155" s="34" t="str">
        <f>'PC Receitas'!G51</f>
        <v>4.2.47</v>
      </c>
      <c r="D155" s="35" t="str">
        <f>VLOOKUP(C155,'PC Receitas'!$G$4:$H$103,2,FALSE)</f>
        <v>-</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164"/>
      <c r="C156" s="34" t="str">
        <f>'PC Receitas'!G52</f>
        <v>4.2.48</v>
      </c>
      <c r="D156" s="35" t="str">
        <f>VLOOKUP(C156,'PC Receitas'!$G$4:$H$103,2,FALSE)</f>
        <v>-</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164"/>
      <c r="C157" s="34" t="str">
        <f>'PC Receitas'!G53</f>
        <v>4.2.49</v>
      </c>
      <c r="D157" s="35" t="str">
        <f>VLOOKUP(C157,'PC Receitas'!$G$4:$H$103,2,FALSE)</f>
        <v>-</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164"/>
      <c r="C158" s="34" t="str">
        <f>'PC Receitas'!G54</f>
        <v>4.2.50</v>
      </c>
      <c r="D158" s="35" t="str">
        <f>VLOOKUP(C158,'PC Receitas'!$G$4:$H$103,2,FALSE)</f>
        <v>-</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164"/>
      <c r="C159" s="34" t="str">
        <f>'PC Receitas'!G55</f>
        <v>4.2.51</v>
      </c>
      <c r="D159" s="35" t="str">
        <f>VLOOKUP(C159,'PC Receitas'!$G$4:$H$103,2,FALSE)</f>
        <v>-</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164"/>
      <c r="C160" s="34" t="str">
        <f>'PC Receitas'!G56</f>
        <v>4.2.52</v>
      </c>
      <c r="D160" s="35" t="str">
        <f>VLOOKUP(C160,'PC Receitas'!$G$4:$H$103,2,FALSE)</f>
        <v>-</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164"/>
      <c r="C161" s="34" t="str">
        <f>'PC Receitas'!G57</f>
        <v>4.2.53</v>
      </c>
      <c r="D161" s="35" t="str">
        <f>VLOOKUP(C161,'PC Receitas'!$G$4:$H$103,2,FALSE)</f>
        <v>-</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164"/>
      <c r="C162" s="34" t="str">
        <f>'PC Receitas'!G58</f>
        <v>4.2.54</v>
      </c>
      <c r="D162" s="35" t="str">
        <f>VLOOKUP(C162,'PC Receitas'!$G$4:$H$103,2,FALSE)</f>
        <v>-</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164"/>
      <c r="C163" s="34" t="str">
        <f>'PC Receitas'!G59</f>
        <v>4.2.55</v>
      </c>
      <c r="D163" s="35" t="str">
        <f>VLOOKUP(C163,'PC Receitas'!$G$4:$H$103,2,FALSE)</f>
        <v>-</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164"/>
      <c r="C164" s="34" t="str">
        <f>'PC Receitas'!G60</f>
        <v>4.2.56</v>
      </c>
      <c r="D164" s="35" t="str">
        <f>VLOOKUP(C164,'PC Receitas'!$G$4:$H$103,2,FALSE)</f>
        <v>-</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164"/>
      <c r="C165" s="34" t="str">
        <f>'PC Receitas'!G61</f>
        <v>4.2.57</v>
      </c>
      <c r="D165" s="35" t="str">
        <f>VLOOKUP(C165,'PC Receitas'!$G$4:$H$103,2,FALSE)</f>
        <v>-</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164"/>
      <c r="C166" s="34" t="str">
        <f>'PC Receitas'!G62</f>
        <v>4.2.58</v>
      </c>
      <c r="D166" s="35" t="str">
        <f>VLOOKUP(C166,'PC Receitas'!$G$4:$H$103,2,FALSE)</f>
        <v>-</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164"/>
      <c r="C167" s="34" t="str">
        <f>'PC Receitas'!G63</f>
        <v>4.2.59</v>
      </c>
      <c r="D167" s="35" t="str">
        <f>VLOOKUP(C167,'PC Receitas'!$G$4:$H$103,2,FALSE)</f>
        <v>-</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164"/>
      <c r="C168" s="34" t="str">
        <f>'PC Receitas'!G64</f>
        <v>4.2.60</v>
      </c>
      <c r="D168" s="35" t="str">
        <f>VLOOKUP(C168,'PC Receitas'!$G$4:$H$103,2,FALSE)</f>
        <v>-</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164"/>
      <c r="C169" s="34" t="str">
        <f>'PC Receitas'!G65</f>
        <v>4.2.61</v>
      </c>
      <c r="D169" s="35" t="str">
        <f>VLOOKUP(C169,'PC Receitas'!$G$4:$H$103,2,FALSE)</f>
        <v>-</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164"/>
      <c r="C170" s="34" t="str">
        <f>'PC Receitas'!G66</f>
        <v>4.2.62</v>
      </c>
      <c r="D170" s="35" t="str">
        <f>VLOOKUP(C170,'PC Receitas'!$G$4:$H$103,2,FALSE)</f>
        <v>-</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164"/>
      <c r="C171" s="34" t="str">
        <f>'PC Receitas'!G67</f>
        <v>4.2.63</v>
      </c>
      <c r="D171" s="35" t="str">
        <f>VLOOKUP(C171,'PC Receitas'!$G$4:$H$103,2,FALSE)</f>
        <v>-</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164"/>
      <c r="C172" s="34" t="str">
        <f>'PC Receitas'!G68</f>
        <v>4.2.64</v>
      </c>
      <c r="D172" s="35" t="str">
        <f>VLOOKUP(C172,'PC Receitas'!$G$4:$H$103,2,FALSE)</f>
        <v>-</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164"/>
      <c r="C173" s="34" t="str">
        <f>'PC Receitas'!G69</f>
        <v>4.2.65</v>
      </c>
      <c r="D173" s="35" t="str">
        <f>VLOOKUP(C173,'PC Receitas'!$G$4:$H$103,2,FALSE)</f>
        <v>-</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164"/>
      <c r="C174" s="34" t="str">
        <f>'PC Receitas'!G70</f>
        <v>4.2.66</v>
      </c>
      <c r="D174" s="35" t="str">
        <f>VLOOKUP(C174,'PC Receitas'!$G$4:$H$103,2,FALSE)</f>
        <v>-</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164"/>
      <c r="C175" s="34" t="str">
        <f>'PC Receitas'!G71</f>
        <v>4.2.67</v>
      </c>
      <c r="D175" s="35" t="str">
        <f>VLOOKUP(C175,'PC Receitas'!$G$4:$H$103,2,FALSE)</f>
        <v>-</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164"/>
      <c r="C176" s="34" t="str">
        <f>'PC Receitas'!G72</f>
        <v>4.2.68</v>
      </c>
      <c r="D176" s="35" t="str">
        <f>VLOOKUP(C176,'PC Receitas'!$G$4:$H$103,2,FALSE)</f>
        <v>-</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164"/>
      <c r="C177" s="34" t="str">
        <f>'PC Receitas'!G73</f>
        <v>4.2.69</v>
      </c>
      <c r="D177" s="35" t="str">
        <f>VLOOKUP(C177,'PC Receitas'!$G$4:$H$103,2,FALSE)</f>
        <v>-</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164"/>
      <c r="C178" s="34" t="str">
        <f>'PC Receitas'!G74</f>
        <v>4.2.70</v>
      </c>
      <c r="D178" s="35" t="str">
        <f>VLOOKUP(C178,'PC Receitas'!$G$4:$H$103,2,FALSE)</f>
        <v>-</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164"/>
      <c r="C179" s="34" t="str">
        <f>'PC Receitas'!G75</f>
        <v>4.2.71</v>
      </c>
      <c r="D179" s="35" t="str">
        <f>VLOOKUP(C179,'PC Receitas'!$G$4:$H$103,2,FALSE)</f>
        <v>-</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164"/>
      <c r="C180" s="34" t="str">
        <f>'PC Receitas'!G76</f>
        <v>4.2.72</v>
      </c>
      <c r="D180" s="35" t="str">
        <f>VLOOKUP(C180,'PC Receitas'!$G$4:$H$103,2,FALSE)</f>
        <v>-</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164"/>
      <c r="C181" s="34" t="str">
        <f>'PC Receitas'!G77</f>
        <v>4.2.73</v>
      </c>
      <c r="D181" s="35" t="str">
        <f>VLOOKUP(C181,'PC Receitas'!$G$4:$H$103,2,FALSE)</f>
        <v>-</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164"/>
      <c r="C182" s="34" t="str">
        <f>'PC Receitas'!G78</f>
        <v>4.2.74</v>
      </c>
      <c r="D182" s="35" t="str">
        <f>VLOOKUP(C182,'PC Receitas'!$G$4:$H$103,2,FALSE)</f>
        <v>-</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164"/>
      <c r="C183" s="34" t="str">
        <f>'PC Receitas'!G79</f>
        <v>4.2.75</v>
      </c>
      <c r="D183" s="35" t="str">
        <f>VLOOKUP(C183,'PC Receitas'!$G$4:$H$103,2,FALSE)</f>
        <v>-</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164"/>
      <c r="C184" s="34" t="str">
        <f>'PC Receitas'!G80</f>
        <v>4.2.76</v>
      </c>
      <c r="D184" s="35" t="str">
        <f>VLOOKUP(C184,'PC Receitas'!$G$4:$H$103,2,FALSE)</f>
        <v>-</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164"/>
      <c r="C185" s="34" t="str">
        <f>'PC Receitas'!G81</f>
        <v>4.2.77</v>
      </c>
      <c r="D185" s="35" t="str">
        <f>VLOOKUP(C185,'PC Receitas'!$G$4:$H$103,2,FALSE)</f>
        <v>-</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164"/>
      <c r="C186" s="34" t="str">
        <f>'PC Receitas'!G82</f>
        <v>4.2.78</v>
      </c>
      <c r="D186" s="35" t="str">
        <f>VLOOKUP(C186,'PC Receitas'!$G$4:$H$103,2,FALSE)</f>
        <v>-</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164"/>
      <c r="C187" s="34" t="str">
        <f>'PC Receitas'!G83</f>
        <v>4.2.79</v>
      </c>
      <c r="D187" s="35" t="str">
        <f>VLOOKUP(C187,'PC Receitas'!$G$4:$H$103,2,FALSE)</f>
        <v>-</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164"/>
      <c r="C188" s="34" t="str">
        <f>'PC Receitas'!G84</f>
        <v>4.2.80</v>
      </c>
      <c r="D188" s="35" t="str">
        <f>VLOOKUP(C188,'PC Receitas'!$G$4:$H$103,2,FALSE)</f>
        <v>-</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164"/>
      <c r="C189" s="34" t="str">
        <f>'PC Receitas'!G85</f>
        <v>4.2.81</v>
      </c>
      <c r="D189" s="35" t="str">
        <f>VLOOKUP(C189,'PC Receitas'!$G$4:$H$103,2,FALSE)</f>
        <v>-</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164"/>
      <c r="C190" s="34" t="str">
        <f>'PC Receitas'!G86</f>
        <v>4.2.82</v>
      </c>
      <c r="D190" s="35" t="str">
        <f>VLOOKUP(C190,'PC Receitas'!$G$4:$H$103,2,FALSE)</f>
        <v>-</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164"/>
      <c r="C191" s="34" t="str">
        <f>'PC Receitas'!G87</f>
        <v>4.2.83</v>
      </c>
      <c r="D191" s="35" t="str">
        <f>VLOOKUP(C191,'PC Receitas'!$G$4:$H$103,2,FALSE)</f>
        <v>-</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164"/>
      <c r="C192" s="34" t="str">
        <f>'PC Receitas'!G88</f>
        <v>4.2.84</v>
      </c>
      <c r="D192" s="35" t="str">
        <f>VLOOKUP(C192,'PC Receitas'!$G$4:$H$103,2,FALSE)</f>
        <v>-</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164"/>
      <c r="C193" s="34" t="str">
        <f>'PC Receitas'!G89</f>
        <v>4.2.85</v>
      </c>
      <c r="D193" s="35" t="str">
        <f>VLOOKUP(C193,'PC Receitas'!$G$4:$H$103,2,FALSE)</f>
        <v>-</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164"/>
      <c r="C194" s="34" t="str">
        <f>'PC Receitas'!G90</f>
        <v>4.2.86</v>
      </c>
      <c r="D194" s="35" t="str">
        <f>VLOOKUP(C194,'PC Receitas'!$G$4:$H$103,2,FALSE)</f>
        <v>-</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164"/>
      <c r="C195" s="34" t="str">
        <f>'PC Receitas'!G91</f>
        <v>4.2.87</v>
      </c>
      <c r="D195" s="35" t="str">
        <f>VLOOKUP(C195,'PC Receitas'!$G$4:$H$103,2,FALSE)</f>
        <v>-</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164"/>
      <c r="C196" s="34" t="str">
        <f>'PC Receitas'!G92</f>
        <v>4.2.88</v>
      </c>
      <c r="D196" s="35" t="str">
        <f>VLOOKUP(C196,'PC Receitas'!$G$4:$H$103,2,FALSE)</f>
        <v>-</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164"/>
      <c r="C197" s="34" t="str">
        <f>'PC Receitas'!G93</f>
        <v>4.2.89</v>
      </c>
      <c r="D197" s="35" t="str">
        <f>VLOOKUP(C197,'PC Receitas'!$G$4:$H$103,2,FALSE)</f>
        <v>-</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164"/>
      <c r="C198" s="34" t="str">
        <f>'PC Receitas'!G94</f>
        <v>4.2.90</v>
      </c>
      <c r="D198" s="35" t="str">
        <f>VLOOKUP(C198,'PC Receitas'!$G$4:$H$103,2,FALSE)</f>
        <v>-</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164"/>
      <c r="C199" s="34" t="str">
        <f>'PC Receitas'!G95</f>
        <v>4.2.91</v>
      </c>
      <c r="D199" s="35" t="str">
        <f>VLOOKUP(C199,'PC Receitas'!$G$4:$H$103,2,FALSE)</f>
        <v>-</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164"/>
      <c r="C200" s="34" t="str">
        <f>'PC Receitas'!G96</f>
        <v>4.2.92</v>
      </c>
      <c r="D200" s="35" t="str">
        <f>VLOOKUP(C200,'PC Receitas'!$G$4:$H$103,2,FALSE)</f>
        <v>-</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164"/>
      <c r="C201" s="34" t="str">
        <f>'PC Receitas'!G97</f>
        <v>4.2.93</v>
      </c>
      <c r="D201" s="35" t="str">
        <f>VLOOKUP(C201,'PC Receitas'!$G$4:$H$103,2,FALSE)</f>
        <v>-</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164"/>
      <c r="C202" s="34" t="str">
        <f>'PC Receitas'!G98</f>
        <v>4.2.94</v>
      </c>
      <c r="D202" s="35" t="str">
        <f>VLOOKUP(C202,'PC Receitas'!$G$4:$H$103,2,FALSE)</f>
        <v>-</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164"/>
      <c r="C203" s="34" t="str">
        <f>'PC Receitas'!G99</f>
        <v>4.2.95</v>
      </c>
      <c r="D203" s="35" t="str">
        <f>VLOOKUP(C203,'PC Receitas'!$G$4:$H$103,2,FALSE)</f>
        <v>-</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164"/>
      <c r="C204" s="34" t="str">
        <f>'PC Receitas'!G100</f>
        <v>4.2.96</v>
      </c>
      <c r="D204" s="35" t="str">
        <f>VLOOKUP(C204,'PC Receitas'!$G$4:$H$103,2,FALSE)</f>
        <v>-</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164"/>
      <c r="C205" s="34" t="str">
        <f>'PC Receitas'!G101</f>
        <v>4.2.97</v>
      </c>
      <c r="D205" s="35" t="str">
        <f>VLOOKUP(C205,'PC Receitas'!$G$4:$H$103,2,FALSE)</f>
        <v>-</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164"/>
      <c r="C206" s="34" t="str">
        <f>'PC Receitas'!G102</f>
        <v>4.2.98</v>
      </c>
      <c r="D206" s="35" t="str">
        <f>VLOOKUP(C206,'PC Receitas'!$G$4:$H$103,2,FALSE)</f>
        <v>-</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164"/>
      <c r="C207" s="34" t="str">
        <f>'PC Receitas'!G103</f>
        <v>4.2.99</v>
      </c>
      <c r="D207" s="35" t="str">
        <f>VLOOKUP(C207,'PC Receitas'!$G$4:$H$103,2,FALSE)</f>
        <v>Outras Receitas com Serviços</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164"/>
      <c r="C208" s="194" t="s">
        <v>32</v>
      </c>
      <c r="D208" s="203" t="str">
        <f>VLOOKUP(C208,'PC Receitas'!$J$4:$K$103,2,FALSE)</f>
        <v>RECEITAS NÃO OPERACIONAIS</v>
      </c>
      <c r="E208" s="195">
        <f>SUM(E209:E307)</f>
        <v>0</v>
      </c>
      <c r="F208" s="195">
        <f t="shared" ref="F208:P208" si="7">SUM(F209:F307)</f>
        <v>0</v>
      </c>
      <c r="G208" s="195">
        <f t="shared" si="7"/>
        <v>0</v>
      </c>
      <c r="H208" s="195">
        <f t="shared" si="7"/>
        <v>0</v>
      </c>
      <c r="I208" s="195">
        <f t="shared" si="7"/>
        <v>0</v>
      </c>
      <c r="J208" s="195">
        <f t="shared" si="7"/>
        <v>0</v>
      </c>
      <c r="K208" s="195">
        <f t="shared" si="7"/>
        <v>0</v>
      </c>
      <c r="L208" s="195">
        <f t="shared" si="7"/>
        <v>0</v>
      </c>
      <c r="M208" s="195">
        <f t="shared" si="7"/>
        <v>0</v>
      </c>
      <c r="N208" s="195">
        <f t="shared" si="7"/>
        <v>0</v>
      </c>
      <c r="O208" s="195">
        <f t="shared" si="7"/>
        <v>0</v>
      </c>
      <c r="P208" s="195">
        <f t="shared" si="7"/>
        <v>0</v>
      </c>
      <c r="Q208" s="195">
        <f>SUM(E208:P208)</f>
        <v>0</v>
      </c>
    </row>
    <row r="209" spans="1:17" ht="27.75" customHeight="1" thickTop="1" thickBot="1" x14ac:dyDescent="0.3">
      <c r="A209" s="164"/>
      <c r="C209" s="34" t="s">
        <v>53</v>
      </c>
      <c r="D209" s="35" t="str">
        <f>VLOOKUP(C209,'PC Receitas'!$J$4:$K$103,2,FALSE)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164"/>
      <c r="C210" s="34" t="s">
        <v>54</v>
      </c>
      <c r="D210" s="35" t="str">
        <f>VLOOKUP(C210,'PC Receitas'!$J$4:$K$103,2,FALSE)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164"/>
      <c r="C211" s="34" t="s">
        <v>55</v>
      </c>
      <c r="D211" s="35" t="str">
        <f>VLOOKUP(C211,'PC Receitas'!$J$4:$K$103,2,FALSE)</f>
        <v>-</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164"/>
      <c r="C212" s="34" t="s">
        <v>56</v>
      </c>
      <c r="D212" s="35" t="str">
        <f>VLOOKUP(C212,'PC Receitas'!$J$4:$K$103,2,FALSE)</f>
        <v>-</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164"/>
      <c r="C213" s="34" t="s">
        <v>57</v>
      </c>
      <c r="D213" s="35" t="str">
        <f>VLOOKUP(C213,'PC Receitas'!$J$4:$K$103,2,FALSE)</f>
        <v>-</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164"/>
      <c r="C214" s="34" t="s">
        <v>58</v>
      </c>
      <c r="D214" s="35" t="str">
        <f>VLOOKUP(C214,'PC Receitas'!$J$4:$K$103,2,FALSE)</f>
        <v>-</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164"/>
      <c r="C215" s="34" t="s">
        <v>59</v>
      </c>
      <c r="D215" s="35" t="str">
        <f>VLOOKUP(C215,'PC Receitas'!$J$4:$K$103,2,FALSE)</f>
        <v>-</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164"/>
      <c r="C216" s="34" t="s">
        <v>60</v>
      </c>
      <c r="D216" s="35" t="str">
        <f>VLOOKUP(C216,'PC Receitas'!$J$4:$K$103,2,FALSE)</f>
        <v>-</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164"/>
      <c r="C217" s="34" t="s">
        <v>61</v>
      </c>
      <c r="D217" s="35" t="str">
        <f>VLOOKUP(C217,'PC Receitas'!$J$4:$K$103,2,FALSE)</f>
        <v>-</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164"/>
      <c r="C218" s="34" t="s">
        <v>351</v>
      </c>
      <c r="D218" s="35" t="str">
        <f>VLOOKUP(C218,'PC Receitas'!$J$4:$K$103,2,FALSE)</f>
        <v>-</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164"/>
      <c r="C219" s="34" t="s">
        <v>352</v>
      </c>
      <c r="D219" s="35" t="str">
        <f>VLOOKUP(C219,'PC Receitas'!$J$4:$K$103,2,FALSE)</f>
        <v>-</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164"/>
      <c r="C220" s="34" t="s">
        <v>353</v>
      </c>
      <c r="D220" s="35" t="str">
        <f>VLOOKUP(C220,'PC Receitas'!$J$4:$K$103,2,FALSE)</f>
        <v>-</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164"/>
      <c r="C221" s="34" t="s">
        <v>354</v>
      </c>
      <c r="D221" s="35" t="str">
        <f>VLOOKUP(C221,'PC Receitas'!$J$4:$K$103,2,FALSE)</f>
        <v>-</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164"/>
      <c r="C222" s="34" t="s">
        <v>355</v>
      </c>
      <c r="D222" s="35" t="str">
        <f>VLOOKUP(C222,'PC Receitas'!$J$4:$K$103,2,FALSE)</f>
        <v>-</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164"/>
      <c r="C223" s="34" t="s">
        <v>407</v>
      </c>
      <c r="D223" s="35" t="str">
        <f>VLOOKUP(C223,'PC Receitas'!$J$4:$K$103,2,FALSE)</f>
        <v>-</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164"/>
      <c r="C224" s="34" t="s">
        <v>410</v>
      </c>
      <c r="D224" s="35" t="str">
        <f>VLOOKUP(C224,'PC Receitas'!$J$4:$K$103,2,FALSE)</f>
        <v>-</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164"/>
      <c r="C225" s="34" t="s">
        <v>413</v>
      </c>
      <c r="D225" s="35" t="str">
        <f>VLOOKUP(C225,'PC Receitas'!$J$4:$K$103,2,FALSE)</f>
        <v>-</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164"/>
      <c r="C226" s="34" t="s">
        <v>416</v>
      </c>
      <c r="D226" s="35" t="str">
        <f>VLOOKUP(C226,'PC Receitas'!$J$4:$K$103,2,FALSE)</f>
        <v>-</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164"/>
      <c r="C227" s="34" t="s">
        <v>419</v>
      </c>
      <c r="D227" s="35" t="str">
        <f>VLOOKUP(C227,'PC Receitas'!$J$4:$K$103,2,FALSE)</f>
        <v>-</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164"/>
      <c r="C228" s="34" t="s">
        <v>422</v>
      </c>
      <c r="D228" s="35" t="str">
        <f>VLOOKUP(C228,'PC Receitas'!$J$4:$K$103,2,FALSE)</f>
        <v>-</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164"/>
      <c r="C229" s="34" t="s">
        <v>425</v>
      </c>
      <c r="D229" s="35" t="str">
        <f>VLOOKUP(C229,'PC Receitas'!$J$4:$K$103,2,FALSE)</f>
        <v>-</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164"/>
      <c r="C230" s="34" t="s">
        <v>428</v>
      </c>
      <c r="D230" s="35" t="str">
        <f>VLOOKUP(C230,'PC Receitas'!$J$4:$K$103,2,FALSE)</f>
        <v>-</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164"/>
      <c r="C231" s="34" t="s">
        <v>431</v>
      </c>
      <c r="D231" s="35" t="str">
        <f>VLOOKUP(C231,'PC Receitas'!$J$4:$K$103,2,FALSE)</f>
        <v>-</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164"/>
      <c r="C232" s="34" t="s">
        <v>434</v>
      </c>
      <c r="D232" s="35" t="str">
        <f>VLOOKUP(C232,'PC Receitas'!$J$4:$K$103,2,FALSE)</f>
        <v>-</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164"/>
      <c r="C233" s="34" t="s">
        <v>437</v>
      </c>
      <c r="D233" s="35" t="str">
        <f>VLOOKUP(C233,'PC Receitas'!$J$4:$K$103,2,FALSE)</f>
        <v>-</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164"/>
      <c r="C234" s="34" t="s">
        <v>440</v>
      </c>
      <c r="D234" s="35" t="str">
        <f>VLOOKUP(C234,'PC Receitas'!$J$4:$K$103,2,FALSE)</f>
        <v>-</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164"/>
      <c r="C235" s="34" t="s">
        <v>443</v>
      </c>
      <c r="D235" s="35" t="str">
        <f>VLOOKUP(C235,'PC Receitas'!$J$4:$K$103,2,FALSE)</f>
        <v>-</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164"/>
      <c r="C236" s="34" t="s">
        <v>446</v>
      </c>
      <c r="D236" s="35" t="str">
        <f>VLOOKUP(C236,'PC Receitas'!$J$4:$K$103,2,FALSE)</f>
        <v>-</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164"/>
      <c r="C237" s="34" t="s">
        <v>449</v>
      </c>
      <c r="D237" s="35" t="str">
        <f>VLOOKUP(C237,'PC Receitas'!$J$4:$K$103,2,FALSE)</f>
        <v>-</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164"/>
      <c r="C238" s="34" t="s">
        <v>452</v>
      </c>
      <c r="D238" s="35" t="str">
        <f>VLOOKUP(C238,'PC Receitas'!$J$4:$K$103,2,FALSE)</f>
        <v>-</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164"/>
      <c r="C239" s="34" t="s">
        <v>455</v>
      </c>
      <c r="D239" s="35" t="str">
        <f>VLOOKUP(C239,'PC Receitas'!$J$4:$K$103,2,FALSE)</f>
        <v>-</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164"/>
      <c r="C240" s="34" t="s">
        <v>458</v>
      </c>
      <c r="D240" s="35" t="str">
        <f>VLOOKUP(C240,'PC Receitas'!$J$4:$K$103,2,FALSE)</f>
        <v>-</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164"/>
      <c r="C241" s="34" t="s">
        <v>461</v>
      </c>
      <c r="D241" s="35" t="str">
        <f>VLOOKUP(C241,'PC Receitas'!$J$4:$K$103,2,FALSE)</f>
        <v>-</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164"/>
      <c r="C242" s="34" t="s">
        <v>464</v>
      </c>
      <c r="D242" s="35" t="str">
        <f>VLOOKUP(C242,'PC Receitas'!$J$4:$K$103,2,FALSE)</f>
        <v>-</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164"/>
      <c r="C243" s="34" t="s">
        <v>467</v>
      </c>
      <c r="D243" s="35" t="str">
        <f>VLOOKUP(C243,'PC Receitas'!$J$4:$K$103,2,FALSE)</f>
        <v>-</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164"/>
      <c r="C244" s="34" t="s">
        <v>470</v>
      </c>
      <c r="D244" s="35" t="str">
        <f>VLOOKUP(C244,'PC Receitas'!$J$4:$K$103,2,FALSE)</f>
        <v>-</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164"/>
      <c r="C245" s="34" t="s">
        <v>473</v>
      </c>
      <c r="D245" s="35" t="str">
        <f>VLOOKUP(C245,'PC Receitas'!$J$4:$K$103,2,FALSE)</f>
        <v>-</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164"/>
      <c r="C246" s="34" t="s">
        <v>476</v>
      </c>
      <c r="D246" s="35" t="str">
        <f>VLOOKUP(C246,'PC Receitas'!$J$4:$K$103,2,FALSE)</f>
        <v>-</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164"/>
      <c r="C247" s="34" t="s">
        <v>479</v>
      </c>
      <c r="D247" s="35" t="str">
        <f>VLOOKUP(C247,'PC Receitas'!$J$4:$K$103,2,FALSE)</f>
        <v>-</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164"/>
      <c r="C248" s="34" t="s">
        <v>482</v>
      </c>
      <c r="D248" s="35" t="str">
        <f>VLOOKUP(C248,'PC Receitas'!$J$4:$K$103,2,FALSE)</f>
        <v>-</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164"/>
      <c r="C249" s="34" t="s">
        <v>485</v>
      </c>
      <c r="D249" s="35" t="str">
        <f>VLOOKUP(C249,'PC Receitas'!$J$4:$K$103,2,FALSE)</f>
        <v>-</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164"/>
      <c r="C250" s="34" t="s">
        <v>488</v>
      </c>
      <c r="D250" s="35" t="str">
        <f>VLOOKUP(C250,'PC Receitas'!$J$4:$K$103,2,FALSE)</f>
        <v>-</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164"/>
      <c r="C251" s="34" t="s">
        <v>491</v>
      </c>
      <c r="D251" s="35" t="str">
        <f>VLOOKUP(C251,'PC Receitas'!$J$4:$K$103,2,FALSE)</f>
        <v>-</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164"/>
      <c r="C252" s="34" t="s">
        <v>494</v>
      </c>
      <c r="D252" s="35" t="str">
        <f>VLOOKUP(C252,'PC Receitas'!$J$4:$K$103,2,FALSE)</f>
        <v>-</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164"/>
      <c r="C253" s="34" t="s">
        <v>497</v>
      </c>
      <c r="D253" s="35" t="str">
        <f>VLOOKUP(C253,'PC Receitas'!$J$4:$K$103,2,FALSE)</f>
        <v>-</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164"/>
      <c r="C254" s="34" t="s">
        <v>500</v>
      </c>
      <c r="D254" s="35" t="str">
        <f>VLOOKUP(C254,'PC Receitas'!$J$4:$K$103,2,FALSE)</f>
        <v>-</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164"/>
      <c r="C255" s="34" t="s">
        <v>503</v>
      </c>
      <c r="D255" s="35" t="str">
        <f>VLOOKUP(C255,'PC Receitas'!$J$4:$K$103,2,FALSE)</f>
        <v>-</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164"/>
      <c r="C256" s="34" t="s">
        <v>506</v>
      </c>
      <c r="D256" s="35" t="str">
        <f>VLOOKUP(C256,'PC Receitas'!$J$4:$K$103,2,FALSE)</f>
        <v>-</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164"/>
      <c r="C257" s="34" t="s">
        <v>509</v>
      </c>
      <c r="D257" s="35" t="str">
        <f>VLOOKUP(C257,'PC Receitas'!$J$4:$K$103,2,FALSE)</f>
        <v>-</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164"/>
      <c r="C258" s="34" t="s">
        <v>512</v>
      </c>
      <c r="D258" s="35" t="str">
        <f>VLOOKUP(C258,'PC Receitas'!$J$4:$K$103,2,FALSE)</f>
        <v>-</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164"/>
      <c r="C259" s="34" t="s">
        <v>515</v>
      </c>
      <c r="D259" s="35" t="str">
        <f>VLOOKUP(C259,'PC Receitas'!$J$4:$K$103,2,FALSE)</f>
        <v>-</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164"/>
      <c r="C260" s="34" t="s">
        <v>518</v>
      </c>
      <c r="D260" s="35" t="str">
        <f>VLOOKUP(C260,'PC Receitas'!$J$4:$K$103,2,FALSE)</f>
        <v>-</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164"/>
      <c r="C261" s="34" t="s">
        <v>521</v>
      </c>
      <c r="D261" s="35" t="str">
        <f>VLOOKUP(C261,'PC Receitas'!$J$4:$K$103,2,FALSE)</f>
        <v>-</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164"/>
      <c r="C262" s="34" t="s">
        <v>524</v>
      </c>
      <c r="D262" s="35" t="str">
        <f>VLOOKUP(C262,'PC Receitas'!$J$4:$K$103,2,FALSE)</f>
        <v>-</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164"/>
      <c r="C263" s="34" t="s">
        <v>527</v>
      </c>
      <c r="D263" s="35" t="str">
        <f>VLOOKUP(C263,'PC Receitas'!$J$4:$K$103,2,FALSE)</f>
        <v>-</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164"/>
      <c r="C264" s="34" t="s">
        <v>530</v>
      </c>
      <c r="D264" s="35" t="str">
        <f>VLOOKUP(C264,'PC Receitas'!$J$4:$K$103,2,FALSE)</f>
        <v>-</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164"/>
      <c r="C265" s="34" t="s">
        <v>533</v>
      </c>
      <c r="D265" s="35" t="str">
        <f>VLOOKUP(C265,'PC Receitas'!$J$4:$K$103,2,FALSE)</f>
        <v>-</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164"/>
      <c r="C266" s="34" t="s">
        <v>536</v>
      </c>
      <c r="D266" s="35" t="str">
        <f>VLOOKUP(C266,'PC Receitas'!$J$4:$K$103,2,FALSE)</f>
        <v>-</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164"/>
      <c r="C267" s="34" t="s">
        <v>539</v>
      </c>
      <c r="D267" s="35" t="str">
        <f>VLOOKUP(C267,'PC Receitas'!$J$4:$K$103,2,FALSE)</f>
        <v>-</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164"/>
      <c r="C268" s="34" t="s">
        <v>542</v>
      </c>
      <c r="D268" s="35" t="str">
        <f>VLOOKUP(C268,'PC Receitas'!$J$4:$K$103,2,FALSE)</f>
        <v>-</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164"/>
      <c r="C269" s="34" t="s">
        <v>545</v>
      </c>
      <c r="D269" s="35" t="str">
        <f>VLOOKUP(C269,'PC Receitas'!$J$4:$K$103,2,FALSE)</f>
        <v>-</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164"/>
      <c r="C270" s="34" t="s">
        <v>548</v>
      </c>
      <c r="D270" s="35" t="str">
        <f>VLOOKUP(C270,'PC Receitas'!$J$4:$K$103,2,FALSE)</f>
        <v>-</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164"/>
      <c r="C271" s="34" t="s">
        <v>551</v>
      </c>
      <c r="D271" s="35" t="str">
        <f>VLOOKUP(C271,'PC Receitas'!$J$4:$K$103,2,FALSE)</f>
        <v>-</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164"/>
      <c r="C272" s="34" t="s">
        <v>554</v>
      </c>
      <c r="D272" s="35" t="str">
        <f>VLOOKUP(C272,'PC Receitas'!$J$4:$K$103,2,FALSE)</f>
        <v>-</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164"/>
      <c r="C273" s="34" t="s">
        <v>557</v>
      </c>
      <c r="D273" s="35" t="str">
        <f>VLOOKUP(C273,'PC Receitas'!$J$4:$K$103,2,FALSE)</f>
        <v>-</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164"/>
      <c r="C274" s="34" t="s">
        <v>560</v>
      </c>
      <c r="D274" s="35" t="str">
        <f>VLOOKUP(C274,'PC Receitas'!$J$4:$K$103,2,FALSE)</f>
        <v>-</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164"/>
      <c r="C275" s="34" t="s">
        <v>563</v>
      </c>
      <c r="D275" s="35" t="str">
        <f>VLOOKUP(C275,'PC Receitas'!$J$4:$K$103,2,FALSE)</f>
        <v>-</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164"/>
      <c r="C276" s="34" t="s">
        <v>566</v>
      </c>
      <c r="D276" s="35" t="str">
        <f>VLOOKUP(C276,'PC Receitas'!$J$4:$K$103,2,FALSE)</f>
        <v>-</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164"/>
      <c r="C277" s="34" t="s">
        <v>569</v>
      </c>
      <c r="D277" s="35" t="str">
        <f>VLOOKUP(C277,'PC Receitas'!$J$4:$K$103,2,FALSE)</f>
        <v>-</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164"/>
      <c r="C278" s="34" t="s">
        <v>572</v>
      </c>
      <c r="D278" s="35" t="str">
        <f>VLOOKUP(C278,'PC Receitas'!$J$4:$K$103,2,FALSE)</f>
        <v>-</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164"/>
      <c r="C279" s="34" t="s">
        <v>575</v>
      </c>
      <c r="D279" s="35" t="str">
        <f>VLOOKUP(C279,'PC Receitas'!$J$4:$K$103,2,FALSE)</f>
        <v>-</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164"/>
      <c r="C280" s="34" t="s">
        <v>578</v>
      </c>
      <c r="D280" s="35" t="str">
        <f>VLOOKUP(C280,'PC Receitas'!$J$4:$K$103,2,FALSE)</f>
        <v>-</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164"/>
      <c r="C281" s="34" t="s">
        <v>581</v>
      </c>
      <c r="D281" s="35" t="str">
        <f>VLOOKUP(C281,'PC Receitas'!$J$4:$K$103,2,FALSE)</f>
        <v>-</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164"/>
      <c r="C282" s="34" t="s">
        <v>584</v>
      </c>
      <c r="D282" s="35" t="str">
        <f>VLOOKUP(C282,'PC Receitas'!$J$4:$K$103,2,FALSE)</f>
        <v>-</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164"/>
      <c r="C283" s="34" t="s">
        <v>587</v>
      </c>
      <c r="D283" s="35" t="str">
        <f>VLOOKUP(C283,'PC Receitas'!$J$4:$K$103,2,FALSE)</f>
        <v>-</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164"/>
      <c r="C284" s="34" t="s">
        <v>590</v>
      </c>
      <c r="D284" s="35" t="str">
        <f>VLOOKUP(C284,'PC Receitas'!$J$4:$K$103,2,FALSE)</f>
        <v>-</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164"/>
      <c r="C285" s="34" t="s">
        <v>593</v>
      </c>
      <c r="D285" s="35" t="str">
        <f>VLOOKUP(C285,'PC Receitas'!$J$4:$K$103,2,FALSE)</f>
        <v>-</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164"/>
      <c r="C286" s="34" t="s">
        <v>596</v>
      </c>
      <c r="D286" s="35" t="str">
        <f>VLOOKUP(C286,'PC Receitas'!$J$4:$K$103,2,FALSE)</f>
        <v>-</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164"/>
      <c r="C287" s="34" t="s">
        <v>599</v>
      </c>
      <c r="D287" s="35" t="str">
        <f>VLOOKUP(C287,'PC Receitas'!$J$4:$K$103,2,FALSE)</f>
        <v>-</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164"/>
      <c r="C288" s="34" t="s">
        <v>602</v>
      </c>
      <c r="D288" s="35" t="str">
        <f>VLOOKUP(C288,'PC Receitas'!$J$4:$K$103,2,FALSE)</f>
        <v>-</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164"/>
      <c r="C289" s="34" t="s">
        <v>605</v>
      </c>
      <c r="D289" s="35" t="str">
        <f>VLOOKUP(C289,'PC Receitas'!$J$4:$K$103,2,FALSE)</f>
        <v>-</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164"/>
      <c r="C290" s="34" t="s">
        <v>608</v>
      </c>
      <c r="D290" s="35" t="str">
        <f>VLOOKUP(C290,'PC Receitas'!$J$4:$K$103,2,FALSE)</f>
        <v>-</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164"/>
      <c r="C291" s="34" t="s">
        <v>611</v>
      </c>
      <c r="D291" s="35" t="str">
        <f>VLOOKUP(C291,'PC Receitas'!$J$4:$K$103,2,FALSE)</f>
        <v>-</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164"/>
      <c r="C292" s="34" t="s">
        <v>614</v>
      </c>
      <c r="D292" s="35" t="str">
        <f>VLOOKUP(C292,'PC Receitas'!$J$4:$K$103,2,FALSE)</f>
        <v>-</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164"/>
      <c r="C293" s="34" t="s">
        <v>617</v>
      </c>
      <c r="D293" s="35" t="str">
        <f>VLOOKUP(C293,'PC Receitas'!$J$4:$K$103,2,FALSE)</f>
        <v>-</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164"/>
      <c r="C294" s="34" t="s">
        <v>620</v>
      </c>
      <c r="D294" s="35" t="str">
        <f>VLOOKUP(C294,'PC Receitas'!$J$4:$K$103,2,FALSE)</f>
        <v>-</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164"/>
      <c r="C295" s="34" t="s">
        <v>623</v>
      </c>
      <c r="D295" s="35" t="str">
        <f>VLOOKUP(C295,'PC Receitas'!$J$4:$K$103,2,FALSE)</f>
        <v>-</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164"/>
      <c r="C296" s="34" t="s">
        <v>626</v>
      </c>
      <c r="D296" s="35" t="str">
        <f>VLOOKUP(C296,'PC Receitas'!$J$4:$K$103,2,FALSE)</f>
        <v>-</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164"/>
      <c r="C297" s="34" t="s">
        <v>629</v>
      </c>
      <c r="D297" s="35" t="str">
        <f>VLOOKUP(C297,'PC Receitas'!$J$4:$K$103,2,FALSE)</f>
        <v>-</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164"/>
      <c r="C298" s="34" t="s">
        <v>632</v>
      </c>
      <c r="D298" s="35" t="str">
        <f>VLOOKUP(C298,'PC Receitas'!$J$4:$K$103,2,FALSE)</f>
        <v>-</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164"/>
      <c r="C299" s="34" t="s">
        <v>635</v>
      </c>
      <c r="D299" s="35" t="str">
        <f>VLOOKUP(C299,'PC Receitas'!$J$4:$K$103,2,FALSE)</f>
        <v>-</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164"/>
      <c r="C300" s="34" t="s">
        <v>638</v>
      </c>
      <c r="D300" s="35" t="str">
        <f>VLOOKUP(C300,'PC Receitas'!$J$4:$K$103,2,FALSE)</f>
        <v>-</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164"/>
      <c r="C301" s="34" t="s">
        <v>641</v>
      </c>
      <c r="D301" s="35" t="str">
        <f>VLOOKUP(C301,'PC Receitas'!$J$4:$K$103,2,FALSE)</f>
        <v>-</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164"/>
      <c r="C302" s="34" t="s">
        <v>644</v>
      </c>
      <c r="D302" s="35" t="str">
        <f>VLOOKUP(C302,'PC Receitas'!$J$4:$K$103,2,FALSE)</f>
        <v>-</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164"/>
      <c r="C303" s="34" t="s">
        <v>647</v>
      </c>
      <c r="D303" s="35" t="str">
        <f>VLOOKUP(C303,'PC Receitas'!$J$4:$K$103,2,FALSE)</f>
        <v>-</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164"/>
      <c r="C304" s="34" t="s">
        <v>650</v>
      </c>
      <c r="D304" s="35" t="str">
        <f>VLOOKUP(C304,'PC Receitas'!$J$4:$K$103,2,FALSE)</f>
        <v>-</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164"/>
      <c r="C305" s="34" t="s">
        <v>653</v>
      </c>
      <c r="D305" s="35" t="str">
        <f>VLOOKUP(C305,'PC Receitas'!$J$4:$K$103,2,FALSE)</f>
        <v>-</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164"/>
      <c r="C306" s="34" t="s">
        <v>656</v>
      </c>
      <c r="D306" s="35" t="str">
        <f>VLOOKUP(C306,'PC Receitas'!$J$4:$K$103,2,FALSE)</f>
        <v>-</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164"/>
      <c r="C307" s="34" t="s">
        <v>62</v>
      </c>
      <c r="D307" s="35" t="str">
        <f>VLOOKUP(C307,'PC Receitas'!$J$4:$K$103,2,FALSE)</f>
        <v>Outras Receitas Não Operacionais</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4"/>
      <c r="C1" s="231" t="s">
        <v>240</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ht="14.25" customHeight="1" x14ac:dyDescent="0.25">
      <c r="A3" s="164"/>
      <c r="D3" s="6"/>
    </row>
    <row r="4" spans="1:16" ht="24.75" customHeight="1" x14ac:dyDescent="0.25">
      <c r="A4" s="164"/>
      <c r="C4" s="262" t="s">
        <v>96</v>
      </c>
      <c r="D4" s="262"/>
      <c r="E4" s="262"/>
      <c r="F4" s="262"/>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row>
    <row r="13" spans="1:16" x14ac:dyDescent="0.25">
      <c r="A13" s="164"/>
    </row>
    <row r="14" spans="1:16" x14ac:dyDescent="0.25">
      <c r="A14" s="164"/>
    </row>
    <row r="15" spans="1:16" x14ac:dyDescent="0.25">
      <c r="A15" s="164"/>
    </row>
    <row r="16" spans="1:16" x14ac:dyDescent="0.25">
      <c r="A16" s="164"/>
    </row>
    <row r="17" spans="1:9" x14ac:dyDescent="0.25">
      <c r="A17" s="164"/>
    </row>
    <row r="18" spans="1:9" ht="58.5" customHeight="1" x14ac:dyDescent="0.25">
      <c r="A18" s="164"/>
    </row>
    <row r="19" spans="1:9" ht="21" x14ac:dyDescent="0.25">
      <c r="A19" s="164"/>
      <c r="C19" s="26" t="s">
        <v>97</v>
      </c>
      <c r="H19" s="13"/>
      <c r="I19" s="26" t="s">
        <v>98</v>
      </c>
    </row>
    <row r="20" spans="1:9" x14ac:dyDescent="0.25">
      <c r="A20" s="164"/>
    </row>
    <row r="21" spans="1:9" x14ac:dyDescent="0.25">
      <c r="A21" s="164"/>
    </row>
    <row r="22" spans="1:9" x14ac:dyDescent="0.25">
      <c r="A22" s="164"/>
    </row>
    <row r="23" spans="1:9" x14ac:dyDescent="0.25">
      <c r="A23" s="164"/>
    </row>
    <row r="24" spans="1:9" x14ac:dyDescent="0.25">
      <c r="A24" s="164"/>
    </row>
    <row r="25" spans="1:9" x14ac:dyDescent="0.25">
      <c r="A25" s="164"/>
    </row>
    <row r="26" spans="1:9" x14ac:dyDescent="0.25">
      <c r="A26" s="164"/>
    </row>
    <row r="27" spans="1:9" x14ac:dyDescent="0.25">
      <c r="A27" s="164"/>
    </row>
    <row r="28" spans="1:9" x14ac:dyDescent="0.25">
      <c r="A28" s="164"/>
    </row>
    <row r="29" spans="1:9" x14ac:dyDescent="0.25">
      <c r="A29" s="164"/>
    </row>
    <row r="30" spans="1:9" x14ac:dyDescent="0.25">
      <c r="A30" s="164"/>
    </row>
    <row r="31" spans="1:9" x14ac:dyDescent="0.25">
      <c r="A31" s="164"/>
    </row>
    <row r="32" spans="1:9" x14ac:dyDescent="0.25">
      <c r="A32" s="164"/>
    </row>
    <row r="33" spans="1:9" ht="33" customHeight="1" x14ac:dyDescent="0.25">
      <c r="A33" s="164"/>
    </row>
    <row r="34" spans="1:9" ht="21" x14ac:dyDescent="0.25">
      <c r="A34" s="164"/>
      <c r="C34" s="262" t="s">
        <v>99</v>
      </c>
      <c r="D34" s="262"/>
      <c r="E34" s="262"/>
      <c r="F34" s="262"/>
    </row>
    <row r="35" spans="1:9" x14ac:dyDescent="0.25">
      <c r="A35" s="164"/>
    </row>
    <row r="36" spans="1:9" x14ac:dyDescent="0.25">
      <c r="A36" s="164"/>
    </row>
    <row r="37" spans="1:9" x14ac:dyDescent="0.25">
      <c r="A37" s="164"/>
    </row>
    <row r="38" spans="1:9" x14ac:dyDescent="0.25">
      <c r="A38" s="164"/>
    </row>
    <row r="39" spans="1:9" x14ac:dyDescent="0.25">
      <c r="A39" s="164"/>
    </row>
    <row r="40" spans="1:9" x14ac:dyDescent="0.25">
      <c r="A40" s="164"/>
    </row>
    <row r="41" spans="1:9" x14ac:dyDescent="0.25">
      <c r="A41" s="164"/>
    </row>
    <row r="42" spans="1:9" x14ac:dyDescent="0.25">
      <c r="A42" s="164"/>
    </row>
    <row r="43" spans="1:9" x14ac:dyDescent="0.25">
      <c r="A43" s="164"/>
    </row>
    <row r="44" spans="1:9" x14ac:dyDescent="0.25">
      <c r="A44" s="164"/>
    </row>
    <row r="45" spans="1:9" x14ac:dyDescent="0.25">
      <c r="A45" s="164"/>
    </row>
    <row r="46" spans="1:9" x14ac:dyDescent="0.25">
      <c r="A46" s="164"/>
    </row>
    <row r="47" spans="1:9" x14ac:dyDescent="0.25">
      <c r="A47" s="164"/>
    </row>
    <row r="48" spans="1:9" ht="46.5" customHeight="1" x14ac:dyDescent="0.35">
      <c r="A48" s="164"/>
      <c r="I48" s="37"/>
    </row>
    <row r="49" spans="1:11" ht="25.5" customHeight="1" x14ac:dyDescent="0.25">
      <c r="A49" s="164"/>
      <c r="C49" s="262" t="s">
        <v>100</v>
      </c>
      <c r="D49" s="262"/>
      <c r="E49" s="262"/>
      <c r="I49" s="262" t="s">
        <v>101</v>
      </c>
      <c r="J49" s="262"/>
    </row>
    <row r="50" spans="1:11" ht="12.75" customHeight="1" x14ac:dyDescent="0.25">
      <c r="A50" s="164"/>
    </row>
    <row r="51" spans="1:11" x14ac:dyDescent="0.25">
      <c r="A51" s="164"/>
    </row>
    <row r="52" spans="1:11" x14ac:dyDescent="0.25">
      <c r="A52" s="164"/>
    </row>
    <row r="53" spans="1:11" x14ac:dyDescent="0.25">
      <c r="A53" s="164"/>
    </row>
    <row r="54" spans="1:11" x14ac:dyDescent="0.25">
      <c r="A54" s="164"/>
    </row>
    <row r="55" spans="1:11" x14ac:dyDescent="0.25">
      <c r="A55" s="164"/>
    </row>
    <row r="56" spans="1:11" x14ac:dyDescent="0.25">
      <c r="A56" s="164"/>
    </row>
    <row r="57" spans="1:11" x14ac:dyDescent="0.25">
      <c r="A57" s="164"/>
    </row>
    <row r="58" spans="1:11" x14ac:dyDescent="0.25">
      <c r="A58" s="164"/>
    </row>
    <row r="59" spans="1:11" x14ac:dyDescent="0.25">
      <c r="A59" s="164"/>
    </row>
    <row r="60" spans="1:11" x14ac:dyDescent="0.25">
      <c r="A60" s="164"/>
    </row>
    <row r="61" spans="1:11" x14ac:dyDescent="0.25">
      <c r="A61" s="164"/>
    </row>
    <row r="62" spans="1:11" x14ac:dyDescent="0.25">
      <c r="A62" s="164"/>
    </row>
    <row r="63" spans="1:11" x14ac:dyDescent="0.25">
      <c r="A63" s="164"/>
    </row>
    <row r="64" spans="1:11" x14ac:dyDescent="0.25">
      <c r="A64" s="164"/>
      <c r="C64" s="13"/>
      <c r="G64" s="13"/>
      <c r="K64" s="13"/>
    </row>
    <row r="65" spans="1:6" x14ac:dyDescent="0.25">
      <c r="A65" s="164"/>
    </row>
    <row r="66" spans="1:6" x14ac:dyDescent="0.25">
      <c r="A66" s="164"/>
    </row>
    <row r="67" spans="1:6" x14ac:dyDescent="0.25">
      <c r="A67" s="164"/>
    </row>
    <row r="68" spans="1:6" ht="21" x14ac:dyDescent="0.25">
      <c r="A68" s="164"/>
      <c r="C68" s="262" t="s">
        <v>309</v>
      </c>
      <c r="D68" s="262"/>
      <c r="E68" s="262"/>
      <c r="F68" s="262"/>
    </row>
    <row r="69" spans="1:6" x14ac:dyDescent="0.25">
      <c r="A69" s="164"/>
    </row>
    <row r="70" spans="1:6" x14ac:dyDescent="0.25">
      <c r="A70" s="164"/>
    </row>
    <row r="71" spans="1:6" x14ac:dyDescent="0.25">
      <c r="A71" s="164"/>
    </row>
    <row r="72" spans="1:6" x14ac:dyDescent="0.25">
      <c r="A72" s="164"/>
    </row>
    <row r="73" spans="1:6" x14ac:dyDescent="0.25">
      <c r="A73" s="164"/>
    </row>
    <row r="74" spans="1:6" x14ac:dyDescent="0.25">
      <c r="A74" s="164"/>
    </row>
    <row r="75" spans="1:6" x14ac:dyDescent="0.25">
      <c r="A75" s="164"/>
    </row>
    <row r="76" spans="1:6" x14ac:dyDescent="0.25">
      <c r="A76" s="164"/>
    </row>
    <row r="77" spans="1:6" x14ac:dyDescent="0.25">
      <c r="A77" s="164"/>
    </row>
    <row r="78" spans="1:6" x14ac:dyDescent="0.25">
      <c r="A78" s="164"/>
    </row>
    <row r="79" spans="1:6" x14ac:dyDescent="0.25">
      <c r="A79" s="164"/>
    </row>
    <row r="80" spans="1:6" x14ac:dyDescent="0.25">
      <c r="A80" s="164"/>
    </row>
    <row r="81" spans="1:7" x14ac:dyDescent="0.25">
      <c r="A81" s="164"/>
    </row>
    <row r="82" spans="1:7" x14ac:dyDescent="0.25">
      <c r="A82" s="164"/>
    </row>
    <row r="83" spans="1:7" x14ac:dyDescent="0.25">
      <c r="A83" s="164"/>
    </row>
    <row r="84" spans="1:7" x14ac:dyDescent="0.25">
      <c r="A84" s="164"/>
    </row>
    <row r="85" spans="1:7" ht="21" x14ac:dyDescent="0.25">
      <c r="A85" s="164"/>
      <c r="C85" s="263" t="s">
        <v>334</v>
      </c>
      <c r="D85" s="263"/>
      <c r="E85" s="263"/>
      <c r="F85" s="263"/>
      <c r="G85" s="263"/>
    </row>
    <row r="86" spans="1:7" x14ac:dyDescent="0.25">
      <c r="A86" s="164"/>
    </row>
    <row r="87" spans="1:7" x14ac:dyDescent="0.25">
      <c r="A87" s="164"/>
    </row>
    <row r="88" spans="1:7" x14ac:dyDescent="0.25">
      <c r="A88" s="164"/>
    </row>
    <row r="89" spans="1:7" x14ac:dyDescent="0.25">
      <c r="A89" s="164"/>
    </row>
    <row r="90" spans="1:7" x14ac:dyDescent="0.25">
      <c r="A90" s="164"/>
    </row>
    <row r="91" spans="1:7" x14ac:dyDescent="0.25">
      <c r="A91" s="164"/>
    </row>
    <row r="92" spans="1:7" x14ac:dyDescent="0.25">
      <c r="A92" s="164"/>
    </row>
    <row r="93" spans="1:7" x14ac:dyDescent="0.25">
      <c r="A93" s="164"/>
    </row>
    <row r="94" spans="1:7" x14ac:dyDescent="0.25">
      <c r="A94" s="164"/>
    </row>
    <row r="95" spans="1:7" x14ac:dyDescent="0.25">
      <c r="A95" s="164"/>
    </row>
    <row r="96" spans="1:7" x14ac:dyDescent="0.25">
      <c r="A96" s="164"/>
    </row>
    <row r="97" spans="1:1" x14ac:dyDescent="0.25">
      <c r="A97" s="164"/>
    </row>
    <row r="98" spans="1:1" x14ac:dyDescent="0.25">
      <c r="A98" s="164"/>
    </row>
    <row r="99" spans="1:1" x14ac:dyDescent="0.25">
      <c r="A99" s="164"/>
    </row>
    <row r="100" spans="1:1" x14ac:dyDescent="0.25">
      <c r="A100" s="164"/>
    </row>
    <row r="101" spans="1:1" x14ac:dyDescent="0.25">
      <c r="A101" s="164"/>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8" width="8.85546875" style="132"/>
    <col min="49" max="56" width="8.85546875" style="60"/>
    <col min="57" max="16384" width="8.85546875" style="61"/>
  </cols>
  <sheetData>
    <row r="1" spans="1:56" s="89" customFormat="1" ht="33.950000000000003" customHeight="1" x14ac:dyDescent="0.35">
      <c r="A1" s="164"/>
      <c r="B1" s="18"/>
      <c r="C1" s="231" t="s">
        <v>240</v>
      </c>
      <c r="D1" s="231"/>
      <c r="E1" s="231"/>
      <c r="F1" s="231"/>
      <c r="G1" s="231"/>
      <c r="H1" s="231"/>
      <c r="I1" s="231"/>
      <c r="J1" s="231"/>
      <c r="K1" s="231"/>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customHeight="1" x14ac:dyDescent="0.25">
      <c r="A2" s="164"/>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8.25" customHeight="1" x14ac:dyDescent="0.25">
      <c r="A3" s="164"/>
      <c r="D3" s="6"/>
    </row>
    <row r="4" spans="1:56" ht="24.75" customHeight="1" x14ac:dyDescent="0.25">
      <c r="A4" s="164"/>
      <c r="C4" s="26" t="s">
        <v>20</v>
      </c>
      <c r="D4" s="6"/>
      <c r="E4" s="246" t="s">
        <v>246</v>
      </c>
      <c r="F4" s="247"/>
      <c r="G4" s="247"/>
      <c r="H4" s="248"/>
    </row>
    <row r="5" spans="1:56" ht="7.5" customHeight="1" thickBot="1" x14ac:dyDescent="0.3">
      <c r="A5" s="164"/>
    </row>
    <row r="6" spans="1:56" ht="23.25" customHeight="1" thickTop="1" x14ac:dyDescent="0.25">
      <c r="A6" s="164"/>
      <c r="C6" s="262" t="s">
        <v>311</v>
      </c>
      <c r="D6" s="262"/>
      <c r="E6" s="262"/>
      <c r="F6" s="59">
        <f>SUM(Z7:Z9)</f>
        <v>0</v>
      </c>
      <c r="I6" s="263" t="str">
        <f>"2. Top "&amp;Y8</f>
        <v>2. Top RECEITAS COM PRODUTO</v>
      </c>
      <c r="J6" s="263"/>
      <c r="K6" s="265"/>
      <c r="L6" s="233">
        <f>Z8</f>
        <v>0</v>
      </c>
      <c r="M6" s="264"/>
      <c r="AF6" s="61">
        <v>2</v>
      </c>
      <c r="AG6" s="61">
        <v>3</v>
      </c>
    </row>
    <row r="7" spans="1:56" ht="16.5" customHeight="1" x14ac:dyDescent="0.25">
      <c r="A7" s="164"/>
      <c r="Y7" s="61" t="str">
        <f>AB719</f>
        <v>RECEITAS NÃO OPERACIONAIS</v>
      </c>
      <c r="Z7" s="61">
        <f>VLOOKUP(Y7,$AB$8:$AC$1122,2,FALSE)</f>
        <v>0</v>
      </c>
      <c r="AD7" s="61" t="s">
        <v>1329</v>
      </c>
      <c r="AE7" s="61" t="s">
        <v>1330</v>
      </c>
      <c r="AF7" s="61" t="s">
        <v>1331</v>
      </c>
      <c r="AG7" s="61" t="s">
        <v>1331</v>
      </c>
    </row>
    <row r="8" spans="1:56" x14ac:dyDescent="0.25">
      <c r="A8" s="164"/>
      <c r="Y8" s="61" t="str">
        <f>AB8</f>
        <v>RECEITAS COM PRODUTO</v>
      </c>
      <c r="Z8" s="61">
        <f>VLOOKUP(Y8,$AB$8:$AC$1122,2,FALSE)</f>
        <v>0</v>
      </c>
      <c r="AB8" s="61" t="str">
        <f>DRE!D18</f>
        <v>RECEITAS COM PRODUTO</v>
      </c>
      <c r="AC8" s="61">
        <f>HLOOKUP($E$4,DRE!$C$4:$Q$1132,ROW('G. Receitas'!X15),FALSE)</f>
        <v>0</v>
      </c>
      <c r="AE8" s="61" t="s">
        <v>1330</v>
      </c>
      <c r="AF8" s="61" t="s">
        <v>1331</v>
      </c>
      <c r="AG8" s="61" t="s">
        <v>1331</v>
      </c>
    </row>
    <row r="9" spans="1:56" x14ac:dyDescent="0.25">
      <c r="A9" s="164"/>
      <c r="Y9" s="61" t="str">
        <f>AB108</f>
        <v>RECEITAS COM SERVIÇOS</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164"/>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164"/>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164"/>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164"/>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164"/>
      <c r="Y14" s="61" t="str">
        <f>AB616</f>
        <v>DESPESAS DE MARKETING</v>
      </c>
      <c r="Z14" s="61">
        <f t="shared" si="0"/>
        <v>0</v>
      </c>
      <c r="AA14" s="61">
        <v>6</v>
      </c>
      <c r="AB14" s="61" t="str">
        <f>DRE!D24</f>
        <v>-</v>
      </c>
      <c r="AC14" s="61">
        <f>HLOOKUP($E$4,DRE!$C$4:$Q$1132,ROW('G. Receitas'!X21),FALSE)</f>
        <v>0</v>
      </c>
      <c r="AD14" s="61" t="str">
        <f t="shared" si="3"/>
        <v/>
      </c>
      <c r="AE14" s="61" t="e">
        <f t="shared" si="4"/>
        <v>#NUM!</v>
      </c>
      <c r="AF14" s="61" t="str">
        <f t="shared" si="1"/>
        <v>-</v>
      </c>
      <c r="AG14" s="61" t="str">
        <f t="shared" si="2"/>
        <v/>
      </c>
    </row>
    <row r="15" spans="1:56" x14ac:dyDescent="0.25">
      <c r="A15" s="164"/>
      <c r="Y15" s="61" t="str">
        <f>AB819</f>
        <v>DESPESAS NÃO OPERACIONAIS</v>
      </c>
      <c r="Z15" s="61">
        <f t="shared" si="0"/>
        <v>0</v>
      </c>
      <c r="AA15" s="61">
        <v>7</v>
      </c>
      <c r="AB15" s="61" t="str">
        <f>DRE!D25</f>
        <v>-</v>
      </c>
      <c r="AC15" s="61">
        <f>HLOOKUP($E$4,DRE!$C$4:$Q$1132,ROW('G. Receitas'!X22),FALSE)</f>
        <v>0</v>
      </c>
      <c r="AD15" s="61" t="str">
        <f t="shared" si="3"/>
        <v/>
      </c>
      <c r="AE15" s="61" t="e">
        <f t="shared" si="4"/>
        <v>#NUM!</v>
      </c>
      <c r="AF15" s="61" t="str">
        <f t="shared" si="1"/>
        <v>-</v>
      </c>
      <c r="AG15" s="61" t="str">
        <f t="shared" si="2"/>
        <v/>
      </c>
    </row>
    <row r="16" spans="1:56" x14ac:dyDescent="0.25">
      <c r="A16" s="164"/>
      <c r="Y16" s="61" t="str">
        <f>AB920</f>
        <v>IMPOSTOS</v>
      </c>
      <c r="Z16" s="61">
        <f t="shared" si="0"/>
        <v>0</v>
      </c>
      <c r="AA16" s="61">
        <v>8</v>
      </c>
      <c r="AB16" s="61" t="str">
        <f>DRE!D26</f>
        <v>-</v>
      </c>
      <c r="AC16" s="61">
        <f>HLOOKUP($E$4,DRE!$C$4:$Q$1132,ROW('G. Receitas'!X23),FALSE)</f>
        <v>0</v>
      </c>
      <c r="AD16" s="61" t="str">
        <f t="shared" si="3"/>
        <v/>
      </c>
      <c r="AE16" s="61" t="e">
        <f t="shared" si="4"/>
        <v>#NUM!</v>
      </c>
      <c r="AF16" s="61" t="str">
        <f t="shared" si="1"/>
        <v>-</v>
      </c>
      <c r="AG16" s="61" t="str">
        <f t="shared" si="2"/>
        <v/>
      </c>
    </row>
    <row r="17" spans="1:33" x14ac:dyDescent="0.25">
      <c r="A17" s="164"/>
      <c r="Y17" s="61" t="str">
        <f>AB1023</f>
        <v>INVESTIMENTOS</v>
      </c>
      <c r="Z17" s="61">
        <f t="shared" si="0"/>
        <v>0</v>
      </c>
      <c r="AA17" s="61">
        <v>9</v>
      </c>
      <c r="AB17" s="61" t="str">
        <f>DRE!D27</f>
        <v>-</v>
      </c>
      <c r="AC17" s="61">
        <f>HLOOKUP($E$4,DRE!$C$4:$Q$1132,ROW('G. Receitas'!X24),FALSE)</f>
        <v>0</v>
      </c>
      <c r="AD17" s="61" t="str">
        <f t="shared" si="3"/>
        <v/>
      </c>
      <c r="AE17" s="61" t="e">
        <f>LARGE($AD$9:$AD$107,AA17)</f>
        <v>#NUM!</v>
      </c>
      <c r="AF17" s="61" t="str">
        <f t="shared" si="1"/>
        <v>-</v>
      </c>
      <c r="AG17" s="61" t="str">
        <f t="shared" si="2"/>
        <v/>
      </c>
    </row>
    <row r="18" spans="1:33" x14ac:dyDescent="0.25">
      <c r="A18" s="164"/>
      <c r="AA18" s="61">
        <v>10</v>
      </c>
      <c r="AB18" s="61" t="str">
        <f>DRE!D28</f>
        <v>-</v>
      </c>
      <c r="AC18" s="61">
        <f>HLOOKUP($E$4,DRE!$C$4:$Q$1132,ROW('G. Receitas'!X25),FALSE)</f>
        <v>0</v>
      </c>
      <c r="AD18" s="61" t="str">
        <f t="shared" si="3"/>
        <v/>
      </c>
      <c r="AE18" s="61" t="e">
        <f t="shared" si="4"/>
        <v>#NUM!</v>
      </c>
      <c r="AF18" s="61" t="str">
        <f t="shared" si="1"/>
        <v>-</v>
      </c>
      <c r="AG18" s="61" t="str">
        <f t="shared" si="2"/>
        <v/>
      </c>
    </row>
    <row r="19" spans="1:33" x14ac:dyDescent="0.25">
      <c r="A19" s="164"/>
      <c r="AA19" s="61">
        <v>11</v>
      </c>
      <c r="AB19" s="61" t="str">
        <f>DRE!D29</f>
        <v>-</v>
      </c>
      <c r="AC19" s="61">
        <f>HLOOKUP($E$4,DRE!$C$4:$Q$1132,ROW('G. Receitas'!X26),FALSE)</f>
        <v>0</v>
      </c>
      <c r="AD19" s="61" t="str">
        <f t="shared" si="3"/>
        <v/>
      </c>
      <c r="AE19" s="61" t="e">
        <f t="shared" si="4"/>
        <v>#NUM!</v>
      </c>
      <c r="AF19" s="61" t="str">
        <f t="shared" si="1"/>
        <v>-</v>
      </c>
      <c r="AG19" s="61" t="str">
        <f t="shared" si="2"/>
        <v/>
      </c>
    </row>
    <row r="20" spans="1:33" x14ac:dyDescent="0.25">
      <c r="A20" s="164"/>
      <c r="AA20" s="61">
        <v>12</v>
      </c>
      <c r="AB20" s="61" t="str">
        <f>DRE!D30</f>
        <v>-</v>
      </c>
      <c r="AC20" s="61">
        <f>HLOOKUP($E$4,DRE!$C$4:$Q$1132,ROW('G. Receitas'!X27),FALSE)</f>
        <v>0</v>
      </c>
      <c r="AD20" s="61" t="str">
        <f t="shared" si="3"/>
        <v/>
      </c>
      <c r="AE20" s="61" t="e">
        <f>LARGE($AD$9:$AD$107,AA20)</f>
        <v>#NUM!</v>
      </c>
      <c r="AF20" s="61" t="str">
        <f t="shared" si="1"/>
        <v>-</v>
      </c>
      <c r="AG20" s="61" t="str">
        <f t="shared" si="2"/>
        <v/>
      </c>
    </row>
    <row r="21" spans="1:33" x14ac:dyDescent="0.25">
      <c r="A21" s="164"/>
      <c r="AA21" s="61">
        <v>13</v>
      </c>
      <c r="AB21" s="61" t="str">
        <f>DRE!D31</f>
        <v>-</v>
      </c>
      <c r="AC21" s="61">
        <f>HLOOKUP($E$4,DRE!$C$4:$Q$1132,ROW('G. Receitas'!X28),FALSE)</f>
        <v>0</v>
      </c>
      <c r="AD21" s="61" t="str">
        <f t="shared" si="3"/>
        <v/>
      </c>
      <c r="AE21" s="61" t="e">
        <f t="shared" si="4"/>
        <v>#NUM!</v>
      </c>
      <c r="AF21" s="61" t="str">
        <f t="shared" si="1"/>
        <v>-</v>
      </c>
      <c r="AG21" s="61" t="str">
        <f t="shared" si="2"/>
        <v/>
      </c>
    </row>
    <row r="22" spans="1:33" x14ac:dyDescent="0.25">
      <c r="A22" s="164"/>
      <c r="AA22" s="61">
        <v>14</v>
      </c>
      <c r="AB22" s="61" t="str">
        <f>DRE!D32</f>
        <v>-</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164"/>
      <c r="AA23" s="61">
        <v>15</v>
      </c>
      <c r="AB23" s="61" t="str">
        <f>DRE!D33</f>
        <v>-</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164"/>
      <c r="C24" s="262" t="str">
        <f>"3. Top "&amp;Y9</f>
        <v>3. Top RECEITAS COM SERVIÇOS</v>
      </c>
      <c r="D24" s="262"/>
      <c r="E24" s="262"/>
      <c r="F24" s="59">
        <f>Z9</f>
        <v>0</v>
      </c>
      <c r="H24" s="13"/>
      <c r="I24" s="263" t="str">
        <f>"4. Top "&amp;Y7</f>
        <v>4. Top RECEITAS NÃO OPERACIONAIS</v>
      </c>
      <c r="J24" s="263"/>
      <c r="K24" s="263"/>
      <c r="L24" s="233">
        <f>Z7</f>
        <v>0</v>
      </c>
      <c r="M24" s="264"/>
      <c r="AA24" s="61">
        <v>16</v>
      </c>
      <c r="AB24" s="61" t="str">
        <f>DRE!D34</f>
        <v>-</v>
      </c>
      <c r="AC24" s="61">
        <f>HLOOKUP($E$4,DRE!$C$4:$Q$1132,ROW('G. Receitas'!X31),FALSE)</f>
        <v>0</v>
      </c>
      <c r="AD24" s="61" t="str">
        <f t="shared" si="3"/>
        <v/>
      </c>
    </row>
    <row r="25" spans="1:33" x14ac:dyDescent="0.25">
      <c r="A25" s="164"/>
      <c r="AA25" s="61">
        <v>17</v>
      </c>
      <c r="AB25" s="61" t="str">
        <f>DRE!D35</f>
        <v>-</v>
      </c>
      <c r="AC25" s="61">
        <f>HLOOKUP($E$4,DRE!$C$4:$Q$1132,ROW('G. Receitas'!X32),FALSE)</f>
        <v>0</v>
      </c>
      <c r="AD25" s="61" t="str">
        <f t="shared" si="3"/>
        <v/>
      </c>
    </row>
    <row r="26" spans="1:33" x14ac:dyDescent="0.25">
      <c r="A26" s="164"/>
      <c r="AA26" s="61">
        <v>18</v>
      </c>
      <c r="AB26" s="61" t="str">
        <f>DRE!D36</f>
        <v>-</v>
      </c>
      <c r="AC26" s="61">
        <f>HLOOKUP($E$4,DRE!$C$4:$Q$1132,ROW('G. Receitas'!X33),FALSE)</f>
        <v>0</v>
      </c>
      <c r="AD26" s="61" t="str">
        <f t="shared" si="3"/>
        <v/>
      </c>
    </row>
    <row r="27" spans="1:33" x14ac:dyDescent="0.25">
      <c r="A27" s="164"/>
      <c r="AA27" s="61">
        <v>19</v>
      </c>
      <c r="AB27" s="61" t="str">
        <f>DRE!D37</f>
        <v>-</v>
      </c>
      <c r="AC27" s="61">
        <f>HLOOKUP($E$4,DRE!$C$4:$Q$1132,ROW('G. Receitas'!X34),FALSE)</f>
        <v>0</v>
      </c>
      <c r="AD27" s="61" t="str">
        <f t="shared" si="3"/>
        <v/>
      </c>
    </row>
    <row r="28" spans="1:33" x14ac:dyDescent="0.25">
      <c r="A28" s="164"/>
      <c r="AA28" s="61">
        <v>20</v>
      </c>
      <c r="AB28" s="61" t="str">
        <f>DRE!D38</f>
        <v>-</v>
      </c>
      <c r="AC28" s="61">
        <f>HLOOKUP($E$4,DRE!$C$4:$Q$1132,ROW('G. Receitas'!X35),FALSE)</f>
        <v>0</v>
      </c>
      <c r="AD28" s="61" t="str">
        <f t="shared" si="3"/>
        <v/>
      </c>
    </row>
    <row r="29" spans="1:33" x14ac:dyDescent="0.25">
      <c r="A29" s="164"/>
      <c r="AA29" s="61">
        <v>21</v>
      </c>
      <c r="AB29" s="61" t="str">
        <f>DRE!D39</f>
        <v>-</v>
      </c>
      <c r="AC29" s="61">
        <f>HLOOKUP($E$4,DRE!$C$4:$Q$1132,ROW('G. Receitas'!X36),FALSE)</f>
        <v>0</v>
      </c>
      <c r="AD29" s="61" t="str">
        <f t="shared" si="3"/>
        <v/>
      </c>
    </row>
    <row r="30" spans="1:33" x14ac:dyDescent="0.25">
      <c r="A30" s="164"/>
      <c r="AA30" s="61">
        <v>22</v>
      </c>
      <c r="AB30" s="61" t="str">
        <f>DRE!D40</f>
        <v>-</v>
      </c>
      <c r="AC30" s="61">
        <f>HLOOKUP($E$4,DRE!$C$4:$Q$1132,ROW('G. Receitas'!X37),FALSE)</f>
        <v>0</v>
      </c>
      <c r="AD30" s="61" t="str">
        <f t="shared" si="3"/>
        <v/>
      </c>
    </row>
    <row r="31" spans="1:33" x14ac:dyDescent="0.25">
      <c r="A31" s="164"/>
      <c r="AA31" s="61">
        <v>23</v>
      </c>
      <c r="AB31" s="61" t="str">
        <f>DRE!D41</f>
        <v>-</v>
      </c>
      <c r="AC31" s="61">
        <f>HLOOKUP($E$4,DRE!$C$4:$Q$1132,ROW('G. Receitas'!X38),FALSE)</f>
        <v>0</v>
      </c>
      <c r="AD31" s="61" t="str">
        <f t="shared" si="3"/>
        <v/>
      </c>
    </row>
    <row r="32" spans="1:33" x14ac:dyDescent="0.25">
      <c r="A32" s="164"/>
      <c r="AA32" s="61">
        <v>24</v>
      </c>
      <c r="AB32" s="61" t="str">
        <f>DRE!D42</f>
        <v>-</v>
      </c>
      <c r="AC32" s="61">
        <f>HLOOKUP($E$4,DRE!$C$4:$Q$1132,ROW('G. Receitas'!X39),FALSE)</f>
        <v>0</v>
      </c>
      <c r="AD32" s="61" t="str">
        <f t="shared" si="3"/>
        <v/>
      </c>
    </row>
    <row r="33" spans="1:30" x14ac:dyDescent="0.25">
      <c r="A33" s="164"/>
      <c r="AA33" s="61">
        <v>25</v>
      </c>
      <c r="AB33" s="61" t="str">
        <f>DRE!D43</f>
        <v>-</v>
      </c>
      <c r="AC33" s="61">
        <f>HLOOKUP($E$4,DRE!$C$4:$Q$1132,ROW('G. Receitas'!X40),FALSE)</f>
        <v>0</v>
      </c>
      <c r="AD33" s="61" t="str">
        <f t="shared" si="3"/>
        <v/>
      </c>
    </row>
    <row r="34" spans="1:30" x14ac:dyDescent="0.25">
      <c r="A34" s="164"/>
      <c r="AA34" s="61">
        <v>26</v>
      </c>
      <c r="AB34" s="61" t="str">
        <f>DRE!D44</f>
        <v>-</v>
      </c>
      <c r="AC34" s="61">
        <f>HLOOKUP($E$4,DRE!$C$4:$Q$1132,ROW('G. Receitas'!X41),FALSE)</f>
        <v>0</v>
      </c>
      <c r="AD34" s="61" t="str">
        <f t="shared" si="3"/>
        <v/>
      </c>
    </row>
    <row r="35" spans="1:30" x14ac:dyDescent="0.25">
      <c r="A35" s="164"/>
      <c r="AA35" s="61">
        <v>27</v>
      </c>
      <c r="AB35" s="61" t="str">
        <f>DRE!D45</f>
        <v>-</v>
      </c>
      <c r="AC35" s="61">
        <f>HLOOKUP($E$4,DRE!$C$4:$Q$1132,ROW('G. Receitas'!X42),FALSE)</f>
        <v>0</v>
      </c>
      <c r="AD35" s="61" t="str">
        <f t="shared" si="3"/>
        <v/>
      </c>
    </row>
    <row r="36" spans="1:30" x14ac:dyDescent="0.25">
      <c r="A36" s="164"/>
      <c r="AA36" s="61">
        <v>28</v>
      </c>
      <c r="AB36" s="61" t="str">
        <f>DRE!D46</f>
        <v>-</v>
      </c>
      <c r="AC36" s="61">
        <f>HLOOKUP($E$4,DRE!$C$4:$Q$1132,ROW('G. Receitas'!X43),FALSE)</f>
        <v>0</v>
      </c>
      <c r="AD36" s="61" t="str">
        <f t="shared" si="3"/>
        <v/>
      </c>
    </row>
    <row r="37" spans="1:30" x14ac:dyDescent="0.25">
      <c r="A37" s="164"/>
      <c r="AA37" s="61">
        <v>29</v>
      </c>
      <c r="AB37" s="61" t="str">
        <f>DRE!D47</f>
        <v>-</v>
      </c>
      <c r="AC37" s="61">
        <f>HLOOKUP($E$4,DRE!$C$4:$Q$1132,ROW('G. Receitas'!X44),FALSE)</f>
        <v>0</v>
      </c>
      <c r="AD37" s="61" t="str">
        <f t="shared" si="3"/>
        <v/>
      </c>
    </row>
    <row r="38" spans="1:30" x14ac:dyDescent="0.25">
      <c r="A38" s="164"/>
      <c r="AA38" s="61">
        <v>30</v>
      </c>
      <c r="AB38" s="61" t="str">
        <f>DRE!D48</f>
        <v>-</v>
      </c>
      <c r="AC38" s="61">
        <f>HLOOKUP($E$4,DRE!$C$4:$Q$1132,ROW('G. Receitas'!X45),FALSE)</f>
        <v>0</v>
      </c>
      <c r="AD38" s="61" t="str">
        <f t="shared" si="3"/>
        <v/>
      </c>
    </row>
    <row r="39" spans="1:30" x14ac:dyDescent="0.25">
      <c r="A39" s="164"/>
      <c r="AA39" s="61">
        <v>31</v>
      </c>
      <c r="AB39" s="61" t="str">
        <f>DRE!D49</f>
        <v>-</v>
      </c>
      <c r="AC39" s="61">
        <f>HLOOKUP($E$4,DRE!$C$4:$Q$1132,ROW('G. Receitas'!X46),FALSE)</f>
        <v>0</v>
      </c>
      <c r="AD39" s="61" t="str">
        <f t="shared" si="3"/>
        <v/>
      </c>
    </row>
    <row r="40" spans="1:30" x14ac:dyDescent="0.25">
      <c r="A40" s="164"/>
      <c r="AA40" s="61">
        <v>32</v>
      </c>
      <c r="AB40" s="61" t="str">
        <f>DRE!D50</f>
        <v>-</v>
      </c>
      <c r="AC40" s="61">
        <f>HLOOKUP($E$4,DRE!$C$4:$Q$1132,ROW('G. Receitas'!X47),FALSE)</f>
        <v>0</v>
      </c>
      <c r="AD40" s="61" t="str">
        <f t="shared" si="3"/>
        <v/>
      </c>
    </row>
    <row r="41" spans="1:30" x14ac:dyDescent="0.25">
      <c r="A41" s="164"/>
      <c r="AA41" s="61">
        <v>33</v>
      </c>
      <c r="AB41" s="61" t="str">
        <f>DRE!D51</f>
        <v>-</v>
      </c>
      <c r="AC41" s="61">
        <f>HLOOKUP($E$4,DRE!$C$4:$Q$1132,ROW('G. Receitas'!X48),FALSE)</f>
        <v>0</v>
      </c>
      <c r="AD41" s="61" t="str">
        <f t="shared" si="3"/>
        <v/>
      </c>
    </row>
    <row r="42" spans="1:30" x14ac:dyDescent="0.25">
      <c r="A42" s="164"/>
      <c r="AA42" s="61">
        <v>34</v>
      </c>
      <c r="AB42" s="61" t="str">
        <f>DRE!D52</f>
        <v>-</v>
      </c>
      <c r="AC42" s="61">
        <f>HLOOKUP($E$4,DRE!$C$4:$Q$1132,ROW('G. Receitas'!X49),FALSE)</f>
        <v>0</v>
      </c>
      <c r="AD42" s="61" t="str">
        <f t="shared" si="3"/>
        <v/>
      </c>
    </row>
    <row r="43" spans="1:30" ht="33" customHeight="1" x14ac:dyDescent="0.25">
      <c r="A43" s="164"/>
      <c r="AA43" s="61">
        <v>35</v>
      </c>
      <c r="AB43" s="61" t="str">
        <f>DRE!D53</f>
        <v>-</v>
      </c>
      <c r="AC43" s="61">
        <f>HLOOKUP($E$4,DRE!$C$4:$Q$1132,ROW('G. Receitas'!X50),FALSE)</f>
        <v>0</v>
      </c>
      <c r="AD43" s="61" t="str">
        <f t="shared" si="3"/>
        <v/>
      </c>
    </row>
    <row r="44" spans="1:30" ht="21" x14ac:dyDescent="0.25">
      <c r="C44" s="262"/>
      <c r="D44" s="262"/>
      <c r="E44" s="262"/>
      <c r="F44" s="262"/>
      <c r="AA44" s="61">
        <v>36</v>
      </c>
      <c r="AB44" s="61" t="str">
        <f>DRE!D54</f>
        <v>-</v>
      </c>
      <c r="AC44" s="61">
        <f>HLOOKUP($E$4,DRE!$C$4:$Q$1132,ROW('G. Receitas'!X51),FALSE)</f>
        <v>0</v>
      </c>
      <c r="AD44" s="61" t="str">
        <f t="shared" si="3"/>
        <v/>
      </c>
    </row>
    <row r="45" spans="1:30" x14ac:dyDescent="0.25">
      <c r="AA45" s="61">
        <v>37</v>
      </c>
      <c r="AB45" s="61" t="str">
        <f>DRE!D55</f>
        <v>-</v>
      </c>
      <c r="AC45" s="61">
        <f>HLOOKUP($E$4,DRE!$C$4:$Q$1132,ROW('G. Receitas'!X52),FALSE)</f>
        <v>0</v>
      </c>
      <c r="AD45" s="61" t="str">
        <f t="shared" si="3"/>
        <v/>
      </c>
    </row>
    <row r="46" spans="1:30" x14ac:dyDescent="0.25">
      <c r="AA46" s="61">
        <v>38</v>
      </c>
      <c r="AB46" s="61" t="str">
        <f>DRE!D56</f>
        <v>-</v>
      </c>
      <c r="AC46" s="61">
        <f>HLOOKUP($E$4,DRE!$C$4:$Q$1132,ROW('G. Receitas'!X53),FALSE)</f>
        <v>0</v>
      </c>
      <c r="AD46" s="61" t="str">
        <f t="shared" si="3"/>
        <v/>
      </c>
    </row>
    <row r="47" spans="1:30" x14ac:dyDescent="0.25">
      <c r="AA47" s="61">
        <v>39</v>
      </c>
      <c r="AB47" s="61" t="str">
        <f>DRE!D57</f>
        <v>-</v>
      </c>
      <c r="AC47" s="61">
        <f>HLOOKUP($E$4,DRE!$C$4:$Q$1132,ROW('G. Receitas'!X54),FALSE)</f>
        <v>0</v>
      </c>
      <c r="AD47" s="61" t="str">
        <f t="shared" si="3"/>
        <v/>
      </c>
    </row>
    <row r="48" spans="1:30" x14ac:dyDescent="0.25">
      <c r="AA48" s="61">
        <v>40</v>
      </c>
      <c r="AB48" s="61" t="str">
        <f>DRE!D58</f>
        <v>-</v>
      </c>
      <c r="AC48" s="61">
        <f>HLOOKUP($E$4,DRE!$C$4:$Q$1132,ROW('G. Receitas'!X55),FALSE)</f>
        <v>0</v>
      </c>
      <c r="AD48" s="61" t="str">
        <f t="shared" si="3"/>
        <v/>
      </c>
    </row>
    <row r="49" spans="3:30" x14ac:dyDescent="0.25">
      <c r="AA49" s="61">
        <v>41</v>
      </c>
      <c r="AB49" s="61" t="str">
        <f>DRE!D59</f>
        <v>-</v>
      </c>
      <c r="AC49" s="61">
        <f>HLOOKUP($E$4,DRE!$C$4:$Q$1132,ROW('G. Receitas'!X56),FALSE)</f>
        <v>0</v>
      </c>
      <c r="AD49" s="61" t="str">
        <f t="shared" si="3"/>
        <v/>
      </c>
    </row>
    <row r="50" spans="3:30" x14ac:dyDescent="0.25">
      <c r="AA50" s="61">
        <v>42</v>
      </c>
      <c r="AB50" s="61" t="str">
        <f>DRE!D60</f>
        <v>-</v>
      </c>
      <c r="AC50" s="61">
        <f>HLOOKUP($E$4,DRE!$C$4:$Q$1132,ROW('G. Receitas'!X57),FALSE)</f>
        <v>0</v>
      </c>
      <c r="AD50" s="61" t="str">
        <f t="shared" si="3"/>
        <v/>
      </c>
    </row>
    <row r="51" spans="3:30" x14ac:dyDescent="0.25">
      <c r="AA51" s="61">
        <v>43</v>
      </c>
      <c r="AB51" s="61" t="str">
        <f>DRE!D61</f>
        <v>-</v>
      </c>
      <c r="AC51" s="61">
        <f>HLOOKUP($E$4,DRE!$C$4:$Q$1132,ROW('G. Receitas'!X58),FALSE)</f>
        <v>0</v>
      </c>
      <c r="AD51" s="61" t="str">
        <f t="shared" si="3"/>
        <v/>
      </c>
    </row>
    <row r="52" spans="3:30" x14ac:dyDescent="0.25">
      <c r="AA52" s="61">
        <v>44</v>
      </c>
      <c r="AB52" s="61" t="str">
        <f>DRE!D62</f>
        <v>-</v>
      </c>
      <c r="AC52" s="61">
        <f>HLOOKUP($E$4,DRE!$C$4:$Q$1132,ROW('G. Receitas'!X59),FALSE)</f>
        <v>0</v>
      </c>
      <c r="AD52" s="61" t="str">
        <f t="shared" si="3"/>
        <v/>
      </c>
    </row>
    <row r="53" spans="3:30" x14ac:dyDescent="0.25">
      <c r="AA53" s="61">
        <v>45</v>
      </c>
      <c r="AB53" s="61" t="str">
        <f>DRE!D63</f>
        <v>-</v>
      </c>
      <c r="AC53" s="61">
        <f>HLOOKUP($E$4,DRE!$C$4:$Q$1132,ROW('G. Receitas'!X60),FALSE)</f>
        <v>0</v>
      </c>
      <c r="AD53" s="61" t="str">
        <f t="shared" si="3"/>
        <v/>
      </c>
    </row>
    <row r="54" spans="3:30" x14ac:dyDescent="0.25">
      <c r="AA54" s="61">
        <v>46</v>
      </c>
      <c r="AB54" s="61" t="str">
        <f>DRE!D64</f>
        <v>-</v>
      </c>
      <c r="AC54" s="61">
        <f>HLOOKUP($E$4,DRE!$C$4:$Q$1132,ROW('G. Receitas'!X61),FALSE)</f>
        <v>0</v>
      </c>
      <c r="AD54" s="61" t="str">
        <f t="shared" si="3"/>
        <v/>
      </c>
    </row>
    <row r="55" spans="3:30" x14ac:dyDescent="0.25">
      <c r="AA55" s="61">
        <v>47</v>
      </c>
      <c r="AB55" s="61" t="str">
        <f>DRE!D65</f>
        <v>-</v>
      </c>
      <c r="AC55" s="61">
        <f>HLOOKUP($E$4,DRE!$C$4:$Q$1132,ROW('G. Receitas'!X62),FALSE)</f>
        <v>0</v>
      </c>
      <c r="AD55" s="61" t="str">
        <f t="shared" si="3"/>
        <v/>
      </c>
    </row>
    <row r="56" spans="3:30" x14ac:dyDescent="0.25">
      <c r="AA56" s="61">
        <v>48</v>
      </c>
      <c r="AB56" s="61" t="str">
        <f>DRE!D66</f>
        <v>-</v>
      </c>
      <c r="AC56" s="61">
        <f>HLOOKUP($E$4,DRE!$C$4:$Q$1132,ROW('G. Receitas'!X63),FALSE)</f>
        <v>0</v>
      </c>
      <c r="AD56" s="61" t="str">
        <f t="shared" si="3"/>
        <v/>
      </c>
    </row>
    <row r="57" spans="3:30" x14ac:dyDescent="0.25">
      <c r="AA57" s="61">
        <v>49</v>
      </c>
      <c r="AB57" s="61" t="str">
        <f>DRE!D67</f>
        <v>-</v>
      </c>
      <c r="AC57" s="61">
        <f>HLOOKUP($E$4,DRE!$C$4:$Q$1132,ROW('G. Receitas'!X64),FALSE)</f>
        <v>0</v>
      </c>
      <c r="AD57" s="61" t="str">
        <f t="shared" si="3"/>
        <v/>
      </c>
    </row>
    <row r="58" spans="3:30" ht="46.5" customHeight="1" x14ac:dyDescent="0.35">
      <c r="I58" s="37"/>
      <c r="AA58" s="61">
        <v>50</v>
      </c>
      <c r="AB58" s="61" t="str">
        <f>DRE!D68</f>
        <v>-</v>
      </c>
      <c r="AC58" s="61">
        <f>HLOOKUP($E$4,DRE!$C$4:$Q$1132,ROW('G. Receitas'!X65),FALSE)</f>
        <v>0</v>
      </c>
      <c r="AD58" s="61" t="str">
        <f t="shared" si="3"/>
        <v/>
      </c>
    </row>
    <row r="59" spans="3:30" ht="25.5" customHeight="1" x14ac:dyDescent="0.25">
      <c r="C59" s="262"/>
      <c r="D59" s="262"/>
      <c r="E59" s="262"/>
      <c r="I59" s="262"/>
      <c r="J59" s="262"/>
      <c r="AA59" s="61">
        <v>51</v>
      </c>
      <c r="AB59" s="61" t="str">
        <f>DRE!D69</f>
        <v>-</v>
      </c>
      <c r="AC59" s="61">
        <f>HLOOKUP($E$4,DRE!$C$4:$Q$1132,ROW('G. Receitas'!X66),FALSE)</f>
        <v>0</v>
      </c>
      <c r="AD59" s="61" t="str">
        <f t="shared" si="3"/>
        <v/>
      </c>
    </row>
    <row r="60" spans="3:30" ht="12.75" customHeight="1" x14ac:dyDescent="0.25">
      <c r="AA60" s="61">
        <v>52</v>
      </c>
      <c r="AB60" s="61" t="str">
        <f>DRE!D70</f>
        <v>-</v>
      </c>
      <c r="AC60" s="61">
        <f>HLOOKUP($E$4,DRE!$C$4:$Q$1132,ROW('G. Receitas'!X67),FALSE)</f>
        <v>0</v>
      </c>
      <c r="AD60" s="61" t="str">
        <f t="shared" si="3"/>
        <v/>
      </c>
    </row>
    <row r="61" spans="3:30" x14ac:dyDescent="0.25">
      <c r="AA61" s="61">
        <v>53</v>
      </c>
      <c r="AB61" s="61" t="str">
        <f>DRE!D71</f>
        <v>-</v>
      </c>
      <c r="AC61" s="61">
        <f>HLOOKUP($E$4,DRE!$C$4:$Q$1132,ROW('G. Receitas'!X68),FALSE)</f>
        <v>0</v>
      </c>
      <c r="AD61" s="61" t="str">
        <f t="shared" si="3"/>
        <v/>
      </c>
    </row>
    <row r="62" spans="3:30" x14ac:dyDescent="0.25">
      <c r="AA62" s="61">
        <v>54</v>
      </c>
      <c r="AB62" s="61" t="str">
        <f>DRE!D72</f>
        <v>-</v>
      </c>
      <c r="AC62" s="61">
        <f>HLOOKUP($E$4,DRE!$C$4:$Q$1132,ROW('G. Receitas'!X69),FALSE)</f>
        <v>0</v>
      </c>
      <c r="AD62" s="61" t="str">
        <f t="shared" si="3"/>
        <v/>
      </c>
    </row>
    <row r="63" spans="3:30" x14ac:dyDescent="0.25">
      <c r="AA63" s="61">
        <v>55</v>
      </c>
      <c r="AB63" s="61" t="str">
        <f>DRE!D73</f>
        <v>-</v>
      </c>
      <c r="AC63" s="61">
        <f>HLOOKUP($E$4,DRE!$C$4:$Q$1132,ROW('G. Receitas'!X70),FALSE)</f>
        <v>0</v>
      </c>
      <c r="AD63" s="61" t="str">
        <f t="shared" si="3"/>
        <v/>
      </c>
    </row>
    <row r="64" spans="3:30" x14ac:dyDescent="0.25">
      <c r="AA64" s="61">
        <v>56</v>
      </c>
      <c r="AB64" s="61" t="str">
        <f>DRE!D74</f>
        <v>-</v>
      </c>
      <c r="AC64" s="61">
        <f>HLOOKUP($E$4,DRE!$C$4:$Q$1132,ROW('G. Receitas'!X71),FALSE)</f>
        <v>0</v>
      </c>
      <c r="AD64" s="61" t="str">
        <f t="shared" si="3"/>
        <v/>
      </c>
    </row>
    <row r="65" spans="3:30" x14ac:dyDescent="0.25">
      <c r="AA65" s="61">
        <v>57</v>
      </c>
      <c r="AB65" s="61" t="str">
        <f>DRE!D75</f>
        <v>-</v>
      </c>
      <c r="AC65" s="61">
        <f>HLOOKUP($E$4,DRE!$C$4:$Q$1132,ROW('G. Receitas'!X72),FALSE)</f>
        <v>0</v>
      </c>
      <c r="AD65" s="61" t="str">
        <f t="shared" si="3"/>
        <v/>
      </c>
    </row>
    <row r="66" spans="3:30" x14ac:dyDescent="0.25">
      <c r="AA66" s="61">
        <v>58</v>
      </c>
      <c r="AB66" s="61" t="str">
        <f>DRE!D76</f>
        <v>-</v>
      </c>
      <c r="AC66" s="61">
        <f>HLOOKUP($E$4,DRE!$C$4:$Q$1132,ROW('G. Receitas'!X73),FALSE)</f>
        <v>0</v>
      </c>
      <c r="AD66" s="61" t="str">
        <f t="shared" si="3"/>
        <v/>
      </c>
    </row>
    <row r="67" spans="3:30" x14ac:dyDescent="0.25">
      <c r="AA67" s="61">
        <v>59</v>
      </c>
      <c r="AB67" s="61" t="str">
        <f>DRE!D77</f>
        <v>-</v>
      </c>
      <c r="AC67" s="61">
        <f>HLOOKUP($E$4,DRE!$C$4:$Q$1132,ROW('G. Receitas'!X74),FALSE)</f>
        <v>0</v>
      </c>
      <c r="AD67" s="61" t="str">
        <f t="shared" si="3"/>
        <v/>
      </c>
    </row>
    <row r="68" spans="3:30" x14ac:dyDescent="0.25">
      <c r="AA68" s="61">
        <v>60</v>
      </c>
      <c r="AB68" s="61" t="str">
        <f>DRE!D78</f>
        <v>-</v>
      </c>
      <c r="AC68" s="61">
        <f>HLOOKUP($E$4,DRE!$C$4:$Q$1132,ROW('G. Receitas'!X75),FALSE)</f>
        <v>0</v>
      </c>
      <c r="AD68" s="61" t="str">
        <f t="shared" si="3"/>
        <v/>
      </c>
    </row>
    <row r="69" spans="3:30" x14ac:dyDescent="0.25">
      <c r="AA69" s="61">
        <v>61</v>
      </c>
      <c r="AB69" s="61" t="str">
        <f>DRE!D79</f>
        <v>-</v>
      </c>
      <c r="AC69" s="61">
        <f>HLOOKUP($E$4,DRE!$C$4:$Q$1132,ROW('G. Receitas'!X76),FALSE)</f>
        <v>0</v>
      </c>
      <c r="AD69" s="61" t="str">
        <f t="shared" si="3"/>
        <v/>
      </c>
    </row>
    <row r="70" spans="3:30" x14ac:dyDescent="0.25">
      <c r="AA70" s="61">
        <v>62</v>
      </c>
      <c r="AB70" s="61" t="str">
        <f>DRE!D80</f>
        <v>-</v>
      </c>
      <c r="AC70" s="61">
        <f>HLOOKUP($E$4,DRE!$C$4:$Q$1132,ROW('G. Receitas'!X77),FALSE)</f>
        <v>0</v>
      </c>
      <c r="AD70" s="61" t="str">
        <f t="shared" si="3"/>
        <v/>
      </c>
    </row>
    <row r="71" spans="3:30" x14ac:dyDescent="0.25">
      <c r="AA71" s="61">
        <v>63</v>
      </c>
      <c r="AB71" s="61" t="str">
        <f>DRE!D81</f>
        <v>-</v>
      </c>
      <c r="AC71" s="61">
        <f>HLOOKUP($E$4,DRE!$C$4:$Q$1132,ROW('G. Receitas'!X78),FALSE)</f>
        <v>0</v>
      </c>
      <c r="AD71" s="61" t="str">
        <f t="shared" si="3"/>
        <v/>
      </c>
    </row>
    <row r="72" spans="3:30" x14ac:dyDescent="0.25">
      <c r="AA72" s="61">
        <v>64</v>
      </c>
      <c r="AB72" s="61" t="str">
        <f>DRE!D82</f>
        <v>-</v>
      </c>
      <c r="AC72" s="61">
        <f>HLOOKUP($E$4,DRE!$C$4:$Q$1132,ROW('G. Receitas'!X79),FALSE)</f>
        <v>0</v>
      </c>
      <c r="AD72" s="61" t="str">
        <f t="shared" si="3"/>
        <v/>
      </c>
    </row>
    <row r="73" spans="3:30" x14ac:dyDescent="0.25">
      <c r="AA73" s="61">
        <v>65</v>
      </c>
      <c r="AB73" s="61" t="str">
        <f>DRE!D83</f>
        <v>-</v>
      </c>
      <c r="AC73" s="61">
        <f>HLOOKUP($E$4,DRE!$C$4:$Q$1132,ROW('G. Receitas'!X80),FALSE)</f>
        <v>0</v>
      </c>
      <c r="AD73" s="61" t="str">
        <f t="shared" si="3"/>
        <v/>
      </c>
    </row>
    <row r="74" spans="3:30" x14ac:dyDescent="0.25">
      <c r="C74" s="13"/>
      <c r="G74" s="13"/>
      <c r="K74" s="13"/>
      <c r="AA74" s="61">
        <v>66</v>
      </c>
      <c r="AB74" s="61" t="str">
        <f>DRE!D84</f>
        <v>-</v>
      </c>
      <c r="AC74" s="61">
        <f>HLOOKUP($E$4,DRE!$C$4:$Q$1132,ROW('G. Receitas'!X81),FALSE)</f>
        <v>0</v>
      </c>
      <c r="AD74" s="61" t="str">
        <f t="shared" ref="AD74:AD107" si="5">IF(AC74=0,"",AC74+AA74/1000)</f>
        <v/>
      </c>
    </row>
    <row r="75" spans="3:30" x14ac:dyDescent="0.25">
      <c r="AA75" s="61">
        <v>67</v>
      </c>
      <c r="AB75" s="61" t="str">
        <f>DRE!D85</f>
        <v>-</v>
      </c>
      <c r="AC75" s="61">
        <f>HLOOKUP($E$4,DRE!$C$4:$Q$1132,ROW('G. Receitas'!X82),FALSE)</f>
        <v>0</v>
      </c>
      <c r="AD75" s="61" t="str">
        <f t="shared" si="5"/>
        <v/>
      </c>
    </row>
    <row r="76" spans="3:30" x14ac:dyDescent="0.25">
      <c r="AA76" s="61">
        <v>68</v>
      </c>
      <c r="AB76" s="61" t="str">
        <f>DRE!D86</f>
        <v>-</v>
      </c>
      <c r="AC76" s="61">
        <f>HLOOKUP($E$4,DRE!$C$4:$Q$1132,ROW('G. Receitas'!X83),FALSE)</f>
        <v>0</v>
      </c>
      <c r="AD76" s="61" t="str">
        <f t="shared" si="5"/>
        <v/>
      </c>
    </row>
    <row r="77" spans="3:30" x14ac:dyDescent="0.25">
      <c r="AA77" s="61">
        <v>69</v>
      </c>
      <c r="AB77" s="61" t="str">
        <f>DRE!D87</f>
        <v>-</v>
      </c>
      <c r="AC77" s="61">
        <f>HLOOKUP($E$4,DRE!$C$4:$Q$1132,ROW('G. Receitas'!X84),FALSE)</f>
        <v>0</v>
      </c>
      <c r="AD77" s="61" t="str">
        <f t="shared" si="5"/>
        <v/>
      </c>
    </row>
    <row r="78" spans="3:30" ht="21" x14ac:dyDescent="0.25">
      <c r="C78" s="262"/>
      <c r="D78" s="262"/>
      <c r="E78" s="262"/>
      <c r="F78" s="262"/>
      <c r="AA78" s="61">
        <v>70</v>
      </c>
      <c r="AB78" s="61" t="str">
        <f>DRE!D88</f>
        <v>-</v>
      </c>
      <c r="AC78" s="61">
        <f>HLOOKUP($E$4,DRE!$C$4:$Q$1132,ROW('G. Receitas'!X85),FALSE)</f>
        <v>0</v>
      </c>
      <c r="AD78" s="61" t="str">
        <f t="shared" si="5"/>
        <v/>
      </c>
    </row>
    <row r="79" spans="3:30" x14ac:dyDescent="0.25">
      <c r="AA79" s="61">
        <v>71</v>
      </c>
      <c r="AB79" s="61" t="str">
        <f>DRE!D89</f>
        <v>-</v>
      </c>
      <c r="AC79" s="61">
        <f>HLOOKUP($E$4,DRE!$C$4:$Q$1132,ROW('G. Receitas'!X86),FALSE)</f>
        <v>0</v>
      </c>
      <c r="AD79" s="61" t="str">
        <f t="shared" si="5"/>
        <v/>
      </c>
    </row>
    <row r="80" spans="3:30" x14ac:dyDescent="0.25">
      <c r="AA80" s="61">
        <v>72</v>
      </c>
      <c r="AB80" s="61" t="str">
        <f>DRE!D90</f>
        <v>-</v>
      </c>
      <c r="AC80" s="61">
        <f>HLOOKUP($E$4,DRE!$C$4:$Q$1132,ROW('G. Receitas'!X87),FALSE)</f>
        <v>0</v>
      </c>
      <c r="AD80" s="61" t="str">
        <f t="shared" si="5"/>
        <v/>
      </c>
    </row>
    <row r="81" spans="3:30" x14ac:dyDescent="0.25">
      <c r="AA81" s="61">
        <v>73</v>
      </c>
      <c r="AB81" s="61" t="str">
        <f>DRE!D91</f>
        <v>-</v>
      </c>
      <c r="AC81" s="61">
        <f>HLOOKUP($E$4,DRE!$C$4:$Q$1132,ROW('G. Receitas'!X88),FALSE)</f>
        <v>0</v>
      </c>
      <c r="AD81" s="61" t="str">
        <f t="shared" si="5"/>
        <v/>
      </c>
    </row>
    <row r="82" spans="3:30" x14ac:dyDescent="0.25">
      <c r="AA82" s="61">
        <v>74</v>
      </c>
      <c r="AB82" s="61" t="str">
        <f>DRE!D92</f>
        <v>-</v>
      </c>
      <c r="AC82" s="61">
        <f>HLOOKUP($E$4,DRE!$C$4:$Q$1132,ROW('G. Receitas'!X89),FALSE)</f>
        <v>0</v>
      </c>
      <c r="AD82" s="61" t="str">
        <f t="shared" si="5"/>
        <v/>
      </c>
    </row>
    <row r="83" spans="3:30" x14ac:dyDescent="0.25">
      <c r="AA83" s="61">
        <v>75</v>
      </c>
      <c r="AB83" s="61" t="str">
        <f>DRE!D93</f>
        <v>-</v>
      </c>
      <c r="AC83" s="61">
        <f>HLOOKUP($E$4,DRE!$C$4:$Q$1132,ROW('G. Receitas'!X90),FALSE)</f>
        <v>0</v>
      </c>
      <c r="AD83" s="61" t="str">
        <f t="shared" si="5"/>
        <v/>
      </c>
    </row>
    <row r="84" spans="3:30" x14ac:dyDescent="0.25">
      <c r="AA84" s="61">
        <v>76</v>
      </c>
      <c r="AB84" s="61" t="str">
        <f>DRE!D94</f>
        <v>-</v>
      </c>
      <c r="AC84" s="61">
        <f>HLOOKUP($E$4,DRE!$C$4:$Q$1132,ROW('G. Receitas'!X91),FALSE)</f>
        <v>0</v>
      </c>
      <c r="AD84" s="61" t="str">
        <f t="shared" si="5"/>
        <v/>
      </c>
    </row>
    <row r="85" spans="3:30" x14ac:dyDescent="0.25">
      <c r="AA85" s="61">
        <v>77</v>
      </c>
      <c r="AB85" s="61" t="str">
        <f>DRE!D95</f>
        <v>-</v>
      </c>
      <c r="AC85" s="61">
        <f>HLOOKUP($E$4,DRE!$C$4:$Q$1132,ROW('G. Receitas'!X92),FALSE)</f>
        <v>0</v>
      </c>
      <c r="AD85" s="61" t="str">
        <f t="shared" si="5"/>
        <v/>
      </c>
    </row>
    <row r="86" spans="3:30" x14ac:dyDescent="0.25">
      <c r="AA86" s="61">
        <v>78</v>
      </c>
      <c r="AB86" s="61" t="str">
        <f>DRE!D96</f>
        <v>-</v>
      </c>
      <c r="AC86" s="61">
        <f>HLOOKUP($E$4,DRE!$C$4:$Q$1132,ROW('G. Receitas'!X93),FALSE)</f>
        <v>0</v>
      </c>
      <c r="AD86" s="61" t="str">
        <f t="shared" si="5"/>
        <v/>
      </c>
    </row>
    <row r="87" spans="3:30" x14ac:dyDescent="0.25">
      <c r="AA87" s="61">
        <v>79</v>
      </c>
      <c r="AB87" s="61" t="str">
        <f>DRE!D97</f>
        <v>-</v>
      </c>
      <c r="AC87" s="61">
        <f>HLOOKUP($E$4,DRE!$C$4:$Q$1132,ROW('G. Receitas'!X94),FALSE)</f>
        <v>0</v>
      </c>
      <c r="AD87" s="61" t="str">
        <f t="shared" si="5"/>
        <v/>
      </c>
    </row>
    <row r="88" spans="3:30" x14ac:dyDescent="0.25">
      <c r="AA88" s="61">
        <v>80</v>
      </c>
      <c r="AB88" s="61" t="str">
        <f>DRE!D98</f>
        <v>-</v>
      </c>
      <c r="AC88" s="61">
        <f>HLOOKUP($E$4,DRE!$C$4:$Q$1132,ROW('G. Receitas'!X95),FALSE)</f>
        <v>0</v>
      </c>
      <c r="AD88" s="61" t="str">
        <f t="shared" si="5"/>
        <v/>
      </c>
    </row>
    <row r="89" spans="3:30" x14ac:dyDescent="0.25">
      <c r="AA89" s="61">
        <v>81</v>
      </c>
      <c r="AB89" s="61" t="str">
        <f>DRE!D99</f>
        <v>-</v>
      </c>
      <c r="AC89" s="61">
        <f>HLOOKUP($E$4,DRE!$C$4:$Q$1132,ROW('G. Receitas'!X96),FALSE)</f>
        <v>0</v>
      </c>
      <c r="AD89" s="61" t="str">
        <f t="shared" si="5"/>
        <v/>
      </c>
    </row>
    <row r="90" spans="3:30" x14ac:dyDescent="0.25">
      <c r="AA90" s="61">
        <v>82</v>
      </c>
      <c r="AB90" s="61" t="str">
        <f>DRE!D100</f>
        <v>-</v>
      </c>
      <c r="AC90" s="61">
        <f>HLOOKUP($E$4,DRE!$C$4:$Q$1132,ROW('G. Receitas'!X97),FALSE)</f>
        <v>0</v>
      </c>
      <c r="AD90" s="61" t="str">
        <f t="shared" si="5"/>
        <v/>
      </c>
    </row>
    <row r="91" spans="3:30" x14ac:dyDescent="0.25">
      <c r="AA91" s="61">
        <v>83</v>
      </c>
      <c r="AB91" s="61" t="str">
        <f>DRE!D101</f>
        <v>-</v>
      </c>
      <c r="AC91" s="61">
        <f>HLOOKUP($E$4,DRE!$C$4:$Q$1132,ROW('G. Receitas'!X98),FALSE)</f>
        <v>0</v>
      </c>
      <c r="AD91" s="61" t="str">
        <f t="shared" si="5"/>
        <v/>
      </c>
    </row>
    <row r="92" spans="3:30" x14ac:dyDescent="0.25">
      <c r="AA92" s="61">
        <v>84</v>
      </c>
      <c r="AB92" s="61" t="str">
        <f>DRE!D102</f>
        <v>-</v>
      </c>
      <c r="AC92" s="61">
        <f>HLOOKUP($E$4,DRE!$C$4:$Q$1132,ROW('G. Receitas'!X99),FALSE)</f>
        <v>0</v>
      </c>
      <c r="AD92" s="61" t="str">
        <f t="shared" si="5"/>
        <v/>
      </c>
    </row>
    <row r="93" spans="3:30" x14ac:dyDescent="0.25">
      <c r="AA93" s="61">
        <v>85</v>
      </c>
      <c r="AB93" s="61" t="str">
        <f>DRE!D103</f>
        <v>-</v>
      </c>
      <c r="AC93" s="61">
        <f>HLOOKUP($E$4,DRE!$C$4:$Q$1132,ROW('G. Receitas'!X100),FALSE)</f>
        <v>0</v>
      </c>
      <c r="AD93" s="61" t="str">
        <f t="shared" si="5"/>
        <v/>
      </c>
    </row>
    <row r="94" spans="3:30" x14ac:dyDescent="0.25">
      <c r="AA94" s="61">
        <v>86</v>
      </c>
      <c r="AB94" s="61" t="str">
        <f>DRE!D104</f>
        <v>-</v>
      </c>
      <c r="AC94" s="61">
        <f>HLOOKUP($E$4,DRE!$C$4:$Q$1132,ROW('G. Receitas'!X101),FALSE)</f>
        <v>0</v>
      </c>
      <c r="AD94" s="61" t="str">
        <f t="shared" si="5"/>
        <v/>
      </c>
    </row>
    <row r="95" spans="3:30" ht="21" x14ac:dyDescent="0.25">
      <c r="C95" s="263"/>
      <c r="D95" s="263"/>
      <c r="E95" s="263"/>
      <c r="F95" s="263"/>
      <c r="G95" s="263"/>
      <c r="AA95" s="61">
        <v>87</v>
      </c>
      <c r="AB95" s="61" t="str">
        <f>DRE!D105</f>
        <v>-</v>
      </c>
      <c r="AC95" s="61">
        <f>HLOOKUP($E$4,DRE!$C$4:$Q$1132,ROW('G. Receitas'!X102),FALSE)</f>
        <v>0</v>
      </c>
      <c r="AD95" s="61" t="str">
        <f t="shared" si="5"/>
        <v/>
      </c>
    </row>
    <row r="96" spans="3:30" x14ac:dyDescent="0.25">
      <c r="AA96" s="61">
        <v>88</v>
      </c>
      <c r="AB96" s="61" t="str">
        <f>DRE!D106</f>
        <v>-</v>
      </c>
      <c r="AC96" s="61">
        <f>HLOOKUP($E$4,DRE!$C$4:$Q$1132,ROW('G. Receitas'!X103),FALSE)</f>
        <v>0</v>
      </c>
      <c r="AD96" s="61" t="str">
        <f t="shared" si="5"/>
        <v/>
      </c>
    </row>
    <row r="97" spans="27:33" x14ac:dyDescent="0.25">
      <c r="AA97" s="61">
        <v>89</v>
      </c>
      <c r="AB97" s="61" t="str">
        <f>DRE!D107</f>
        <v>-</v>
      </c>
      <c r="AC97" s="61">
        <f>HLOOKUP($E$4,DRE!$C$4:$Q$1132,ROW('G. Receitas'!X104),FALSE)</f>
        <v>0</v>
      </c>
      <c r="AD97" s="61" t="str">
        <f t="shared" si="5"/>
        <v/>
      </c>
    </row>
    <row r="98" spans="27:33" x14ac:dyDescent="0.25">
      <c r="AA98" s="61">
        <v>90</v>
      </c>
      <c r="AB98" s="61" t="str">
        <f>DRE!D108</f>
        <v>-</v>
      </c>
      <c r="AC98" s="61">
        <f>HLOOKUP($E$4,DRE!$C$4:$Q$1132,ROW('G. Receitas'!X105),FALSE)</f>
        <v>0</v>
      </c>
      <c r="AD98" s="61" t="str">
        <f t="shared" si="5"/>
        <v/>
      </c>
    </row>
    <row r="99" spans="27:33" x14ac:dyDescent="0.25">
      <c r="AA99" s="61">
        <v>91</v>
      </c>
      <c r="AB99" s="61" t="str">
        <f>DRE!D109</f>
        <v>-</v>
      </c>
      <c r="AC99" s="61">
        <f>HLOOKUP($E$4,DRE!$C$4:$Q$1132,ROW('G. Receitas'!X106),FALSE)</f>
        <v>0</v>
      </c>
      <c r="AD99" s="61" t="str">
        <f t="shared" si="5"/>
        <v/>
      </c>
    </row>
    <row r="100" spans="27:33" x14ac:dyDescent="0.25">
      <c r="AA100" s="61">
        <v>92</v>
      </c>
      <c r="AB100" s="61" t="str">
        <f>DRE!D110</f>
        <v>-</v>
      </c>
      <c r="AC100" s="61">
        <f>HLOOKUP($E$4,DRE!$C$4:$Q$1132,ROW('G. Receitas'!X107),FALSE)</f>
        <v>0</v>
      </c>
      <c r="AD100" s="61" t="str">
        <f t="shared" si="5"/>
        <v/>
      </c>
    </row>
    <row r="101" spans="27:33" x14ac:dyDescent="0.25">
      <c r="AA101" s="61">
        <v>93</v>
      </c>
      <c r="AB101" s="61" t="str">
        <f>DRE!D111</f>
        <v>-</v>
      </c>
      <c r="AC101" s="61">
        <f>HLOOKUP($E$4,DRE!$C$4:$Q$1132,ROW('G. Receitas'!X108),FALSE)</f>
        <v>0</v>
      </c>
      <c r="AD101" s="61" t="str">
        <f t="shared" si="5"/>
        <v/>
      </c>
    </row>
    <row r="102" spans="27:33" x14ac:dyDescent="0.25">
      <c r="AA102" s="61">
        <v>94</v>
      </c>
      <c r="AB102" s="61" t="str">
        <f>DRE!D112</f>
        <v>-</v>
      </c>
      <c r="AC102" s="61">
        <f>HLOOKUP($E$4,DRE!$C$4:$Q$1132,ROW('G. Receitas'!X109),FALSE)</f>
        <v>0</v>
      </c>
      <c r="AD102" s="61" t="str">
        <f t="shared" si="5"/>
        <v/>
      </c>
    </row>
    <row r="103" spans="27:33" x14ac:dyDescent="0.25">
      <c r="AA103" s="61">
        <v>95</v>
      </c>
      <c r="AB103" s="61" t="str">
        <f>DRE!D113</f>
        <v>-</v>
      </c>
      <c r="AC103" s="61">
        <f>HLOOKUP($E$4,DRE!$C$4:$Q$1132,ROW('G. Receitas'!X110),FALSE)</f>
        <v>0</v>
      </c>
      <c r="AD103" s="61" t="str">
        <f t="shared" si="5"/>
        <v/>
      </c>
    </row>
    <row r="104" spans="27:33" x14ac:dyDescent="0.25">
      <c r="AA104" s="61">
        <v>96</v>
      </c>
      <c r="AB104" s="61" t="str">
        <f>DRE!D114</f>
        <v>-</v>
      </c>
      <c r="AC104" s="61">
        <f>HLOOKUP($E$4,DRE!$C$4:$Q$1132,ROW('G. Receitas'!X111),FALSE)</f>
        <v>0</v>
      </c>
      <c r="AD104" s="61" t="str">
        <f t="shared" si="5"/>
        <v/>
      </c>
    </row>
    <row r="105" spans="27:33" x14ac:dyDescent="0.25">
      <c r="AA105" s="61">
        <v>97</v>
      </c>
      <c r="AB105" s="61" t="str">
        <f>DRE!D115</f>
        <v>-</v>
      </c>
      <c r="AC105" s="61">
        <f>HLOOKUP($E$4,DRE!$C$4:$Q$1132,ROW('G. Receitas'!X112),FALSE)</f>
        <v>0</v>
      </c>
      <c r="AD105" s="61" t="str">
        <f t="shared" si="5"/>
        <v/>
      </c>
    </row>
    <row r="106" spans="27:33" x14ac:dyDescent="0.25">
      <c r="AA106" s="61">
        <v>98</v>
      </c>
      <c r="AB106" s="61" t="str">
        <f>DRE!D116</f>
        <v>-</v>
      </c>
      <c r="AC106" s="61">
        <f>HLOOKUP($E$4,DRE!$C$4:$Q$1132,ROW('G. Receitas'!X113),FALSE)</f>
        <v>0</v>
      </c>
      <c r="AD106" s="61" t="str">
        <f t="shared" si="5"/>
        <v/>
      </c>
    </row>
    <row r="107" spans="27:33" x14ac:dyDescent="0.25">
      <c r="AA107" s="61">
        <v>99</v>
      </c>
      <c r="AB107" s="61" t="str">
        <f>DRE!D117</f>
        <v>Outras Receitas com Produtos</v>
      </c>
      <c r="AC107" s="61">
        <f>HLOOKUP($E$4,DRE!$C$4:$Q$1132,ROW('G. Receitas'!X114),FALSE)</f>
        <v>0</v>
      </c>
      <c r="AD107" s="61" t="str">
        <f t="shared" si="5"/>
        <v/>
      </c>
    </row>
    <row r="108" spans="27:33" x14ac:dyDescent="0.25">
      <c r="AB108" s="61" t="str">
        <f>DRE!D118</f>
        <v>RECEITAS COM SERVIÇOS</v>
      </c>
      <c r="AC108" s="61">
        <f>HLOOKUP($E$4,DRE!$C$4:$Q$1132,ROW('G. Receitas'!X115),FALSE)</f>
        <v>0</v>
      </c>
      <c r="AD108" s="61" t="s">
        <v>1329</v>
      </c>
      <c r="AE108" s="61" t="s">
        <v>1330</v>
      </c>
      <c r="AF108" s="61" t="s">
        <v>1331</v>
      </c>
      <c r="AG108" s="61" t="s">
        <v>1331</v>
      </c>
    </row>
    <row r="109" spans="27:33" x14ac:dyDescent="0.25">
      <c r="AA109" s="61">
        <v>1</v>
      </c>
      <c r="AB109" s="61" t="str">
        <f>DRE!D119</f>
        <v>PRESTAÇÃO DE SERVIÇOS</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v>
      </c>
      <c r="AC124" s="61">
        <f>HLOOKUP($E$4,DRE!$C$4:$Q$1132,ROW('G. Receitas'!X131),FALSE)</f>
        <v>0</v>
      </c>
      <c r="AD124" s="61" t="str">
        <f t="shared" si="7"/>
        <v/>
      </c>
    </row>
    <row r="125" spans="27:33" x14ac:dyDescent="0.25">
      <c r="AA125" s="61">
        <v>17</v>
      </c>
      <c r="AB125" s="61" t="str">
        <f>DRE!D135</f>
        <v>-</v>
      </c>
      <c r="AC125" s="61">
        <f>HLOOKUP($E$4,DRE!$C$4:$Q$1132,ROW('G. Receitas'!X132),FALSE)</f>
        <v>0</v>
      </c>
      <c r="AD125" s="61" t="str">
        <f t="shared" si="7"/>
        <v/>
      </c>
    </row>
    <row r="126" spans="27:33" x14ac:dyDescent="0.25">
      <c r="AA126" s="61">
        <v>18</v>
      </c>
      <c r="AB126" s="61" t="str">
        <f>DRE!D136</f>
        <v>-</v>
      </c>
      <c r="AC126" s="61">
        <f>HLOOKUP($E$4,DRE!$C$4:$Q$1132,ROW('G. Receitas'!X133),FALSE)</f>
        <v>0</v>
      </c>
      <c r="AD126" s="61" t="str">
        <f t="shared" si="7"/>
        <v/>
      </c>
    </row>
    <row r="127" spans="27:33" x14ac:dyDescent="0.25">
      <c r="AA127" s="61">
        <v>19</v>
      </c>
      <c r="AB127" s="61" t="str">
        <f>DRE!D137</f>
        <v>-</v>
      </c>
      <c r="AC127" s="61">
        <f>HLOOKUP($E$4,DRE!$C$4:$Q$1132,ROW('G. Receitas'!X134),FALSE)</f>
        <v>0</v>
      </c>
      <c r="AD127" s="61" t="str">
        <f t="shared" si="7"/>
        <v/>
      </c>
    </row>
    <row r="128" spans="27:33" x14ac:dyDescent="0.25">
      <c r="AA128" s="61">
        <v>20</v>
      </c>
      <c r="AB128" s="61" t="str">
        <f>DRE!D138</f>
        <v>-</v>
      </c>
      <c r="AC128" s="61">
        <f>HLOOKUP($E$4,DRE!$C$4:$Q$1132,ROW('G. Receitas'!X135),FALSE)</f>
        <v>0</v>
      </c>
      <c r="AD128" s="61" t="str">
        <f t="shared" si="7"/>
        <v/>
      </c>
    </row>
    <row r="129" spans="27:30" x14ac:dyDescent="0.25">
      <c r="AA129" s="61">
        <v>21</v>
      </c>
      <c r="AB129" s="61" t="str">
        <f>DRE!D139</f>
        <v>-</v>
      </c>
      <c r="AC129" s="61">
        <f>HLOOKUP($E$4,DRE!$C$4:$Q$1132,ROW('G. Receitas'!X136),FALSE)</f>
        <v>0</v>
      </c>
      <c r="AD129" s="61" t="str">
        <f t="shared" si="7"/>
        <v/>
      </c>
    </row>
    <row r="130" spans="27:30" x14ac:dyDescent="0.25">
      <c r="AA130" s="61">
        <v>22</v>
      </c>
      <c r="AB130" s="61" t="str">
        <f>DRE!D140</f>
        <v>-</v>
      </c>
      <c r="AC130" s="61">
        <f>HLOOKUP($E$4,DRE!$C$4:$Q$1132,ROW('G. Receitas'!X137),FALSE)</f>
        <v>0</v>
      </c>
      <c r="AD130" s="61" t="str">
        <f t="shared" si="7"/>
        <v/>
      </c>
    </row>
    <row r="131" spans="27:30" x14ac:dyDescent="0.25">
      <c r="AA131" s="61">
        <v>23</v>
      </c>
      <c r="AB131" s="61" t="str">
        <f>DRE!D141</f>
        <v>-</v>
      </c>
      <c r="AC131" s="61">
        <f>HLOOKUP($E$4,DRE!$C$4:$Q$1132,ROW('G. Receitas'!X138),FALSE)</f>
        <v>0</v>
      </c>
      <c r="AD131" s="61" t="str">
        <f t="shared" si="7"/>
        <v/>
      </c>
    </row>
    <row r="132" spans="27:30" x14ac:dyDescent="0.25">
      <c r="AA132" s="61">
        <v>24</v>
      </c>
      <c r="AB132" s="61" t="str">
        <f>DRE!D142</f>
        <v>-</v>
      </c>
      <c r="AC132" s="61">
        <f>HLOOKUP($E$4,DRE!$C$4:$Q$1132,ROW('G. Receitas'!X139),FALSE)</f>
        <v>0</v>
      </c>
      <c r="AD132" s="61" t="str">
        <f t="shared" si="7"/>
        <v/>
      </c>
    </row>
    <row r="133" spans="27:30" x14ac:dyDescent="0.25">
      <c r="AA133" s="61">
        <v>25</v>
      </c>
      <c r="AB133" s="61" t="str">
        <f>DRE!D143</f>
        <v>-</v>
      </c>
      <c r="AC133" s="61">
        <f>HLOOKUP($E$4,DRE!$C$4:$Q$1132,ROW('G. Receitas'!X140),FALSE)</f>
        <v>0</v>
      </c>
      <c r="AD133" s="61" t="str">
        <f t="shared" si="7"/>
        <v/>
      </c>
    </row>
    <row r="134" spans="27:30" x14ac:dyDescent="0.25">
      <c r="AA134" s="61">
        <v>26</v>
      </c>
      <c r="AB134" s="61" t="str">
        <f>DRE!D144</f>
        <v>-</v>
      </c>
      <c r="AC134" s="61">
        <f>HLOOKUP($E$4,DRE!$C$4:$Q$1132,ROW('G. Receitas'!X141),FALSE)</f>
        <v>0</v>
      </c>
      <c r="AD134" s="61" t="str">
        <f t="shared" si="7"/>
        <v/>
      </c>
    </row>
    <row r="135" spans="27:30" x14ac:dyDescent="0.25">
      <c r="AA135" s="61">
        <v>27</v>
      </c>
      <c r="AB135" s="61" t="str">
        <f>DRE!D145</f>
        <v>-</v>
      </c>
      <c r="AC135" s="61">
        <f>HLOOKUP($E$4,DRE!$C$4:$Q$1132,ROW('G. Receitas'!X142),FALSE)</f>
        <v>0</v>
      </c>
      <c r="AD135" s="61" t="str">
        <f t="shared" si="7"/>
        <v/>
      </c>
    </row>
    <row r="136" spans="27:30" x14ac:dyDescent="0.25">
      <c r="AA136" s="61">
        <v>28</v>
      </c>
      <c r="AB136" s="61" t="str">
        <f>DRE!D146</f>
        <v>-</v>
      </c>
      <c r="AC136" s="61">
        <f>HLOOKUP($E$4,DRE!$C$4:$Q$1132,ROW('G. Receitas'!X143),FALSE)</f>
        <v>0</v>
      </c>
      <c r="AD136" s="61" t="str">
        <f t="shared" si="7"/>
        <v/>
      </c>
    </row>
    <row r="137" spans="27:30" x14ac:dyDescent="0.25">
      <c r="AA137" s="61">
        <v>29</v>
      </c>
      <c r="AB137" s="61" t="str">
        <f>DRE!D147</f>
        <v>-</v>
      </c>
      <c r="AC137" s="61">
        <f>HLOOKUP($E$4,DRE!$C$4:$Q$1132,ROW('G. Receitas'!X144),FALSE)</f>
        <v>0</v>
      </c>
      <c r="AD137" s="61" t="str">
        <f t="shared" si="7"/>
        <v/>
      </c>
    </row>
    <row r="138" spans="27:30" x14ac:dyDescent="0.25">
      <c r="AA138" s="61">
        <v>30</v>
      </c>
      <c r="AB138" s="61" t="str">
        <f>DRE!D148</f>
        <v>-</v>
      </c>
      <c r="AC138" s="61">
        <f>HLOOKUP($E$4,DRE!$C$4:$Q$1132,ROW('G. Receitas'!X145),FALSE)</f>
        <v>0</v>
      </c>
      <c r="AD138" s="61" t="str">
        <f t="shared" si="7"/>
        <v/>
      </c>
    </row>
    <row r="139" spans="27:30" x14ac:dyDescent="0.25">
      <c r="AA139" s="61">
        <v>31</v>
      </c>
      <c r="AB139" s="61" t="str">
        <f>DRE!D149</f>
        <v>-</v>
      </c>
      <c r="AC139" s="61">
        <f>HLOOKUP($E$4,DRE!$C$4:$Q$1132,ROW('G. Receitas'!X146),FALSE)</f>
        <v>0</v>
      </c>
      <c r="AD139" s="61" t="str">
        <f t="shared" si="7"/>
        <v/>
      </c>
    </row>
    <row r="140" spans="27:30" x14ac:dyDescent="0.25">
      <c r="AA140" s="61">
        <v>32</v>
      </c>
      <c r="AB140" s="61" t="str">
        <f>DRE!D150</f>
        <v>-</v>
      </c>
      <c r="AC140" s="61">
        <f>HLOOKUP($E$4,DRE!$C$4:$Q$1132,ROW('G. Receitas'!X147),FALSE)</f>
        <v>0</v>
      </c>
      <c r="AD140" s="61" t="str">
        <f t="shared" si="7"/>
        <v/>
      </c>
    </row>
    <row r="141" spans="27:30" x14ac:dyDescent="0.25">
      <c r="AA141" s="61">
        <v>33</v>
      </c>
      <c r="AB141" s="61" t="str">
        <f>DRE!D151</f>
        <v>-</v>
      </c>
      <c r="AC141" s="61">
        <f>HLOOKUP($E$4,DRE!$C$4:$Q$1132,ROW('G. Receitas'!X148),FALSE)</f>
        <v>0</v>
      </c>
      <c r="AD141" s="61" t="str">
        <f t="shared" si="7"/>
        <v/>
      </c>
    </row>
    <row r="142" spans="27:30" x14ac:dyDescent="0.25">
      <c r="AA142" s="61">
        <v>34</v>
      </c>
      <c r="AB142" s="61" t="str">
        <f>DRE!D152</f>
        <v>-</v>
      </c>
      <c r="AC142" s="61">
        <f>HLOOKUP($E$4,DRE!$C$4:$Q$1132,ROW('G. Receitas'!X149),FALSE)</f>
        <v>0</v>
      </c>
      <c r="AD142" s="61" t="str">
        <f t="shared" si="7"/>
        <v/>
      </c>
    </row>
    <row r="143" spans="27:30" x14ac:dyDescent="0.25">
      <c r="AA143" s="61">
        <v>35</v>
      </c>
      <c r="AB143" s="61" t="str">
        <f>DRE!D153</f>
        <v>-</v>
      </c>
      <c r="AC143" s="61">
        <f>HLOOKUP($E$4,DRE!$C$4:$Q$1132,ROW('G. Receitas'!X150),FALSE)</f>
        <v>0</v>
      </c>
      <c r="AD143" s="61" t="str">
        <f t="shared" si="7"/>
        <v/>
      </c>
    </row>
    <row r="144" spans="27:30" x14ac:dyDescent="0.25">
      <c r="AA144" s="61">
        <v>36</v>
      </c>
      <c r="AB144" s="61" t="str">
        <f>DRE!D154</f>
        <v>-</v>
      </c>
      <c r="AC144" s="61">
        <f>HLOOKUP($E$4,DRE!$C$4:$Q$1132,ROW('G. Receitas'!X151),FALSE)</f>
        <v>0</v>
      </c>
      <c r="AD144" s="61" t="str">
        <f t="shared" si="7"/>
        <v/>
      </c>
    </row>
    <row r="145" spans="27:30" x14ac:dyDescent="0.25">
      <c r="AA145" s="61">
        <v>37</v>
      </c>
      <c r="AB145" s="61" t="str">
        <f>DRE!D155</f>
        <v>-</v>
      </c>
      <c r="AC145" s="61">
        <f>HLOOKUP($E$4,DRE!$C$4:$Q$1132,ROW('G. Receitas'!X152),FALSE)</f>
        <v>0</v>
      </c>
      <c r="AD145" s="61" t="str">
        <f t="shared" si="7"/>
        <v/>
      </c>
    </row>
    <row r="146" spans="27:30" x14ac:dyDescent="0.25">
      <c r="AA146" s="61">
        <v>38</v>
      </c>
      <c r="AB146" s="61" t="str">
        <f>DRE!D156</f>
        <v>-</v>
      </c>
      <c r="AC146" s="61">
        <f>HLOOKUP($E$4,DRE!$C$4:$Q$1132,ROW('G. Receitas'!X153),FALSE)</f>
        <v>0</v>
      </c>
      <c r="AD146" s="61" t="str">
        <f t="shared" si="7"/>
        <v/>
      </c>
    </row>
    <row r="147" spans="27:30" x14ac:dyDescent="0.25">
      <c r="AA147" s="61">
        <v>39</v>
      </c>
      <c r="AB147" s="61" t="str">
        <f>DRE!D157</f>
        <v>-</v>
      </c>
      <c r="AC147" s="61">
        <f>HLOOKUP($E$4,DRE!$C$4:$Q$1132,ROW('G. Receitas'!X154),FALSE)</f>
        <v>0</v>
      </c>
      <c r="AD147" s="61" t="str">
        <f t="shared" si="7"/>
        <v/>
      </c>
    </row>
    <row r="148" spans="27:30" x14ac:dyDescent="0.25">
      <c r="AA148" s="61">
        <v>40</v>
      </c>
      <c r="AB148" s="61" t="str">
        <f>DRE!D158</f>
        <v>-</v>
      </c>
      <c r="AC148" s="61">
        <f>HLOOKUP($E$4,DRE!$C$4:$Q$1132,ROW('G. Receitas'!X155),FALSE)</f>
        <v>0</v>
      </c>
      <c r="AD148" s="61" t="str">
        <f t="shared" si="7"/>
        <v/>
      </c>
    </row>
    <row r="149" spans="27:30" x14ac:dyDescent="0.25">
      <c r="AA149" s="61">
        <v>41</v>
      </c>
      <c r="AB149" s="61" t="str">
        <f>DRE!D159</f>
        <v>-</v>
      </c>
      <c r="AC149" s="61">
        <f>HLOOKUP($E$4,DRE!$C$4:$Q$1132,ROW('G. Receitas'!X156),FALSE)</f>
        <v>0</v>
      </c>
      <c r="AD149" s="61" t="str">
        <f t="shared" si="7"/>
        <v/>
      </c>
    </row>
    <row r="150" spans="27:30" x14ac:dyDescent="0.25">
      <c r="AA150" s="61">
        <v>42</v>
      </c>
      <c r="AB150" s="61" t="str">
        <f>DRE!D160</f>
        <v>-</v>
      </c>
      <c r="AC150" s="61">
        <f>HLOOKUP($E$4,DRE!$C$4:$Q$1132,ROW('G. Receitas'!X157),FALSE)</f>
        <v>0</v>
      </c>
      <c r="AD150" s="61" t="str">
        <f t="shared" si="7"/>
        <v/>
      </c>
    </row>
    <row r="151" spans="27:30" x14ac:dyDescent="0.25">
      <c r="AA151" s="61">
        <v>43</v>
      </c>
      <c r="AB151" s="61" t="str">
        <f>DRE!D161</f>
        <v>-</v>
      </c>
      <c r="AC151" s="61">
        <f>HLOOKUP($E$4,DRE!$C$4:$Q$1132,ROW('G. Receitas'!X158),FALSE)</f>
        <v>0</v>
      </c>
      <c r="AD151" s="61" t="str">
        <f t="shared" si="7"/>
        <v/>
      </c>
    </row>
    <row r="152" spans="27:30" x14ac:dyDescent="0.25">
      <c r="AA152" s="61">
        <v>44</v>
      </c>
      <c r="AB152" s="61" t="str">
        <f>DRE!D162</f>
        <v>-</v>
      </c>
      <c r="AC152" s="61">
        <f>HLOOKUP($E$4,DRE!$C$4:$Q$1132,ROW('G. Receitas'!X159),FALSE)</f>
        <v>0</v>
      </c>
      <c r="AD152" s="61" t="str">
        <f t="shared" si="7"/>
        <v/>
      </c>
    </row>
    <row r="153" spans="27:30" x14ac:dyDescent="0.25">
      <c r="AA153" s="61">
        <v>45</v>
      </c>
      <c r="AB153" s="61" t="str">
        <f>DRE!D163</f>
        <v>-</v>
      </c>
      <c r="AC153" s="61">
        <f>HLOOKUP($E$4,DRE!$C$4:$Q$1132,ROW('G. Receitas'!X160),FALSE)</f>
        <v>0</v>
      </c>
      <c r="AD153" s="61" t="str">
        <f t="shared" si="7"/>
        <v/>
      </c>
    </row>
    <row r="154" spans="27:30" x14ac:dyDescent="0.25">
      <c r="AA154" s="61">
        <v>46</v>
      </c>
      <c r="AB154" s="61" t="str">
        <f>DRE!D164</f>
        <v>-</v>
      </c>
      <c r="AC154" s="61">
        <f>HLOOKUP($E$4,DRE!$C$4:$Q$1132,ROW('G. Receitas'!X161),FALSE)</f>
        <v>0</v>
      </c>
      <c r="AD154" s="61" t="str">
        <f t="shared" si="7"/>
        <v/>
      </c>
    </row>
    <row r="155" spans="27:30" x14ac:dyDescent="0.25">
      <c r="AA155" s="61">
        <v>47</v>
      </c>
      <c r="AB155" s="61" t="str">
        <f>DRE!D165</f>
        <v>-</v>
      </c>
      <c r="AC155" s="61">
        <f>HLOOKUP($E$4,DRE!$C$4:$Q$1132,ROW('G. Receitas'!X162),FALSE)</f>
        <v>0</v>
      </c>
      <c r="AD155" s="61" t="str">
        <f t="shared" si="7"/>
        <v/>
      </c>
    </row>
    <row r="156" spans="27:30" x14ac:dyDescent="0.25">
      <c r="AA156" s="61">
        <v>48</v>
      </c>
      <c r="AB156" s="61" t="str">
        <f>DRE!D166</f>
        <v>-</v>
      </c>
      <c r="AC156" s="61">
        <f>HLOOKUP($E$4,DRE!$C$4:$Q$1132,ROW('G. Receitas'!X163),FALSE)</f>
        <v>0</v>
      </c>
      <c r="AD156" s="61" t="str">
        <f t="shared" si="7"/>
        <v/>
      </c>
    </row>
    <row r="157" spans="27:30" x14ac:dyDescent="0.25">
      <c r="AA157" s="61">
        <v>49</v>
      </c>
      <c r="AB157" s="61" t="str">
        <f>DRE!D167</f>
        <v>-</v>
      </c>
      <c r="AC157" s="61">
        <f>HLOOKUP($E$4,DRE!$C$4:$Q$1132,ROW('G. Receitas'!X164),FALSE)</f>
        <v>0</v>
      </c>
      <c r="AD157" s="61" t="str">
        <f t="shared" si="7"/>
        <v/>
      </c>
    </row>
    <row r="158" spans="27:30" x14ac:dyDescent="0.25">
      <c r="AA158" s="61">
        <v>50</v>
      </c>
      <c r="AB158" s="61" t="str">
        <f>DRE!D168</f>
        <v>-</v>
      </c>
      <c r="AC158" s="61">
        <f>HLOOKUP($E$4,DRE!$C$4:$Q$1132,ROW('G. Receitas'!X165),FALSE)</f>
        <v>0</v>
      </c>
      <c r="AD158" s="61" t="str">
        <f t="shared" si="7"/>
        <v/>
      </c>
    </row>
    <row r="159" spans="27:30" x14ac:dyDescent="0.25">
      <c r="AA159" s="61">
        <v>51</v>
      </c>
      <c r="AB159" s="61" t="str">
        <f>DRE!D169</f>
        <v>-</v>
      </c>
      <c r="AC159" s="61">
        <f>HLOOKUP($E$4,DRE!$C$4:$Q$1132,ROW('G. Receitas'!X166),FALSE)</f>
        <v>0</v>
      </c>
      <c r="AD159" s="61" t="str">
        <f t="shared" si="7"/>
        <v/>
      </c>
    </row>
    <row r="160" spans="27:30" x14ac:dyDescent="0.25">
      <c r="AA160" s="61">
        <v>52</v>
      </c>
      <c r="AB160" s="61" t="str">
        <f>DRE!D170</f>
        <v>-</v>
      </c>
      <c r="AC160" s="61">
        <f>HLOOKUP($E$4,DRE!$C$4:$Q$1132,ROW('G. Receitas'!X167),FALSE)</f>
        <v>0</v>
      </c>
      <c r="AD160" s="61" t="str">
        <f t="shared" si="7"/>
        <v/>
      </c>
    </row>
    <row r="161" spans="27:30" x14ac:dyDescent="0.25">
      <c r="AA161" s="61">
        <v>53</v>
      </c>
      <c r="AB161" s="61" t="str">
        <f>DRE!D171</f>
        <v>-</v>
      </c>
      <c r="AC161" s="61">
        <f>HLOOKUP($E$4,DRE!$C$4:$Q$1132,ROW('G. Receitas'!X168),FALSE)</f>
        <v>0</v>
      </c>
      <c r="AD161" s="61" t="str">
        <f t="shared" si="7"/>
        <v/>
      </c>
    </row>
    <row r="162" spans="27:30" x14ac:dyDescent="0.25">
      <c r="AA162" s="61">
        <v>54</v>
      </c>
      <c r="AB162" s="61" t="str">
        <f>DRE!D172</f>
        <v>-</v>
      </c>
      <c r="AC162" s="61">
        <f>HLOOKUP($E$4,DRE!$C$4:$Q$1132,ROW('G. Receitas'!X169),FALSE)</f>
        <v>0</v>
      </c>
      <c r="AD162" s="61" t="str">
        <f t="shared" si="7"/>
        <v/>
      </c>
    </row>
    <row r="163" spans="27:30" x14ac:dyDescent="0.25">
      <c r="AA163" s="61">
        <v>55</v>
      </c>
      <c r="AB163" s="61" t="str">
        <f>DRE!D173</f>
        <v>-</v>
      </c>
      <c r="AC163" s="61">
        <f>HLOOKUP($E$4,DRE!$C$4:$Q$1132,ROW('G. Receitas'!X170),FALSE)</f>
        <v>0</v>
      </c>
      <c r="AD163" s="61" t="str">
        <f t="shared" si="7"/>
        <v/>
      </c>
    </row>
    <row r="164" spans="27:30" x14ac:dyDescent="0.25">
      <c r="AA164" s="61">
        <v>56</v>
      </c>
      <c r="AB164" s="61" t="str">
        <f>DRE!D174</f>
        <v>-</v>
      </c>
      <c r="AC164" s="61">
        <f>HLOOKUP($E$4,DRE!$C$4:$Q$1132,ROW('G. Receitas'!X171),FALSE)</f>
        <v>0</v>
      </c>
      <c r="AD164" s="61" t="str">
        <f t="shared" si="7"/>
        <v/>
      </c>
    </row>
    <row r="165" spans="27:30" x14ac:dyDescent="0.25">
      <c r="AA165" s="61">
        <v>57</v>
      </c>
      <c r="AB165" s="61" t="str">
        <f>DRE!D175</f>
        <v>-</v>
      </c>
      <c r="AC165" s="61">
        <f>HLOOKUP($E$4,DRE!$C$4:$Q$1132,ROW('G. Receitas'!X172),FALSE)</f>
        <v>0</v>
      </c>
      <c r="AD165" s="61" t="str">
        <f t="shared" si="7"/>
        <v/>
      </c>
    </row>
    <row r="166" spans="27:30" x14ac:dyDescent="0.25">
      <c r="AA166" s="61">
        <v>58</v>
      </c>
      <c r="AB166" s="61" t="str">
        <f>DRE!D176</f>
        <v>-</v>
      </c>
      <c r="AC166" s="61">
        <f>HLOOKUP($E$4,DRE!$C$4:$Q$1132,ROW('G. Receitas'!X173),FALSE)</f>
        <v>0</v>
      </c>
      <c r="AD166" s="61" t="str">
        <f t="shared" si="7"/>
        <v/>
      </c>
    </row>
    <row r="167" spans="27:30" x14ac:dyDescent="0.25">
      <c r="AA167" s="61">
        <v>59</v>
      </c>
      <c r="AB167" s="61" t="str">
        <f>DRE!D177</f>
        <v>-</v>
      </c>
      <c r="AC167" s="61">
        <f>HLOOKUP($E$4,DRE!$C$4:$Q$1132,ROW('G. Receitas'!X174),FALSE)</f>
        <v>0</v>
      </c>
      <c r="AD167" s="61" t="str">
        <f t="shared" si="7"/>
        <v/>
      </c>
    </row>
    <row r="168" spans="27:30" x14ac:dyDescent="0.25">
      <c r="AA168" s="61">
        <v>60</v>
      </c>
      <c r="AB168" s="61" t="str">
        <f>DRE!D178</f>
        <v>-</v>
      </c>
      <c r="AC168" s="61">
        <f>HLOOKUP($E$4,DRE!$C$4:$Q$1132,ROW('G. Receitas'!X175),FALSE)</f>
        <v>0</v>
      </c>
      <c r="AD168" s="61" t="str">
        <f t="shared" si="7"/>
        <v/>
      </c>
    </row>
    <row r="169" spans="27:30" x14ac:dyDescent="0.25">
      <c r="AA169" s="61">
        <v>61</v>
      </c>
      <c r="AB169" s="61" t="str">
        <f>DRE!D179</f>
        <v>-</v>
      </c>
      <c r="AC169" s="61">
        <f>HLOOKUP($E$4,DRE!$C$4:$Q$1132,ROW('G. Receitas'!X176),FALSE)</f>
        <v>0</v>
      </c>
      <c r="AD169" s="61" t="str">
        <f t="shared" si="7"/>
        <v/>
      </c>
    </row>
    <row r="170" spans="27:30" x14ac:dyDescent="0.25">
      <c r="AA170" s="61">
        <v>62</v>
      </c>
      <c r="AB170" s="61" t="str">
        <f>DRE!D180</f>
        <v>-</v>
      </c>
      <c r="AC170" s="61">
        <f>HLOOKUP($E$4,DRE!$C$4:$Q$1132,ROW('G. Receitas'!X177),FALSE)</f>
        <v>0</v>
      </c>
      <c r="AD170" s="61" t="str">
        <f t="shared" si="7"/>
        <v/>
      </c>
    </row>
    <row r="171" spans="27:30" x14ac:dyDescent="0.25">
      <c r="AA171" s="61">
        <v>63</v>
      </c>
      <c r="AB171" s="61" t="str">
        <f>DRE!D181</f>
        <v>-</v>
      </c>
      <c r="AC171" s="61">
        <f>HLOOKUP($E$4,DRE!$C$4:$Q$1132,ROW('G. Receitas'!X178),FALSE)</f>
        <v>0</v>
      </c>
      <c r="AD171" s="61" t="str">
        <f t="shared" si="7"/>
        <v/>
      </c>
    </row>
    <row r="172" spans="27:30" x14ac:dyDescent="0.25">
      <c r="AA172" s="61">
        <v>64</v>
      </c>
      <c r="AB172" s="61" t="str">
        <f>DRE!D182</f>
        <v>-</v>
      </c>
      <c r="AC172" s="61">
        <f>HLOOKUP($E$4,DRE!$C$4:$Q$1132,ROW('G. Receitas'!X179),FALSE)</f>
        <v>0</v>
      </c>
      <c r="AD172" s="61" t="str">
        <f t="shared" si="7"/>
        <v/>
      </c>
    </row>
    <row r="173" spans="27:30" x14ac:dyDescent="0.25">
      <c r="AA173" s="61">
        <v>65</v>
      </c>
      <c r="AB173" s="61" t="str">
        <f>DRE!D183</f>
        <v>-</v>
      </c>
      <c r="AC173" s="61">
        <f>HLOOKUP($E$4,DRE!$C$4:$Q$1132,ROW('G. Receitas'!X180),FALSE)</f>
        <v>0</v>
      </c>
      <c r="AD173" s="61" t="str">
        <f t="shared" si="7"/>
        <v/>
      </c>
    </row>
    <row r="174" spans="27:30" x14ac:dyDescent="0.25">
      <c r="AA174" s="61">
        <v>66</v>
      </c>
      <c r="AB174" s="61" t="str">
        <f>DRE!D184</f>
        <v>-</v>
      </c>
      <c r="AC174" s="61">
        <f>HLOOKUP($E$4,DRE!$C$4:$Q$1132,ROW('G. Receitas'!X181),FALSE)</f>
        <v>0</v>
      </c>
      <c r="AD174" s="61" t="str">
        <f t="shared" ref="AD174:AD207" si="10">IF(AC174=0,"",AC174+AA174/1000)</f>
        <v/>
      </c>
    </row>
    <row r="175" spans="27:30" x14ac:dyDescent="0.25">
      <c r="AA175" s="61">
        <v>67</v>
      </c>
      <c r="AB175" s="61" t="str">
        <f>DRE!D185</f>
        <v>-</v>
      </c>
      <c r="AC175" s="61">
        <f>HLOOKUP($E$4,DRE!$C$4:$Q$1132,ROW('G. Receitas'!X182),FALSE)</f>
        <v>0</v>
      </c>
      <c r="AD175" s="61" t="str">
        <f t="shared" si="10"/>
        <v/>
      </c>
    </row>
    <row r="176" spans="27:30" x14ac:dyDescent="0.25">
      <c r="AA176" s="61">
        <v>68</v>
      </c>
      <c r="AB176" s="61" t="str">
        <f>DRE!D186</f>
        <v>-</v>
      </c>
      <c r="AC176" s="61">
        <f>HLOOKUP($E$4,DRE!$C$4:$Q$1132,ROW('G. Receitas'!X183),FALSE)</f>
        <v>0</v>
      </c>
      <c r="AD176" s="61" t="str">
        <f t="shared" si="10"/>
        <v/>
      </c>
    </row>
    <row r="177" spans="27:30" x14ac:dyDescent="0.25">
      <c r="AA177" s="61">
        <v>69</v>
      </c>
      <c r="AB177" s="61" t="str">
        <f>DRE!D187</f>
        <v>-</v>
      </c>
      <c r="AC177" s="61">
        <f>HLOOKUP($E$4,DRE!$C$4:$Q$1132,ROW('G. Receitas'!X184),FALSE)</f>
        <v>0</v>
      </c>
      <c r="AD177" s="61" t="str">
        <f t="shared" si="10"/>
        <v/>
      </c>
    </row>
    <row r="178" spans="27:30" x14ac:dyDescent="0.25">
      <c r="AA178" s="61">
        <v>70</v>
      </c>
      <c r="AB178" s="61" t="str">
        <f>DRE!D188</f>
        <v>-</v>
      </c>
      <c r="AC178" s="61">
        <f>HLOOKUP($E$4,DRE!$C$4:$Q$1132,ROW('G. Receitas'!X185),FALSE)</f>
        <v>0</v>
      </c>
      <c r="AD178" s="61" t="str">
        <f t="shared" si="10"/>
        <v/>
      </c>
    </row>
    <row r="179" spans="27:30" x14ac:dyDescent="0.25">
      <c r="AA179" s="61">
        <v>71</v>
      </c>
      <c r="AB179" s="61" t="str">
        <f>DRE!D189</f>
        <v>-</v>
      </c>
      <c r="AC179" s="61">
        <f>HLOOKUP($E$4,DRE!$C$4:$Q$1132,ROW('G. Receitas'!X186),FALSE)</f>
        <v>0</v>
      </c>
      <c r="AD179" s="61" t="str">
        <f t="shared" si="10"/>
        <v/>
      </c>
    </row>
    <row r="180" spans="27:30" x14ac:dyDescent="0.25">
      <c r="AA180" s="61">
        <v>72</v>
      </c>
      <c r="AB180" s="61" t="str">
        <f>DRE!D190</f>
        <v>-</v>
      </c>
      <c r="AC180" s="61">
        <f>HLOOKUP($E$4,DRE!$C$4:$Q$1132,ROW('G. Receitas'!X187),FALSE)</f>
        <v>0</v>
      </c>
      <c r="AD180" s="61" t="str">
        <f t="shared" si="10"/>
        <v/>
      </c>
    </row>
    <row r="181" spans="27:30" x14ac:dyDescent="0.25">
      <c r="AA181" s="61">
        <v>73</v>
      </c>
      <c r="AB181" s="61" t="str">
        <f>DRE!D191</f>
        <v>-</v>
      </c>
      <c r="AC181" s="61">
        <f>HLOOKUP($E$4,DRE!$C$4:$Q$1132,ROW('G. Receitas'!X188),FALSE)</f>
        <v>0</v>
      </c>
      <c r="AD181" s="61" t="str">
        <f t="shared" si="10"/>
        <v/>
      </c>
    </row>
    <row r="182" spans="27:30" x14ac:dyDescent="0.25">
      <c r="AA182" s="61">
        <v>74</v>
      </c>
      <c r="AB182" s="61" t="str">
        <f>DRE!D192</f>
        <v>-</v>
      </c>
      <c r="AC182" s="61">
        <f>HLOOKUP($E$4,DRE!$C$4:$Q$1132,ROW('G. Receitas'!X189),FALSE)</f>
        <v>0</v>
      </c>
      <c r="AD182" s="61" t="str">
        <f t="shared" si="10"/>
        <v/>
      </c>
    </row>
    <row r="183" spans="27:30" x14ac:dyDescent="0.25">
      <c r="AA183" s="61">
        <v>75</v>
      </c>
      <c r="AB183" s="61" t="str">
        <f>DRE!D193</f>
        <v>-</v>
      </c>
      <c r="AC183" s="61">
        <f>HLOOKUP($E$4,DRE!$C$4:$Q$1132,ROW('G. Receitas'!X190),FALSE)</f>
        <v>0</v>
      </c>
      <c r="AD183" s="61" t="str">
        <f t="shared" si="10"/>
        <v/>
      </c>
    </row>
    <row r="184" spans="27:30" x14ac:dyDescent="0.25">
      <c r="AA184" s="61">
        <v>76</v>
      </c>
      <c r="AB184" s="61" t="str">
        <f>DRE!D194</f>
        <v>-</v>
      </c>
      <c r="AC184" s="61">
        <f>HLOOKUP($E$4,DRE!$C$4:$Q$1132,ROW('G. Receitas'!X191),FALSE)</f>
        <v>0</v>
      </c>
      <c r="AD184" s="61" t="str">
        <f t="shared" si="10"/>
        <v/>
      </c>
    </row>
    <row r="185" spans="27:30" x14ac:dyDescent="0.25">
      <c r="AA185" s="61">
        <v>77</v>
      </c>
      <c r="AB185" s="61" t="str">
        <f>DRE!D195</f>
        <v>-</v>
      </c>
      <c r="AC185" s="61">
        <f>HLOOKUP($E$4,DRE!$C$4:$Q$1132,ROW('G. Receitas'!X192),FALSE)</f>
        <v>0</v>
      </c>
      <c r="AD185" s="61" t="str">
        <f t="shared" si="10"/>
        <v/>
      </c>
    </row>
    <row r="186" spans="27:30" x14ac:dyDescent="0.25">
      <c r="AA186" s="61">
        <v>78</v>
      </c>
      <c r="AB186" s="61" t="str">
        <f>DRE!D196</f>
        <v>-</v>
      </c>
      <c r="AC186" s="61">
        <f>HLOOKUP($E$4,DRE!$C$4:$Q$1132,ROW('G. Receitas'!X193),FALSE)</f>
        <v>0</v>
      </c>
      <c r="AD186" s="61" t="str">
        <f t="shared" si="10"/>
        <v/>
      </c>
    </row>
    <row r="187" spans="27:30" x14ac:dyDescent="0.25">
      <c r="AA187" s="61">
        <v>79</v>
      </c>
      <c r="AB187" s="61" t="str">
        <f>DRE!D197</f>
        <v>-</v>
      </c>
      <c r="AC187" s="61">
        <f>HLOOKUP($E$4,DRE!$C$4:$Q$1132,ROW('G. Receitas'!X194),FALSE)</f>
        <v>0</v>
      </c>
      <c r="AD187" s="61" t="str">
        <f t="shared" si="10"/>
        <v/>
      </c>
    </row>
    <row r="188" spans="27:30" x14ac:dyDescent="0.25">
      <c r="AA188" s="61">
        <v>80</v>
      </c>
      <c r="AB188" s="61" t="str">
        <f>DRE!D198</f>
        <v>-</v>
      </c>
      <c r="AC188" s="61">
        <f>HLOOKUP($E$4,DRE!$C$4:$Q$1132,ROW('G. Receitas'!X195),FALSE)</f>
        <v>0</v>
      </c>
      <c r="AD188" s="61" t="str">
        <f t="shared" si="10"/>
        <v/>
      </c>
    </row>
    <row r="189" spans="27:30" x14ac:dyDescent="0.25">
      <c r="AA189" s="61">
        <v>81</v>
      </c>
      <c r="AB189" s="61" t="str">
        <f>DRE!D199</f>
        <v>-</v>
      </c>
      <c r="AC189" s="61">
        <f>HLOOKUP($E$4,DRE!$C$4:$Q$1132,ROW('G. Receitas'!X196),FALSE)</f>
        <v>0</v>
      </c>
      <c r="AD189" s="61" t="str">
        <f t="shared" si="10"/>
        <v/>
      </c>
    </row>
    <row r="190" spans="27:30" x14ac:dyDescent="0.25">
      <c r="AA190" s="61">
        <v>82</v>
      </c>
      <c r="AB190" s="61" t="str">
        <f>DRE!D200</f>
        <v>-</v>
      </c>
      <c r="AC190" s="61">
        <f>HLOOKUP($E$4,DRE!$C$4:$Q$1132,ROW('G. Receitas'!X197),FALSE)</f>
        <v>0</v>
      </c>
      <c r="AD190" s="61" t="str">
        <f t="shared" si="10"/>
        <v/>
      </c>
    </row>
    <row r="191" spans="27:30" x14ac:dyDescent="0.25">
      <c r="AA191" s="61">
        <v>83</v>
      </c>
      <c r="AB191" s="61" t="str">
        <f>DRE!D201</f>
        <v>-</v>
      </c>
      <c r="AC191" s="61">
        <f>HLOOKUP($E$4,DRE!$C$4:$Q$1132,ROW('G. Receitas'!X198),FALSE)</f>
        <v>0</v>
      </c>
      <c r="AD191" s="61" t="str">
        <f t="shared" si="10"/>
        <v/>
      </c>
    </row>
    <row r="192" spans="27:30" x14ac:dyDescent="0.25">
      <c r="AA192" s="61">
        <v>84</v>
      </c>
      <c r="AB192" s="61" t="str">
        <f>DRE!D202</f>
        <v>-</v>
      </c>
      <c r="AC192" s="61">
        <f>HLOOKUP($E$4,DRE!$C$4:$Q$1132,ROW('G. Receitas'!X199),FALSE)</f>
        <v>0</v>
      </c>
      <c r="AD192" s="61" t="str">
        <f t="shared" si="10"/>
        <v/>
      </c>
    </row>
    <row r="193" spans="27:30" x14ac:dyDescent="0.25">
      <c r="AA193" s="61">
        <v>85</v>
      </c>
      <c r="AB193" s="61" t="str">
        <f>DRE!D203</f>
        <v>-</v>
      </c>
      <c r="AC193" s="61">
        <f>HLOOKUP($E$4,DRE!$C$4:$Q$1132,ROW('G. Receitas'!X200),FALSE)</f>
        <v>0</v>
      </c>
      <c r="AD193" s="61" t="str">
        <f t="shared" si="10"/>
        <v/>
      </c>
    </row>
    <row r="194" spans="27:30" x14ac:dyDescent="0.25">
      <c r="AA194" s="61">
        <v>86</v>
      </c>
      <c r="AB194" s="61" t="str">
        <f>DRE!D204</f>
        <v>-</v>
      </c>
      <c r="AC194" s="61">
        <f>HLOOKUP($E$4,DRE!$C$4:$Q$1132,ROW('G. Receitas'!X201),FALSE)</f>
        <v>0</v>
      </c>
      <c r="AD194" s="61" t="str">
        <f t="shared" si="10"/>
        <v/>
      </c>
    </row>
    <row r="195" spans="27:30" x14ac:dyDescent="0.25">
      <c r="AA195" s="61">
        <v>87</v>
      </c>
      <c r="AB195" s="61" t="str">
        <f>DRE!D205</f>
        <v>-</v>
      </c>
      <c r="AC195" s="61">
        <f>HLOOKUP($E$4,DRE!$C$4:$Q$1132,ROW('G. Receitas'!X202),FALSE)</f>
        <v>0</v>
      </c>
      <c r="AD195" s="61" t="str">
        <f t="shared" si="10"/>
        <v/>
      </c>
    </row>
    <row r="196" spans="27:30" x14ac:dyDescent="0.25">
      <c r="AA196" s="61">
        <v>88</v>
      </c>
      <c r="AB196" s="61" t="str">
        <f>DRE!D206</f>
        <v>-</v>
      </c>
      <c r="AC196" s="61">
        <f>HLOOKUP($E$4,DRE!$C$4:$Q$1132,ROW('G. Receitas'!X203),FALSE)</f>
        <v>0</v>
      </c>
      <c r="AD196" s="61" t="str">
        <f t="shared" si="10"/>
        <v/>
      </c>
    </row>
    <row r="197" spans="27:30" x14ac:dyDescent="0.25">
      <c r="AA197" s="61">
        <v>89</v>
      </c>
      <c r="AB197" s="61" t="str">
        <f>DRE!D207</f>
        <v>-</v>
      </c>
      <c r="AC197" s="61">
        <f>HLOOKUP($E$4,DRE!$C$4:$Q$1132,ROW('G. Receitas'!X204),FALSE)</f>
        <v>0</v>
      </c>
      <c r="AD197" s="61" t="str">
        <f t="shared" si="10"/>
        <v/>
      </c>
    </row>
    <row r="198" spans="27:30" x14ac:dyDescent="0.25">
      <c r="AA198" s="61">
        <v>90</v>
      </c>
      <c r="AB198" s="61" t="str">
        <f>DRE!D208</f>
        <v>-</v>
      </c>
      <c r="AC198" s="61">
        <f>HLOOKUP($E$4,DRE!$C$4:$Q$1132,ROW('G. Receitas'!X205),FALSE)</f>
        <v>0</v>
      </c>
      <c r="AD198" s="61" t="str">
        <f t="shared" si="10"/>
        <v/>
      </c>
    </row>
    <row r="199" spans="27:30" x14ac:dyDescent="0.25">
      <c r="AA199" s="61">
        <v>91</v>
      </c>
      <c r="AB199" s="61" t="str">
        <f>DRE!D209</f>
        <v>-</v>
      </c>
      <c r="AC199" s="61">
        <f>HLOOKUP($E$4,DRE!$C$4:$Q$1132,ROW('G. Receitas'!X206),FALSE)</f>
        <v>0</v>
      </c>
      <c r="AD199" s="61" t="str">
        <f t="shared" si="10"/>
        <v/>
      </c>
    </row>
    <row r="200" spans="27:30" x14ac:dyDescent="0.25">
      <c r="AA200" s="61">
        <v>92</v>
      </c>
      <c r="AB200" s="61" t="str">
        <f>DRE!D210</f>
        <v>-</v>
      </c>
      <c r="AC200" s="61">
        <f>HLOOKUP($E$4,DRE!$C$4:$Q$1132,ROW('G. Receitas'!X207),FALSE)</f>
        <v>0</v>
      </c>
      <c r="AD200" s="61" t="str">
        <f t="shared" si="10"/>
        <v/>
      </c>
    </row>
    <row r="201" spans="27:30" x14ac:dyDescent="0.25">
      <c r="AA201" s="61">
        <v>93</v>
      </c>
      <c r="AB201" s="61" t="str">
        <f>DRE!D211</f>
        <v>-</v>
      </c>
      <c r="AC201" s="61">
        <f>HLOOKUP($E$4,DRE!$C$4:$Q$1132,ROW('G. Receitas'!X208),FALSE)</f>
        <v>0</v>
      </c>
      <c r="AD201" s="61" t="str">
        <f t="shared" si="10"/>
        <v/>
      </c>
    </row>
    <row r="202" spans="27:30" x14ac:dyDescent="0.25">
      <c r="AA202" s="61">
        <v>94</v>
      </c>
      <c r="AB202" s="61" t="str">
        <f>DRE!D212</f>
        <v>-</v>
      </c>
      <c r="AC202" s="61">
        <f>HLOOKUP($E$4,DRE!$C$4:$Q$1132,ROW('G. Receitas'!X209),FALSE)</f>
        <v>0</v>
      </c>
      <c r="AD202" s="61" t="str">
        <f t="shared" si="10"/>
        <v/>
      </c>
    </row>
    <row r="203" spans="27:30" x14ac:dyDescent="0.25">
      <c r="AA203" s="61">
        <v>95</v>
      </c>
      <c r="AB203" s="61" t="str">
        <f>DRE!D213</f>
        <v>-</v>
      </c>
      <c r="AC203" s="61">
        <f>HLOOKUP($E$4,DRE!$C$4:$Q$1132,ROW('G. Receitas'!X210),FALSE)</f>
        <v>0</v>
      </c>
      <c r="AD203" s="61" t="str">
        <f t="shared" si="10"/>
        <v/>
      </c>
    </row>
    <row r="204" spans="27:30" x14ac:dyDescent="0.25">
      <c r="AA204" s="61">
        <v>96</v>
      </c>
      <c r="AB204" s="61" t="str">
        <f>DRE!D214</f>
        <v>-</v>
      </c>
      <c r="AC204" s="61">
        <f>HLOOKUP($E$4,DRE!$C$4:$Q$1132,ROW('G. Receitas'!X211),FALSE)</f>
        <v>0</v>
      </c>
      <c r="AD204" s="61" t="str">
        <f t="shared" si="10"/>
        <v/>
      </c>
    </row>
    <row r="205" spans="27:30" x14ac:dyDescent="0.25">
      <c r="AA205" s="61">
        <v>97</v>
      </c>
      <c r="AB205" s="61" t="str">
        <f>DRE!D215</f>
        <v>-</v>
      </c>
      <c r="AC205" s="61">
        <f>HLOOKUP($E$4,DRE!$C$4:$Q$1132,ROW('G. Receitas'!X212),FALSE)</f>
        <v>0</v>
      </c>
      <c r="AD205" s="61" t="str">
        <f t="shared" si="10"/>
        <v/>
      </c>
    </row>
    <row r="206" spans="27:30" x14ac:dyDescent="0.25">
      <c r="AA206" s="61">
        <v>98</v>
      </c>
      <c r="AB206" s="61" t="str">
        <f>DRE!D216</f>
        <v>-</v>
      </c>
      <c r="AC206" s="61">
        <f>HLOOKUP($E$4,DRE!$C$4:$Q$1132,ROW('G. Receitas'!X213),FALSE)</f>
        <v>0</v>
      </c>
      <c r="AD206" s="61" t="str">
        <f t="shared" si="10"/>
        <v/>
      </c>
    </row>
    <row r="207" spans="27:30" x14ac:dyDescent="0.25">
      <c r="AA207" s="61">
        <v>99</v>
      </c>
      <c r="AB207" s="61" t="str">
        <f>DRE!D217</f>
        <v>Outras Receitas com Serviços</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1329</v>
      </c>
      <c r="AE211" s="61" t="s">
        <v>1330</v>
      </c>
      <c r="AF211" s="61" t="s">
        <v>1331</v>
      </c>
      <c r="AG211" s="61" t="s">
        <v>1331</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v>
      </c>
      <c r="AC227" s="61">
        <f>HLOOKUP('G. Despesas'!$E$4,DRE!$C$4:$Q$1132,ROW('G. Receitas'!X234),FALSE)</f>
        <v>0</v>
      </c>
      <c r="AD227" s="61" t="str">
        <f t="shared" si="14"/>
        <v/>
      </c>
    </row>
    <row r="228" spans="27:33" x14ac:dyDescent="0.25">
      <c r="AA228" s="61">
        <v>17</v>
      </c>
      <c r="AB228" s="61" t="str">
        <f>DRE!D238</f>
        <v>-</v>
      </c>
      <c r="AC228" s="61">
        <f>HLOOKUP('G. Despesas'!$E$4,DRE!$C$4:$Q$1132,ROW('G. Receitas'!X235),FALSE)</f>
        <v>0</v>
      </c>
      <c r="AD228" s="61" t="str">
        <f t="shared" si="14"/>
        <v/>
      </c>
    </row>
    <row r="229" spans="27:33" x14ac:dyDescent="0.25">
      <c r="AA229" s="61">
        <v>18</v>
      </c>
      <c r="AB229" s="61" t="str">
        <f>DRE!D239</f>
        <v>-</v>
      </c>
      <c r="AC229" s="61">
        <f>HLOOKUP('G. Despesas'!$E$4,DRE!$C$4:$Q$1132,ROW('G. Receitas'!X236),FALSE)</f>
        <v>0</v>
      </c>
      <c r="AD229" s="61" t="str">
        <f t="shared" si="14"/>
        <v/>
      </c>
    </row>
    <row r="230" spans="27:33" x14ac:dyDescent="0.25">
      <c r="AA230" s="61">
        <v>19</v>
      </c>
      <c r="AB230" s="61" t="str">
        <f>DRE!D240</f>
        <v>-</v>
      </c>
      <c r="AC230" s="61">
        <f>HLOOKUP('G. Despesas'!$E$4,DRE!$C$4:$Q$1132,ROW('G. Receitas'!X237),FALSE)</f>
        <v>0</v>
      </c>
      <c r="AD230" s="61" t="str">
        <f t="shared" si="14"/>
        <v/>
      </c>
    </row>
    <row r="231" spans="27:33" x14ac:dyDescent="0.25">
      <c r="AA231" s="61">
        <v>20</v>
      </c>
      <c r="AB231" s="61" t="str">
        <f>DRE!D241</f>
        <v>-</v>
      </c>
      <c r="AC231" s="61">
        <f>HLOOKUP('G. Despesas'!$E$4,DRE!$C$4:$Q$1132,ROW('G. Receitas'!X238),FALSE)</f>
        <v>0</v>
      </c>
      <c r="AD231" s="61" t="str">
        <f t="shared" si="14"/>
        <v/>
      </c>
    </row>
    <row r="232" spans="27:33" x14ac:dyDescent="0.25">
      <c r="AA232" s="61">
        <v>21</v>
      </c>
      <c r="AB232" s="61" t="str">
        <f>DRE!D242</f>
        <v>-</v>
      </c>
      <c r="AC232" s="61">
        <f>HLOOKUP('G. Despesas'!$E$4,DRE!$C$4:$Q$1132,ROW('G. Receitas'!X239),FALSE)</f>
        <v>0</v>
      </c>
      <c r="AD232" s="61" t="str">
        <f t="shared" si="14"/>
        <v/>
      </c>
    </row>
    <row r="233" spans="27:33" x14ac:dyDescent="0.25">
      <c r="AA233" s="61">
        <v>22</v>
      </c>
      <c r="AB233" s="61" t="str">
        <f>DRE!D243</f>
        <v>-</v>
      </c>
      <c r="AC233" s="61">
        <f>HLOOKUP('G. Despesas'!$E$4,DRE!$C$4:$Q$1132,ROW('G. Receitas'!X240),FALSE)</f>
        <v>0</v>
      </c>
      <c r="AD233" s="61" t="str">
        <f t="shared" si="14"/>
        <v/>
      </c>
    </row>
    <row r="234" spans="27:33" x14ac:dyDescent="0.25">
      <c r="AA234" s="61">
        <v>23</v>
      </c>
      <c r="AB234" s="61" t="str">
        <f>DRE!D244</f>
        <v>-</v>
      </c>
      <c r="AC234" s="61">
        <f>HLOOKUP('G. Despesas'!$E$4,DRE!$C$4:$Q$1132,ROW('G. Receitas'!X241),FALSE)</f>
        <v>0</v>
      </c>
      <c r="AD234" s="61" t="str">
        <f t="shared" si="14"/>
        <v/>
      </c>
    </row>
    <row r="235" spans="27:33" x14ac:dyDescent="0.25">
      <c r="AA235" s="61">
        <v>24</v>
      </c>
      <c r="AB235" s="61" t="str">
        <f>DRE!D245</f>
        <v>-</v>
      </c>
      <c r="AC235" s="61">
        <f>HLOOKUP('G. Despesas'!$E$4,DRE!$C$4:$Q$1132,ROW('G. Receitas'!X242),FALSE)</f>
        <v>0</v>
      </c>
      <c r="AD235" s="61" t="str">
        <f t="shared" si="14"/>
        <v/>
      </c>
    </row>
    <row r="236" spans="27:33" x14ac:dyDescent="0.25">
      <c r="AA236" s="61">
        <v>25</v>
      </c>
      <c r="AB236" s="61" t="str">
        <f>DRE!D246</f>
        <v>-</v>
      </c>
      <c r="AC236" s="61">
        <f>HLOOKUP('G. Despesas'!$E$4,DRE!$C$4:$Q$1132,ROW('G. Receitas'!X243),FALSE)</f>
        <v>0</v>
      </c>
      <c r="AD236" s="61" t="str">
        <f t="shared" si="14"/>
        <v/>
      </c>
    </row>
    <row r="237" spans="27:33" x14ac:dyDescent="0.25">
      <c r="AA237" s="61">
        <v>26</v>
      </c>
      <c r="AB237" s="61" t="str">
        <f>DRE!D247</f>
        <v>-</v>
      </c>
      <c r="AC237" s="61">
        <f>HLOOKUP('G. Despesas'!$E$4,DRE!$C$4:$Q$1132,ROW('G. Receitas'!X244),FALSE)</f>
        <v>0</v>
      </c>
      <c r="AD237" s="61" t="str">
        <f t="shared" si="14"/>
        <v/>
      </c>
    </row>
    <row r="238" spans="27:33" x14ac:dyDescent="0.25">
      <c r="AA238" s="61">
        <v>27</v>
      </c>
      <c r="AB238" s="61" t="str">
        <f>DRE!D248</f>
        <v>-</v>
      </c>
      <c r="AC238" s="61">
        <f>HLOOKUP('G. Despesas'!$E$4,DRE!$C$4:$Q$1132,ROW('G. Receitas'!X245),FALSE)</f>
        <v>0</v>
      </c>
      <c r="AD238" s="61" t="str">
        <f t="shared" si="14"/>
        <v/>
      </c>
    </row>
    <row r="239" spans="27:33" x14ac:dyDescent="0.25">
      <c r="AA239" s="61">
        <v>28</v>
      </c>
      <c r="AB239" s="61" t="str">
        <f>DRE!D249</f>
        <v>-</v>
      </c>
      <c r="AC239" s="61">
        <f>HLOOKUP('G. Despesas'!$E$4,DRE!$C$4:$Q$1132,ROW('G. Receitas'!X246),FALSE)</f>
        <v>0</v>
      </c>
      <c r="AD239" s="61" t="str">
        <f t="shared" si="14"/>
        <v/>
      </c>
    </row>
    <row r="240" spans="27:33" x14ac:dyDescent="0.25">
      <c r="AA240" s="61">
        <v>29</v>
      </c>
      <c r="AB240" s="61" t="str">
        <f>DRE!D250</f>
        <v>-</v>
      </c>
      <c r="AC240" s="61">
        <f>HLOOKUP('G. Despesas'!$E$4,DRE!$C$4:$Q$1132,ROW('G. Receitas'!X247),FALSE)</f>
        <v>0</v>
      </c>
      <c r="AD240" s="61" t="str">
        <f t="shared" si="14"/>
        <v/>
      </c>
    </row>
    <row r="241" spans="27:30" x14ac:dyDescent="0.25">
      <c r="AA241" s="61">
        <v>30</v>
      </c>
      <c r="AB241" s="61" t="str">
        <f>DRE!D251</f>
        <v>-</v>
      </c>
      <c r="AC241" s="61">
        <f>HLOOKUP('G. Despesas'!$E$4,DRE!$C$4:$Q$1132,ROW('G. Receitas'!X248),FALSE)</f>
        <v>0</v>
      </c>
      <c r="AD241" s="61" t="str">
        <f t="shared" si="14"/>
        <v/>
      </c>
    </row>
    <row r="242" spans="27:30" x14ac:dyDescent="0.25">
      <c r="AA242" s="61">
        <v>31</v>
      </c>
      <c r="AB242" s="61" t="str">
        <f>DRE!D252</f>
        <v>-</v>
      </c>
      <c r="AC242" s="61">
        <f>HLOOKUP('G. Despesas'!$E$4,DRE!$C$4:$Q$1132,ROW('G. Receitas'!X249),FALSE)</f>
        <v>0</v>
      </c>
      <c r="AD242" s="61" t="str">
        <f t="shared" si="14"/>
        <v/>
      </c>
    </row>
    <row r="243" spans="27:30" x14ac:dyDescent="0.25">
      <c r="AA243" s="61">
        <v>32</v>
      </c>
      <c r="AB243" s="61" t="str">
        <f>DRE!D253</f>
        <v>-</v>
      </c>
      <c r="AC243" s="61">
        <f>HLOOKUP('G. Despesas'!$E$4,DRE!$C$4:$Q$1132,ROW('G. Receitas'!X250),FALSE)</f>
        <v>0</v>
      </c>
      <c r="AD243" s="61" t="str">
        <f t="shared" si="14"/>
        <v/>
      </c>
    </row>
    <row r="244" spans="27:30" x14ac:dyDescent="0.25">
      <c r="AA244" s="61">
        <v>33</v>
      </c>
      <c r="AB244" s="61" t="str">
        <f>DRE!D254</f>
        <v>-</v>
      </c>
      <c r="AC244" s="61">
        <f>HLOOKUP('G. Despesas'!$E$4,DRE!$C$4:$Q$1132,ROW('G. Receitas'!X251),FALSE)</f>
        <v>0</v>
      </c>
      <c r="AD244" s="61" t="str">
        <f t="shared" si="14"/>
        <v/>
      </c>
    </row>
    <row r="245" spans="27:30" x14ac:dyDescent="0.25">
      <c r="AA245" s="61">
        <v>34</v>
      </c>
      <c r="AB245" s="61" t="str">
        <f>DRE!D255</f>
        <v>-</v>
      </c>
      <c r="AC245" s="61">
        <f>HLOOKUP('G. Despesas'!$E$4,DRE!$C$4:$Q$1132,ROW('G. Receitas'!X252),FALSE)</f>
        <v>0</v>
      </c>
      <c r="AD245" s="61" t="str">
        <f t="shared" si="14"/>
        <v/>
      </c>
    </row>
    <row r="246" spans="27:30" x14ac:dyDescent="0.25">
      <c r="AA246" s="61">
        <v>35</v>
      </c>
      <c r="AB246" s="61" t="str">
        <f>DRE!D256</f>
        <v>-</v>
      </c>
      <c r="AC246" s="61">
        <f>HLOOKUP('G. Despesas'!$E$4,DRE!$C$4:$Q$1132,ROW('G. Receitas'!X253),FALSE)</f>
        <v>0</v>
      </c>
      <c r="AD246" s="61" t="str">
        <f t="shared" si="14"/>
        <v/>
      </c>
    </row>
    <row r="247" spans="27:30" x14ac:dyDescent="0.25">
      <c r="AA247" s="61">
        <v>36</v>
      </c>
      <c r="AB247" s="61" t="str">
        <f>DRE!D257</f>
        <v>-</v>
      </c>
      <c r="AC247" s="61">
        <f>HLOOKUP('G. Despesas'!$E$4,DRE!$C$4:$Q$1132,ROW('G. Receitas'!X254),FALSE)</f>
        <v>0</v>
      </c>
      <c r="AD247" s="61" t="str">
        <f t="shared" si="14"/>
        <v/>
      </c>
    </row>
    <row r="248" spans="27:30" x14ac:dyDescent="0.25">
      <c r="AA248" s="61">
        <v>37</v>
      </c>
      <c r="AB248" s="61" t="str">
        <f>DRE!D258</f>
        <v>-</v>
      </c>
      <c r="AC248" s="61">
        <f>HLOOKUP('G. Despesas'!$E$4,DRE!$C$4:$Q$1132,ROW('G. Receitas'!X255),FALSE)</f>
        <v>0</v>
      </c>
      <c r="AD248" s="61" t="str">
        <f t="shared" si="14"/>
        <v/>
      </c>
    </row>
    <row r="249" spans="27:30" x14ac:dyDescent="0.25">
      <c r="AA249" s="61">
        <v>38</v>
      </c>
      <c r="AB249" s="61" t="str">
        <f>DRE!D259</f>
        <v>-</v>
      </c>
      <c r="AC249" s="61">
        <f>HLOOKUP('G. Despesas'!$E$4,DRE!$C$4:$Q$1132,ROW('G. Receitas'!X256),FALSE)</f>
        <v>0</v>
      </c>
      <c r="AD249" s="61" t="str">
        <f t="shared" si="14"/>
        <v/>
      </c>
    </row>
    <row r="250" spans="27:30" x14ac:dyDescent="0.25">
      <c r="AA250" s="61">
        <v>39</v>
      </c>
      <c r="AB250" s="61" t="str">
        <f>DRE!D260</f>
        <v>-</v>
      </c>
      <c r="AC250" s="61">
        <f>HLOOKUP('G. Despesas'!$E$4,DRE!$C$4:$Q$1132,ROW('G. Receitas'!X257),FALSE)</f>
        <v>0</v>
      </c>
      <c r="AD250" s="61" t="str">
        <f t="shared" si="14"/>
        <v/>
      </c>
    </row>
    <row r="251" spans="27:30" x14ac:dyDescent="0.25">
      <c r="AA251" s="61">
        <v>40</v>
      </c>
      <c r="AB251" s="61" t="str">
        <f>DRE!D261</f>
        <v>-</v>
      </c>
      <c r="AC251" s="61">
        <f>HLOOKUP('G. Despesas'!$E$4,DRE!$C$4:$Q$1132,ROW('G. Receitas'!X258),FALSE)</f>
        <v>0</v>
      </c>
      <c r="AD251" s="61" t="str">
        <f t="shared" si="14"/>
        <v/>
      </c>
    </row>
    <row r="252" spans="27:30" x14ac:dyDescent="0.25">
      <c r="AA252" s="61">
        <v>41</v>
      </c>
      <c r="AB252" s="61" t="str">
        <f>DRE!D262</f>
        <v>-</v>
      </c>
      <c r="AC252" s="61">
        <f>HLOOKUP('G. Despesas'!$E$4,DRE!$C$4:$Q$1132,ROW('G. Receitas'!X259),FALSE)</f>
        <v>0</v>
      </c>
      <c r="AD252" s="61" t="str">
        <f t="shared" si="14"/>
        <v/>
      </c>
    </row>
    <row r="253" spans="27:30" x14ac:dyDescent="0.25">
      <c r="AA253" s="61">
        <v>42</v>
      </c>
      <c r="AB253" s="61" t="str">
        <f>DRE!D263</f>
        <v>-</v>
      </c>
      <c r="AC253" s="61">
        <f>HLOOKUP('G. Despesas'!$E$4,DRE!$C$4:$Q$1132,ROW('G. Receitas'!X260),FALSE)</f>
        <v>0</v>
      </c>
      <c r="AD253" s="61" t="str">
        <f t="shared" si="14"/>
        <v/>
      </c>
    </row>
    <row r="254" spans="27:30" x14ac:dyDescent="0.25">
      <c r="AA254" s="61">
        <v>43</v>
      </c>
      <c r="AB254" s="61" t="str">
        <f>DRE!D264</f>
        <v>-</v>
      </c>
      <c r="AC254" s="61">
        <f>HLOOKUP('G. Despesas'!$E$4,DRE!$C$4:$Q$1132,ROW('G. Receitas'!X261),FALSE)</f>
        <v>0</v>
      </c>
      <c r="AD254" s="61" t="str">
        <f t="shared" si="14"/>
        <v/>
      </c>
    </row>
    <row r="255" spans="27:30" x14ac:dyDescent="0.25">
      <c r="AA255" s="61">
        <v>44</v>
      </c>
      <c r="AB255" s="61" t="str">
        <f>DRE!D265</f>
        <v>-</v>
      </c>
      <c r="AC255" s="61">
        <f>HLOOKUP('G. Despesas'!$E$4,DRE!$C$4:$Q$1132,ROW('G. Receitas'!X262),FALSE)</f>
        <v>0</v>
      </c>
      <c r="AD255" s="61" t="str">
        <f t="shared" si="14"/>
        <v/>
      </c>
    </row>
    <row r="256" spans="27:30" x14ac:dyDescent="0.25">
      <c r="AA256" s="61">
        <v>45</v>
      </c>
      <c r="AB256" s="61" t="str">
        <f>DRE!D266</f>
        <v>-</v>
      </c>
      <c r="AC256" s="61">
        <f>HLOOKUP('G. Despesas'!$E$4,DRE!$C$4:$Q$1132,ROW('G. Receitas'!X263),FALSE)</f>
        <v>0</v>
      </c>
      <c r="AD256" s="61" t="str">
        <f t="shared" si="14"/>
        <v/>
      </c>
    </row>
    <row r="257" spans="27:30" x14ac:dyDescent="0.25">
      <c r="AA257" s="61">
        <v>46</v>
      </c>
      <c r="AB257" s="61" t="str">
        <f>DRE!D267</f>
        <v>-</v>
      </c>
      <c r="AC257" s="61">
        <f>HLOOKUP('G. Despesas'!$E$4,DRE!$C$4:$Q$1132,ROW('G. Receitas'!X264),FALSE)</f>
        <v>0</v>
      </c>
      <c r="AD257" s="61" t="str">
        <f t="shared" si="14"/>
        <v/>
      </c>
    </row>
    <row r="258" spans="27:30" x14ac:dyDescent="0.25">
      <c r="AA258" s="61">
        <v>47</v>
      </c>
      <c r="AB258" s="61" t="str">
        <f>DRE!D268</f>
        <v>-</v>
      </c>
      <c r="AC258" s="61">
        <f>HLOOKUP('G. Despesas'!$E$4,DRE!$C$4:$Q$1132,ROW('G. Receitas'!X265),FALSE)</f>
        <v>0</v>
      </c>
      <c r="AD258" s="61" t="str">
        <f t="shared" si="14"/>
        <v/>
      </c>
    </row>
    <row r="259" spans="27:30" x14ac:dyDescent="0.25">
      <c r="AA259" s="61">
        <v>48</v>
      </c>
      <c r="AB259" s="61" t="str">
        <f>DRE!D269</f>
        <v>-</v>
      </c>
      <c r="AC259" s="61">
        <f>HLOOKUP('G. Despesas'!$E$4,DRE!$C$4:$Q$1132,ROW('G. Receitas'!X266),FALSE)</f>
        <v>0</v>
      </c>
      <c r="AD259" s="61" t="str">
        <f t="shared" si="14"/>
        <v/>
      </c>
    </row>
    <row r="260" spans="27:30" x14ac:dyDescent="0.25">
      <c r="AA260" s="61">
        <v>49</v>
      </c>
      <c r="AB260" s="61" t="str">
        <f>DRE!D270</f>
        <v>-</v>
      </c>
      <c r="AC260" s="61">
        <f>HLOOKUP('G. Despesas'!$E$4,DRE!$C$4:$Q$1132,ROW('G. Receitas'!X267),FALSE)</f>
        <v>0</v>
      </c>
      <c r="AD260" s="61" t="str">
        <f t="shared" si="14"/>
        <v/>
      </c>
    </row>
    <row r="261" spans="27:30" x14ac:dyDescent="0.25">
      <c r="AA261" s="61">
        <v>50</v>
      </c>
      <c r="AB261" s="61" t="str">
        <f>DRE!D271</f>
        <v>-</v>
      </c>
      <c r="AC261" s="61">
        <f>HLOOKUP('G. Despesas'!$E$4,DRE!$C$4:$Q$1132,ROW('G. Receitas'!X268),FALSE)</f>
        <v>0</v>
      </c>
      <c r="AD261" s="61" t="str">
        <f t="shared" si="14"/>
        <v/>
      </c>
    </row>
    <row r="262" spans="27:30" x14ac:dyDescent="0.25">
      <c r="AA262" s="61">
        <v>51</v>
      </c>
      <c r="AB262" s="61" t="str">
        <f>DRE!D272</f>
        <v>-</v>
      </c>
      <c r="AC262" s="61">
        <f>HLOOKUP('G. Despesas'!$E$4,DRE!$C$4:$Q$1132,ROW('G. Receitas'!X269),FALSE)</f>
        <v>0</v>
      </c>
      <c r="AD262" s="61" t="str">
        <f t="shared" si="14"/>
        <v/>
      </c>
    </row>
    <row r="263" spans="27:30" x14ac:dyDescent="0.25">
      <c r="AA263" s="61">
        <v>52</v>
      </c>
      <c r="AB263" s="61" t="str">
        <f>DRE!D273</f>
        <v>-</v>
      </c>
      <c r="AC263" s="61">
        <f>HLOOKUP('G. Despesas'!$E$4,DRE!$C$4:$Q$1132,ROW('G. Receitas'!X270),FALSE)</f>
        <v>0</v>
      </c>
      <c r="AD263" s="61" t="str">
        <f t="shared" si="14"/>
        <v/>
      </c>
    </row>
    <row r="264" spans="27:30" x14ac:dyDescent="0.25">
      <c r="AA264" s="61">
        <v>53</v>
      </c>
      <c r="AB264" s="61" t="str">
        <f>DRE!D274</f>
        <v>-</v>
      </c>
      <c r="AC264" s="61">
        <f>HLOOKUP('G. Despesas'!$E$4,DRE!$C$4:$Q$1132,ROW('G. Receitas'!X271),FALSE)</f>
        <v>0</v>
      </c>
      <c r="AD264" s="61" t="str">
        <f t="shared" si="14"/>
        <v/>
      </c>
    </row>
    <row r="265" spans="27:30" x14ac:dyDescent="0.25">
      <c r="AA265" s="61">
        <v>54</v>
      </c>
      <c r="AB265" s="61" t="str">
        <f>DRE!D275</f>
        <v>-</v>
      </c>
      <c r="AC265" s="61">
        <f>HLOOKUP('G. Despesas'!$E$4,DRE!$C$4:$Q$1132,ROW('G. Receitas'!X272),FALSE)</f>
        <v>0</v>
      </c>
      <c r="AD265" s="61" t="str">
        <f t="shared" si="14"/>
        <v/>
      </c>
    </row>
    <row r="266" spans="27:30" x14ac:dyDescent="0.25">
      <c r="AA266" s="61">
        <v>55</v>
      </c>
      <c r="AB266" s="61" t="str">
        <f>DRE!D276</f>
        <v>-</v>
      </c>
      <c r="AC266" s="61">
        <f>HLOOKUP('G. Despesas'!$E$4,DRE!$C$4:$Q$1132,ROW('G. Receitas'!X273),FALSE)</f>
        <v>0</v>
      </c>
      <c r="AD266" s="61" t="str">
        <f t="shared" si="14"/>
        <v/>
      </c>
    </row>
    <row r="267" spans="27:30" x14ac:dyDescent="0.25">
      <c r="AA267" s="61">
        <v>56</v>
      </c>
      <c r="AB267" s="61" t="str">
        <f>DRE!D277</f>
        <v>-</v>
      </c>
      <c r="AC267" s="61">
        <f>HLOOKUP('G. Despesas'!$E$4,DRE!$C$4:$Q$1132,ROW('G. Receitas'!X274),FALSE)</f>
        <v>0</v>
      </c>
      <c r="AD267" s="61" t="str">
        <f t="shared" si="14"/>
        <v/>
      </c>
    </row>
    <row r="268" spans="27:30" x14ac:dyDescent="0.25">
      <c r="AA268" s="61">
        <v>57</v>
      </c>
      <c r="AB268" s="61" t="str">
        <f>DRE!D278</f>
        <v>-</v>
      </c>
      <c r="AC268" s="61">
        <f>HLOOKUP('G. Despesas'!$E$4,DRE!$C$4:$Q$1132,ROW('G. Receitas'!X275),FALSE)</f>
        <v>0</v>
      </c>
      <c r="AD268" s="61" t="str">
        <f t="shared" si="14"/>
        <v/>
      </c>
    </row>
    <row r="269" spans="27:30" x14ac:dyDescent="0.25">
      <c r="AA269" s="61">
        <v>58</v>
      </c>
      <c r="AB269" s="61" t="str">
        <f>DRE!D279</f>
        <v>-</v>
      </c>
      <c r="AC269" s="61">
        <f>HLOOKUP('G. Despesas'!$E$4,DRE!$C$4:$Q$1132,ROW('G. Receitas'!X276),FALSE)</f>
        <v>0</v>
      </c>
      <c r="AD269" s="61" t="str">
        <f t="shared" si="14"/>
        <v/>
      </c>
    </row>
    <row r="270" spans="27:30" x14ac:dyDescent="0.25">
      <c r="AA270" s="61">
        <v>59</v>
      </c>
      <c r="AB270" s="61" t="str">
        <f>DRE!D280</f>
        <v>-</v>
      </c>
      <c r="AC270" s="61">
        <f>HLOOKUP('G. Despesas'!$E$4,DRE!$C$4:$Q$1132,ROW('G. Receitas'!X277),FALSE)</f>
        <v>0</v>
      </c>
      <c r="AD270" s="61" t="str">
        <f t="shared" si="14"/>
        <v/>
      </c>
    </row>
    <row r="271" spans="27:30" x14ac:dyDescent="0.25">
      <c r="AA271" s="61">
        <v>60</v>
      </c>
      <c r="AB271" s="61" t="str">
        <f>DRE!D281</f>
        <v>-</v>
      </c>
      <c r="AC271" s="61">
        <f>HLOOKUP('G. Despesas'!$E$4,DRE!$C$4:$Q$1132,ROW('G. Receitas'!X278),FALSE)</f>
        <v>0</v>
      </c>
      <c r="AD271" s="61" t="str">
        <f t="shared" si="14"/>
        <v/>
      </c>
    </row>
    <row r="272" spans="27:30" x14ac:dyDescent="0.25">
      <c r="AA272" s="61">
        <v>61</v>
      </c>
      <c r="AB272" s="61" t="str">
        <f>DRE!D282</f>
        <v>-</v>
      </c>
      <c r="AC272" s="61">
        <f>HLOOKUP('G. Despesas'!$E$4,DRE!$C$4:$Q$1132,ROW('G. Receitas'!X279),FALSE)</f>
        <v>0</v>
      </c>
      <c r="AD272" s="61" t="str">
        <f t="shared" si="14"/>
        <v/>
      </c>
    </row>
    <row r="273" spans="27:30" x14ac:dyDescent="0.25">
      <c r="AA273" s="61">
        <v>62</v>
      </c>
      <c r="AB273" s="61" t="str">
        <f>DRE!D283</f>
        <v>-</v>
      </c>
      <c r="AC273" s="61">
        <f>HLOOKUP('G. Despesas'!$E$4,DRE!$C$4:$Q$1132,ROW('G. Receitas'!X280),FALSE)</f>
        <v>0</v>
      </c>
      <c r="AD273" s="61" t="str">
        <f t="shared" si="14"/>
        <v/>
      </c>
    </row>
    <row r="274" spans="27:30" x14ac:dyDescent="0.25">
      <c r="AA274" s="61">
        <v>63</v>
      </c>
      <c r="AB274" s="61" t="str">
        <f>DRE!D284</f>
        <v>-</v>
      </c>
      <c r="AC274" s="61">
        <f>HLOOKUP('G. Despesas'!$E$4,DRE!$C$4:$Q$1132,ROW('G. Receitas'!X281),FALSE)</f>
        <v>0</v>
      </c>
      <c r="AD274" s="61" t="str">
        <f t="shared" si="14"/>
        <v/>
      </c>
    </row>
    <row r="275" spans="27:30" x14ac:dyDescent="0.25">
      <c r="AA275" s="61">
        <v>64</v>
      </c>
      <c r="AB275" s="61" t="str">
        <f>DRE!D285</f>
        <v>-</v>
      </c>
      <c r="AC275" s="61">
        <f>HLOOKUP('G. Despesas'!$E$4,DRE!$C$4:$Q$1132,ROW('G. Receitas'!X282),FALSE)</f>
        <v>0</v>
      </c>
      <c r="AD275" s="61" t="str">
        <f t="shared" si="14"/>
        <v/>
      </c>
    </row>
    <row r="276" spans="27:30" x14ac:dyDescent="0.25">
      <c r="AA276" s="61">
        <v>65</v>
      </c>
      <c r="AB276" s="61" t="str">
        <f>DRE!D286</f>
        <v>-</v>
      </c>
      <c r="AC276" s="61">
        <f>HLOOKUP('G. Despesas'!$E$4,DRE!$C$4:$Q$1132,ROW('G. Receitas'!X283),FALSE)</f>
        <v>0</v>
      </c>
      <c r="AD276" s="61" t="str">
        <f t="shared" si="14"/>
        <v/>
      </c>
    </row>
    <row r="277" spans="27:30" x14ac:dyDescent="0.25">
      <c r="AA277" s="61">
        <v>66</v>
      </c>
      <c r="AB277" s="61" t="str">
        <f>DRE!D287</f>
        <v>-</v>
      </c>
      <c r="AC277" s="61">
        <f>HLOOKUP('G. Despesas'!$E$4,DRE!$C$4:$Q$1132,ROW('G. Receitas'!X284),FALSE)</f>
        <v>0</v>
      </c>
      <c r="AD277" s="61" t="str">
        <f t="shared" ref="AD277:AD311" si="15">IF(AC277=0,"",AC277+AA277/1000)</f>
        <v/>
      </c>
    </row>
    <row r="278" spans="27:30" x14ac:dyDescent="0.25">
      <c r="AA278" s="61">
        <v>67</v>
      </c>
      <c r="AB278" s="61" t="str">
        <f>DRE!D288</f>
        <v>-</v>
      </c>
      <c r="AC278" s="61">
        <f>HLOOKUP('G. Despesas'!$E$4,DRE!$C$4:$Q$1132,ROW('G. Receitas'!X285),FALSE)</f>
        <v>0</v>
      </c>
      <c r="AD278" s="61" t="str">
        <f t="shared" si="15"/>
        <v/>
      </c>
    </row>
    <row r="279" spans="27:30" x14ac:dyDescent="0.25">
      <c r="AA279" s="61">
        <v>68</v>
      </c>
      <c r="AB279" s="61" t="str">
        <f>DRE!D289</f>
        <v>-</v>
      </c>
      <c r="AC279" s="61">
        <f>HLOOKUP('G. Despesas'!$E$4,DRE!$C$4:$Q$1132,ROW('G. Receitas'!X286),FALSE)</f>
        <v>0</v>
      </c>
      <c r="AD279" s="61" t="str">
        <f t="shared" si="15"/>
        <v/>
      </c>
    </row>
    <row r="280" spans="27:30" x14ac:dyDescent="0.25">
      <c r="AA280" s="61">
        <v>69</v>
      </c>
      <c r="AB280" s="61" t="str">
        <f>DRE!D290</f>
        <v>-</v>
      </c>
      <c r="AC280" s="61">
        <f>HLOOKUP('G. Despesas'!$E$4,DRE!$C$4:$Q$1132,ROW('G. Receitas'!X287),FALSE)</f>
        <v>0</v>
      </c>
      <c r="AD280" s="61" t="str">
        <f t="shared" si="15"/>
        <v/>
      </c>
    </row>
    <row r="281" spans="27:30" x14ac:dyDescent="0.25">
      <c r="AA281" s="61">
        <v>70</v>
      </c>
      <c r="AB281" s="61" t="str">
        <f>DRE!D291</f>
        <v>-</v>
      </c>
      <c r="AC281" s="61">
        <f>HLOOKUP('G. Despesas'!$E$4,DRE!$C$4:$Q$1132,ROW('G. Receitas'!X288),FALSE)</f>
        <v>0</v>
      </c>
      <c r="AD281" s="61" t="str">
        <f t="shared" si="15"/>
        <v/>
      </c>
    </row>
    <row r="282" spans="27:30" x14ac:dyDescent="0.25">
      <c r="AA282" s="61">
        <v>71</v>
      </c>
      <c r="AB282" s="61" t="str">
        <f>DRE!D292</f>
        <v>-</v>
      </c>
      <c r="AC282" s="61">
        <f>HLOOKUP('G. Despesas'!$E$4,DRE!$C$4:$Q$1132,ROW('G. Receitas'!X289),FALSE)</f>
        <v>0</v>
      </c>
      <c r="AD282" s="61" t="str">
        <f t="shared" si="15"/>
        <v/>
      </c>
    </row>
    <row r="283" spans="27:30" x14ac:dyDescent="0.25">
      <c r="AA283" s="61">
        <v>72</v>
      </c>
      <c r="AB283" s="61" t="str">
        <f>DRE!D293</f>
        <v>-</v>
      </c>
      <c r="AC283" s="61">
        <f>HLOOKUP('G. Despesas'!$E$4,DRE!$C$4:$Q$1132,ROW('G. Receitas'!X290),FALSE)</f>
        <v>0</v>
      </c>
      <c r="AD283" s="61" t="str">
        <f t="shared" si="15"/>
        <v/>
      </c>
    </row>
    <row r="284" spans="27:30" x14ac:dyDescent="0.25">
      <c r="AA284" s="61">
        <v>73</v>
      </c>
      <c r="AB284" s="61" t="str">
        <f>DRE!D294</f>
        <v>-</v>
      </c>
      <c r="AC284" s="61">
        <f>HLOOKUP('G. Despesas'!$E$4,DRE!$C$4:$Q$1132,ROW('G. Receitas'!X291),FALSE)</f>
        <v>0</v>
      </c>
      <c r="AD284" s="61" t="str">
        <f t="shared" si="15"/>
        <v/>
      </c>
    </row>
    <row r="285" spans="27:30" x14ac:dyDescent="0.25">
      <c r="AA285" s="61">
        <v>74</v>
      </c>
      <c r="AB285" s="61" t="str">
        <f>DRE!D295</f>
        <v>-</v>
      </c>
      <c r="AC285" s="61">
        <f>HLOOKUP('G. Despesas'!$E$4,DRE!$C$4:$Q$1132,ROW('G. Receitas'!X292),FALSE)</f>
        <v>0</v>
      </c>
      <c r="AD285" s="61" t="str">
        <f t="shared" si="15"/>
        <v/>
      </c>
    </row>
    <row r="286" spans="27:30" x14ac:dyDescent="0.25">
      <c r="AA286" s="61">
        <v>75</v>
      </c>
      <c r="AB286" s="61" t="str">
        <f>DRE!D296</f>
        <v>-</v>
      </c>
      <c r="AC286" s="61">
        <f>HLOOKUP('G. Despesas'!$E$4,DRE!$C$4:$Q$1132,ROW('G. Receitas'!X293),FALSE)</f>
        <v>0</v>
      </c>
      <c r="AD286" s="61" t="str">
        <f t="shared" si="15"/>
        <v/>
      </c>
    </row>
    <row r="287" spans="27:30" x14ac:dyDescent="0.25">
      <c r="AA287" s="61">
        <v>76</v>
      </c>
      <c r="AB287" s="61" t="str">
        <f>DRE!D297</f>
        <v>-</v>
      </c>
      <c r="AC287" s="61">
        <f>HLOOKUP('G. Despesas'!$E$4,DRE!$C$4:$Q$1132,ROW('G. Receitas'!X294),FALSE)</f>
        <v>0</v>
      </c>
      <c r="AD287" s="61" t="str">
        <f t="shared" si="15"/>
        <v/>
      </c>
    </row>
    <row r="288" spans="27:30" x14ac:dyDescent="0.25">
      <c r="AA288" s="61">
        <v>77</v>
      </c>
      <c r="AB288" s="61" t="str">
        <f>DRE!D298</f>
        <v>-</v>
      </c>
      <c r="AC288" s="61">
        <f>HLOOKUP('G. Despesas'!$E$4,DRE!$C$4:$Q$1132,ROW('G. Receitas'!X295),FALSE)</f>
        <v>0</v>
      </c>
      <c r="AD288" s="61" t="str">
        <f t="shared" si="15"/>
        <v/>
      </c>
    </row>
    <row r="289" spans="27:30" x14ac:dyDescent="0.25">
      <c r="AA289" s="61">
        <v>78</v>
      </c>
      <c r="AB289" s="61" t="str">
        <f>DRE!D299</f>
        <v>-</v>
      </c>
      <c r="AC289" s="61">
        <f>HLOOKUP('G. Despesas'!$E$4,DRE!$C$4:$Q$1132,ROW('G. Receitas'!X296),FALSE)</f>
        <v>0</v>
      </c>
      <c r="AD289" s="61" t="str">
        <f t="shared" si="15"/>
        <v/>
      </c>
    </row>
    <row r="290" spans="27:30" x14ac:dyDescent="0.25">
      <c r="AA290" s="61">
        <v>79</v>
      </c>
      <c r="AB290" s="61" t="str">
        <f>DRE!D300</f>
        <v>-</v>
      </c>
      <c r="AC290" s="61">
        <f>HLOOKUP('G. Despesas'!$E$4,DRE!$C$4:$Q$1132,ROW('G. Receitas'!X297),FALSE)</f>
        <v>0</v>
      </c>
      <c r="AD290" s="61" t="str">
        <f t="shared" si="15"/>
        <v/>
      </c>
    </row>
    <row r="291" spans="27:30" x14ac:dyDescent="0.25">
      <c r="AA291" s="61">
        <v>80</v>
      </c>
      <c r="AB291" s="61" t="str">
        <f>DRE!D301</f>
        <v>-</v>
      </c>
      <c r="AC291" s="61">
        <f>HLOOKUP('G. Despesas'!$E$4,DRE!$C$4:$Q$1132,ROW('G. Receitas'!X298),FALSE)</f>
        <v>0</v>
      </c>
      <c r="AD291" s="61" t="str">
        <f t="shared" si="15"/>
        <v/>
      </c>
    </row>
    <row r="292" spans="27:30" x14ac:dyDescent="0.25">
      <c r="AA292" s="61">
        <v>81</v>
      </c>
      <c r="AB292" s="61" t="str">
        <f>DRE!D302</f>
        <v>-</v>
      </c>
      <c r="AC292" s="61">
        <f>HLOOKUP('G. Despesas'!$E$4,DRE!$C$4:$Q$1132,ROW('G. Receitas'!X299),FALSE)</f>
        <v>0</v>
      </c>
      <c r="AD292" s="61" t="str">
        <f t="shared" si="15"/>
        <v/>
      </c>
    </row>
    <row r="293" spans="27:30" x14ac:dyDescent="0.25">
      <c r="AA293" s="61">
        <v>82</v>
      </c>
      <c r="AB293" s="61" t="str">
        <f>DRE!D303</f>
        <v>-</v>
      </c>
      <c r="AC293" s="61">
        <f>HLOOKUP('G. Despesas'!$E$4,DRE!$C$4:$Q$1132,ROW('G. Receitas'!X300),FALSE)</f>
        <v>0</v>
      </c>
      <c r="AD293" s="61" t="str">
        <f t="shared" si="15"/>
        <v/>
      </c>
    </row>
    <row r="294" spans="27:30" x14ac:dyDescent="0.25">
      <c r="AA294" s="61">
        <v>83</v>
      </c>
      <c r="AB294" s="61" t="str">
        <f>DRE!D304</f>
        <v>-</v>
      </c>
      <c r="AC294" s="61">
        <f>HLOOKUP('G. Despesas'!$E$4,DRE!$C$4:$Q$1132,ROW('G. Receitas'!X301),FALSE)</f>
        <v>0</v>
      </c>
      <c r="AD294" s="61" t="str">
        <f t="shared" si="15"/>
        <v/>
      </c>
    </row>
    <row r="295" spans="27:30" x14ac:dyDescent="0.25">
      <c r="AA295" s="61">
        <v>84</v>
      </c>
      <c r="AB295" s="61" t="str">
        <f>DRE!D305</f>
        <v>-</v>
      </c>
      <c r="AC295" s="61">
        <f>HLOOKUP('G. Despesas'!$E$4,DRE!$C$4:$Q$1132,ROW('G. Receitas'!X302),FALSE)</f>
        <v>0</v>
      </c>
      <c r="AD295" s="61" t="str">
        <f t="shared" si="15"/>
        <v/>
      </c>
    </row>
    <row r="296" spans="27:30" x14ac:dyDescent="0.25">
      <c r="AA296" s="61">
        <v>85</v>
      </c>
      <c r="AB296" s="61" t="str">
        <f>DRE!D306</f>
        <v>-</v>
      </c>
      <c r="AC296" s="61">
        <f>HLOOKUP('G. Despesas'!$E$4,DRE!$C$4:$Q$1132,ROW('G. Receitas'!X303),FALSE)</f>
        <v>0</v>
      </c>
      <c r="AD296" s="61" t="str">
        <f t="shared" si="15"/>
        <v/>
      </c>
    </row>
    <row r="297" spans="27:30" x14ac:dyDescent="0.25">
      <c r="AA297" s="61">
        <v>86</v>
      </c>
      <c r="AB297" s="61" t="str">
        <f>DRE!D307</f>
        <v>-</v>
      </c>
      <c r="AC297" s="61">
        <f>HLOOKUP('G. Despesas'!$E$4,DRE!$C$4:$Q$1132,ROW('G. Receitas'!X304),FALSE)</f>
        <v>0</v>
      </c>
      <c r="AD297" s="61" t="str">
        <f t="shared" si="15"/>
        <v/>
      </c>
    </row>
    <row r="298" spans="27:30" x14ac:dyDescent="0.25">
      <c r="AA298" s="61">
        <v>87</v>
      </c>
      <c r="AB298" s="61" t="str">
        <f>DRE!D308</f>
        <v>-</v>
      </c>
      <c r="AC298" s="61">
        <f>HLOOKUP('G. Despesas'!$E$4,DRE!$C$4:$Q$1132,ROW('G. Receitas'!X305),FALSE)</f>
        <v>0</v>
      </c>
      <c r="AD298" s="61" t="str">
        <f t="shared" si="15"/>
        <v/>
      </c>
    </row>
    <row r="299" spans="27:30" x14ac:dyDescent="0.25">
      <c r="AA299" s="61">
        <v>88</v>
      </c>
      <c r="AB299" s="61" t="str">
        <f>DRE!D309</f>
        <v>-</v>
      </c>
      <c r="AC299" s="61">
        <f>HLOOKUP('G. Despesas'!$E$4,DRE!$C$4:$Q$1132,ROW('G. Receitas'!X306),FALSE)</f>
        <v>0</v>
      </c>
      <c r="AD299" s="61" t="str">
        <f t="shared" si="15"/>
        <v/>
      </c>
    </row>
    <row r="300" spans="27:30" x14ac:dyDescent="0.25">
      <c r="AA300" s="61">
        <v>89</v>
      </c>
      <c r="AB300" s="61" t="str">
        <f>DRE!D310</f>
        <v>-</v>
      </c>
      <c r="AC300" s="61">
        <f>HLOOKUP('G. Despesas'!$E$4,DRE!$C$4:$Q$1132,ROW('G. Receitas'!X307),FALSE)</f>
        <v>0</v>
      </c>
      <c r="AD300" s="61" t="str">
        <f t="shared" si="15"/>
        <v/>
      </c>
    </row>
    <row r="301" spans="27:30" x14ac:dyDescent="0.25">
      <c r="AA301" s="61">
        <v>90</v>
      </c>
      <c r="AB301" s="61" t="str">
        <f>DRE!D311</f>
        <v>-</v>
      </c>
      <c r="AC301" s="61">
        <f>HLOOKUP('G. Despesas'!$E$4,DRE!$C$4:$Q$1132,ROW('G. Receitas'!X308),FALSE)</f>
        <v>0</v>
      </c>
      <c r="AD301" s="61" t="str">
        <f t="shared" si="15"/>
        <v/>
      </c>
    </row>
    <row r="302" spans="27:30" x14ac:dyDescent="0.25">
      <c r="AA302" s="61">
        <v>91</v>
      </c>
      <c r="AB302" s="61" t="str">
        <f>DRE!D312</f>
        <v>-</v>
      </c>
      <c r="AC302" s="61">
        <f>HLOOKUP('G. Despesas'!$E$4,DRE!$C$4:$Q$1132,ROW('G. Receitas'!X309),FALSE)</f>
        <v>0</v>
      </c>
      <c r="AD302" s="61" t="str">
        <f t="shared" si="15"/>
        <v/>
      </c>
    </row>
    <row r="303" spans="27:30" x14ac:dyDescent="0.25">
      <c r="AA303" s="61">
        <v>92</v>
      </c>
      <c r="AB303" s="61" t="str">
        <f>DRE!D313</f>
        <v>-</v>
      </c>
      <c r="AC303" s="61">
        <f>HLOOKUP('G. Despesas'!$E$4,DRE!$C$4:$Q$1132,ROW('G. Receitas'!X310),FALSE)</f>
        <v>0</v>
      </c>
      <c r="AD303" s="61" t="str">
        <f t="shared" si="15"/>
        <v/>
      </c>
    </row>
    <row r="304" spans="27:30" x14ac:dyDescent="0.25">
      <c r="AA304" s="61">
        <v>93</v>
      </c>
      <c r="AB304" s="61" t="str">
        <f>DRE!D314</f>
        <v>-</v>
      </c>
      <c r="AC304" s="61">
        <f>HLOOKUP('G. Despesas'!$E$4,DRE!$C$4:$Q$1132,ROW('G. Receitas'!X311),FALSE)</f>
        <v>0</v>
      </c>
      <c r="AD304" s="61" t="str">
        <f t="shared" si="15"/>
        <v/>
      </c>
    </row>
    <row r="305" spans="27:33" x14ac:dyDescent="0.25">
      <c r="AA305" s="61">
        <v>94</v>
      </c>
      <c r="AB305" s="61" t="str">
        <f>DRE!D315</f>
        <v>-</v>
      </c>
      <c r="AC305" s="61">
        <f>HLOOKUP('G. Despesas'!$E$4,DRE!$C$4:$Q$1132,ROW('G. Receitas'!X312),FALSE)</f>
        <v>0</v>
      </c>
      <c r="AD305" s="61" t="str">
        <f t="shared" si="15"/>
        <v/>
      </c>
    </row>
    <row r="306" spans="27:33" x14ac:dyDescent="0.25">
      <c r="AA306" s="61">
        <v>95</v>
      </c>
      <c r="AB306" s="61" t="str">
        <f>DRE!D316</f>
        <v>-</v>
      </c>
      <c r="AC306" s="61">
        <f>HLOOKUP('G. Despesas'!$E$4,DRE!$C$4:$Q$1132,ROW('G. Receitas'!X313),FALSE)</f>
        <v>0</v>
      </c>
      <c r="AD306" s="61" t="str">
        <f t="shared" si="15"/>
        <v/>
      </c>
    </row>
    <row r="307" spans="27:33" x14ac:dyDescent="0.25">
      <c r="AA307" s="61">
        <v>96</v>
      </c>
      <c r="AB307" s="61" t="str">
        <f>DRE!D317</f>
        <v>-</v>
      </c>
      <c r="AC307" s="61">
        <f>HLOOKUP('G. Despesas'!$E$4,DRE!$C$4:$Q$1132,ROW('G. Receitas'!X314),FALSE)</f>
        <v>0</v>
      </c>
      <c r="AD307" s="61" t="str">
        <f t="shared" si="15"/>
        <v/>
      </c>
    </row>
    <row r="308" spans="27:33" x14ac:dyDescent="0.25">
      <c r="AA308" s="61">
        <v>97</v>
      </c>
      <c r="AB308" s="61" t="str">
        <f>DRE!D318</f>
        <v>-</v>
      </c>
      <c r="AC308" s="61">
        <f>HLOOKUP('G. Despesas'!$E$4,DRE!$C$4:$Q$1132,ROW('G. Receitas'!X315),FALSE)</f>
        <v>0</v>
      </c>
      <c r="AD308" s="61" t="str">
        <f t="shared" si="15"/>
        <v/>
      </c>
    </row>
    <row r="309" spans="27:33" x14ac:dyDescent="0.25">
      <c r="AA309" s="61">
        <v>98</v>
      </c>
      <c r="AB309" s="61" t="str">
        <f>DRE!D319</f>
        <v>-</v>
      </c>
      <c r="AC309" s="61">
        <f>HLOOKUP('G. Despesas'!$E$4,DRE!$C$4:$Q$1132,ROW('G. Receitas'!X316),FALSE)</f>
        <v>0</v>
      </c>
      <c r="AD309" s="61" t="str">
        <f t="shared" si="15"/>
        <v/>
      </c>
    </row>
    <row r="310" spans="27:33" x14ac:dyDescent="0.25">
      <c r="AA310" s="61">
        <v>99</v>
      </c>
      <c r="AB310" s="61" t="str">
        <f>DRE!D320</f>
        <v>Outras Despesas com Produtos</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1330</v>
      </c>
      <c r="AF311" s="61" t="s">
        <v>1331</v>
      </c>
      <c r="AG311" s="61" t="s">
        <v>1331</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f>DRE!D338</f>
        <v>0</v>
      </c>
      <c r="AC328" s="61">
        <f>HLOOKUP('G. Despesas'!$E$4,DRE!$C$4:$Q$1132,ROW('G. Receitas'!X335),FALSE)</f>
        <v>0</v>
      </c>
      <c r="AD328" s="61" t="str">
        <f t="shared" si="18"/>
        <v/>
      </c>
    </row>
    <row r="329" spans="27:33" x14ac:dyDescent="0.25">
      <c r="AA329" s="61">
        <v>18</v>
      </c>
      <c r="AB329" s="61" t="str">
        <f>DRE!D339</f>
        <v>-</v>
      </c>
      <c r="AC329" s="61">
        <f>HLOOKUP('G. Despesas'!$E$4,DRE!$C$4:$Q$1132,ROW('G. Receitas'!X336),FALSE)</f>
        <v>0</v>
      </c>
      <c r="AD329" s="61" t="str">
        <f t="shared" si="18"/>
        <v/>
      </c>
    </row>
    <row r="330" spans="27:33" x14ac:dyDescent="0.25">
      <c r="AA330" s="61">
        <v>19</v>
      </c>
      <c r="AB330" s="61" t="str">
        <f>DRE!D340</f>
        <v>-</v>
      </c>
      <c r="AC330" s="61">
        <f>HLOOKUP('G. Despesas'!$E$4,DRE!$C$4:$Q$1132,ROW('G. Receitas'!X337),FALSE)</f>
        <v>0</v>
      </c>
      <c r="AD330" s="61" t="str">
        <f t="shared" si="18"/>
        <v/>
      </c>
    </row>
    <row r="331" spans="27:33" x14ac:dyDescent="0.25">
      <c r="AA331" s="61">
        <v>20</v>
      </c>
      <c r="AB331" s="61" t="str">
        <f>DRE!D341</f>
        <v>-</v>
      </c>
      <c r="AC331" s="61">
        <f>HLOOKUP('G. Despesas'!$E$4,DRE!$C$4:$Q$1132,ROW('G. Receitas'!X338),FALSE)</f>
        <v>0</v>
      </c>
      <c r="AD331" s="61" t="str">
        <f t="shared" si="18"/>
        <v/>
      </c>
    </row>
    <row r="332" spans="27:33" x14ac:dyDescent="0.25">
      <c r="AA332" s="61">
        <v>21</v>
      </c>
      <c r="AB332" s="61" t="str">
        <f>DRE!D342</f>
        <v>-</v>
      </c>
      <c r="AC332" s="61">
        <f>HLOOKUP('G. Despesas'!$E$4,DRE!$C$4:$Q$1132,ROW('G. Receitas'!X339),FALSE)</f>
        <v>0</v>
      </c>
      <c r="AD332" s="61" t="str">
        <f t="shared" si="18"/>
        <v/>
      </c>
    </row>
    <row r="333" spans="27:33" x14ac:dyDescent="0.25">
      <c r="AA333" s="61">
        <v>22</v>
      </c>
      <c r="AB333" s="61" t="str">
        <f>DRE!D343</f>
        <v>-</v>
      </c>
      <c r="AC333" s="61">
        <f>HLOOKUP('G. Despesas'!$E$4,DRE!$C$4:$Q$1132,ROW('G. Receitas'!X340),FALSE)</f>
        <v>0</v>
      </c>
      <c r="AD333" s="61" t="str">
        <f t="shared" si="18"/>
        <v/>
      </c>
    </row>
    <row r="334" spans="27:33" x14ac:dyDescent="0.25">
      <c r="AA334" s="61">
        <v>23</v>
      </c>
      <c r="AB334" s="61" t="str">
        <f>DRE!D344</f>
        <v>-</v>
      </c>
      <c r="AC334" s="61">
        <f>HLOOKUP('G. Despesas'!$E$4,DRE!$C$4:$Q$1132,ROW('G. Receitas'!X341),FALSE)</f>
        <v>0</v>
      </c>
      <c r="AD334" s="61" t="str">
        <f t="shared" si="18"/>
        <v/>
      </c>
    </row>
    <row r="335" spans="27:33" x14ac:dyDescent="0.25">
      <c r="AA335" s="61">
        <v>24</v>
      </c>
      <c r="AB335" s="61" t="str">
        <f>DRE!D345</f>
        <v>-</v>
      </c>
      <c r="AC335" s="61">
        <f>HLOOKUP('G. Despesas'!$E$4,DRE!$C$4:$Q$1132,ROW('G. Receitas'!X342),FALSE)</f>
        <v>0</v>
      </c>
      <c r="AD335" s="61" t="str">
        <f t="shared" si="18"/>
        <v/>
      </c>
    </row>
    <row r="336" spans="27:33" x14ac:dyDescent="0.25">
      <c r="AA336" s="61">
        <v>25</v>
      </c>
      <c r="AB336" s="61" t="str">
        <f>DRE!D346</f>
        <v>-</v>
      </c>
      <c r="AC336" s="61">
        <f>HLOOKUP('G. Despesas'!$E$4,DRE!$C$4:$Q$1132,ROW('G. Receitas'!X343),FALSE)</f>
        <v>0</v>
      </c>
      <c r="AD336" s="61" t="str">
        <f t="shared" si="18"/>
        <v/>
      </c>
    </row>
    <row r="337" spans="27:30" x14ac:dyDescent="0.25">
      <c r="AA337" s="61">
        <v>26</v>
      </c>
      <c r="AB337" s="61" t="str">
        <f>DRE!D347</f>
        <v>-</v>
      </c>
      <c r="AC337" s="61">
        <f>HLOOKUP('G. Despesas'!$E$4,DRE!$C$4:$Q$1132,ROW('G. Receitas'!X344),FALSE)</f>
        <v>0</v>
      </c>
      <c r="AD337" s="61" t="str">
        <f t="shared" si="18"/>
        <v/>
      </c>
    </row>
    <row r="338" spans="27:30" x14ac:dyDescent="0.25">
      <c r="AA338" s="61">
        <v>27</v>
      </c>
      <c r="AB338" s="61" t="str">
        <f>DRE!D348</f>
        <v>-</v>
      </c>
      <c r="AC338" s="61">
        <f>HLOOKUP('G. Despesas'!$E$4,DRE!$C$4:$Q$1132,ROW('G. Receitas'!X345),FALSE)</f>
        <v>0</v>
      </c>
      <c r="AD338" s="61" t="str">
        <f t="shared" si="18"/>
        <v/>
      </c>
    </row>
    <row r="339" spans="27:30" x14ac:dyDescent="0.25">
      <c r="AA339" s="61">
        <v>28</v>
      </c>
      <c r="AB339" s="61" t="str">
        <f>DRE!D349</f>
        <v>-</v>
      </c>
      <c r="AC339" s="61">
        <f>HLOOKUP('G. Despesas'!$E$4,DRE!$C$4:$Q$1132,ROW('G. Receitas'!X346),FALSE)</f>
        <v>0</v>
      </c>
      <c r="AD339" s="61" t="str">
        <f t="shared" si="18"/>
        <v/>
      </c>
    </row>
    <row r="340" spans="27:30" x14ac:dyDescent="0.25">
      <c r="AA340" s="61">
        <v>29</v>
      </c>
      <c r="AB340" s="61" t="str">
        <f>DRE!D350</f>
        <v>-</v>
      </c>
      <c r="AC340" s="61">
        <f>HLOOKUP('G. Despesas'!$E$4,DRE!$C$4:$Q$1132,ROW('G. Receitas'!X347),FALSE)</f>
        <v>0</v>
      </c>
      <c r="AD340" s="61" t="str">
        <f t="shared" si="18"/>
        <v/>
      </c>
    </row>
    <row r="341" spans="27:30" x14ac:dyDescent="0.25">
      <c r="AA341" s="61">
        <v>30</v>
      </c>
      <c r="AB341" s="61" t="str">
        <f>DRE!D351</f>
        <v>-</v>
      </c>
      <c r="AC341" s="61">
        <f>HLOOKUP('G. Despesas'!$E$4,DRE!$C$4:$Q$1132,ROW('G. Receitas'!X348),FALSE)</f>
        <v>0</v>
      </c>
      <c r="AD341" s="61" t="str">
        <f t="shared" si="18"/>
        <v/>
      </c>
    </row>
    <row r="342" spans="27:30" x14ac:dyDescent="0.25">
      <c r="AA342" s="61">
        <v>31</v>
      </c>
      <c r="AB342" s="61" t="str">
        <f>DRE!D352</f>
        <v>-</v>
      </c>
      <c r="AC342" s="61">
        <f>HLOOKUP('G. Despesas'!$E$4,DRE!$C$4:$Q$1132,ROW('G. Receitas'!X349),FALSE)</f>
        <v>0</v>
      </c>
      <c r="AD342" s="61" t="str">
        <f t="shared" si="18"/>
        <v/>
      </c>
    </row>
    <row r="343" spans="27:30" x14ac:dyDescent="0.25">
      <c r="AA343" s="61">
        <v>32</v>
      </c>
      <c r="AB343" s="61" t="str">
        <f>DRE!D353</f>
        <v>-</v>
      </c>
      <c r="AC343" s="61">
        <f>HLOOKUP('G. Despesas'!$E$4,DRE!$C$4:$Q$1132,ROW('G. Receitas'!X350),FALSE)</f>
        <v>0</v>
      </c>
      <c r="AD343" s="61" t="str">
        <f t="shared" si="18"/>
        <v/>
      </c>
    </row>
    <row r="344" spans="27:30" x14ac:dyDescent="0.25">
      <c r="AA344" s="61">
        <v>33</v>
      </c>
      <c r="AB344" s="61" t="str">
        <f>DRE!D354</f>
        <v>-</v>
      </c>
      <c r="AC344" s="61">
        <f>HLOOKUP('G. Despesas'!$E$4,DRE!$C$4:$Q$1132,ROW('G. Receitas'!X351),FALSE)</f>
        <v>0</v>
      </c>
      <c r="AD344" s="61" t="str">
        <f t="shared" si="18"/>
        <v/>
      </c>
    </row>
    <row r="345" spans="27:30" x14ac:dyDescent="0.25">
      <c r="AA345" s="61">
        <v>34</v>
      </c>
      <c r="AB345" s="61" t="str">
        <f>DRE!D355</f>
        <v>-</v>
      </c>
      <c r="AC345" s="61">
        <f>HLOOKUP('G. Despesas'!$E$4,DRE!$C$4:$Q$1132,ROW('G. Receitas'!X352),FALSE)</f>
        <v>0</v>
      </c>
      <c r="AD345" s="61" t="str">
        <f t="shared" si="18"/>
        <v/>
      </c>
    </row>
    <row r="346" spans="27:30" x14ac:dyDescent="0.25">
      <c r="AA346" s="61">
        <v>35</v>
      </c>
      <c r="AB346" s="61" t="str">
        <f>DRE!D356</f>
        <v>-</v>
      </c>
      <c r="AC346" s="61">
        <f>HLOOKUP('G. Despesas'!$E$4,DRE!$C$4:$Q$1132,ROW('G. Receitas'!X353),FALSE)</f>
        <v>0</v>
      </c>
      <c r="AD346" s="61" t="str">
        <f t="shared" si="18"/>
        <v/>
      </c>
    </row>
    <row r="347" spans="27:30" x14ac:dyDescent="0.25">
      <c r="AA347" s="61">
        <v>36</v>
      </c>
      <c r="AB347" s="61" t="str">
        <f>DRE!D357</f>
        <v>-</v>
      </c>
      <c r="AC347" s="61">
        <f>HLOOKUP('G. Despesas'!$E$4,DRE!$C$4:$Q$1132,ROW('G. Receitas'!X354),FALSE)</f>
        <v>0</v>
      </c>
      <c r="AD347" s="61" t="str">
        <f t="shared" si="18"/>
        <v/>
      </c>
    </row>
    <row r="348" spans="27:30" x14ac:dyDescent="0.25">
      <c r="AA348" s="61">
        <v>37</v>
      </c>
      <c r="AB348" s="61" t="str">
        <f>DRE!D358</f>
        <v>-</v>
      </c>
      <c r="AC348" s="61">
        <f>HLOOKUP('G. Despesas'!$E$4,DRE!$C$4:$Q$1132,ROW('G. Receitas'!X355),FALSE)</f>
        <v>0</v>
      </c>
      <c r="AD348" s="61" t="str">
        <f t="shared" si="18"/>
        <v/>
      </c>
    </row>
    <row r="349" spans="27:30" x14ac:dyDescent="0.25">
      <c r="AA349" s="61">
        <v>38</v>
      </c>
      <c r="AB349" s="61" t="str">
        <f>DRE!D359</f>
        <v>-</v>
      </c>
      <c r="AC349" s="61">
        <f>HLOOKUP('G. Despesas'!$E$4,DRE!$C$4:$Q$1132,ROW('G. Receitas'!X356),FALSE)</f>
        <v>0</v>
      </c>
      <c r="AD349" s="61" t="str">
        <f t="shared" si="18"/>
        <v/>
      </c>
    </row>
    <row r="350" spans="27:30" x14ac:dyDescent="0.25">
      <c r="AA350" s="61">
        <v>39</v>
      </c>
      <c r="AB350" s="61" t="str">
        <f>DRE!D360</f>
        <v>-</v>
      </c>
      <c r="AC350" s="61">
        <f>HLOOKUP('G. Despesas'!$E$4,DRE!$C$4:$Q$1132,ROW('G. Receitas'!X357),FALSE)</f>
        <v>0</v>
      </c>
      <c r="AD350" s="61" t="str">
        <f t="shared" si="18"/>
        <v/>
      </c>
    </row>
    <row r="351" spans="27:30" x14ac:dyDescent="0.25">
      <c r="AA351" s="61">
        <v>40</v>
      </c>
      <c r="AB351" s="61" t="str">
        <f>DRE!D361</f>
        <v>-</v>
      </c>
      <c r="AC351" s="61">
        <f>HLOOKUP('G. Despesas'!$E$4,DRE!$C$4:$Q$1132,ROW('G. Receitas'!X358),FALSE)</f>
        <v>0</v>
      </c>
      <c r="AD351" s="61" t="str">
        <f t="shared" si="18"/>
        <v/>
      </c>
    </row>
    <row r="352" spans="27:30" x14ac:dyDescent="0.25">
      <c r="AA352" s="61">
        <v>41</v>
      </c>
      <c r="AB352" s="61" t="str">
        <f>DRE!D362</f>
        <v>-</v>
      </c>
      <c r="AC352" s="61">
        <f>HLOOKUP('G. Despesas'!$E$4,DRE!$C$4:$Q$1132,ROW('G. Receitas'!X359),FALSE)</f>
        <v>0</v>
      </c>
      <c r="AD352" s="61" t="str">
        <f t="shared" si="18"/>
        <v/>
      </c>
    </row>
    <row r="353" spans="27:30" x14ac:dyDescent="0.25">
      <c r="AA353" s="61">
        <v>42</v>
      </c>
      <c r="AB353" s="61" t="str">
        <f>DRE!D363</f>
        <v>-</v>
      </c>
      <c r="AC353" s="61">
        <f>HLOOKUP('G. Despesas'!$E$4,DRE!$C$4:$Q$1132,ROW('G. Receitas'!X360),FALSE)</f>
        <v>0</v>
      </c>
      <c r="AD353" s="61" t="str">
        <f t="shared" si="18"/>
        <v/>
      </c>
    </row>
    <row r="354" spans="27:30" x14ac:dyDescent="0.25">
      <c r="AA354" s="61">
        <v>43</v>
      </c>
      <c r="AB354" s="61" t="str">
        <f>DRE!D364</f>
        <v>-</v>
      </c>
      <c r="AC354" s="61">
        <f>HLOOKUP('G. Despesas'!$E$4,DRE!$C$4:$Q$1132,ROW('G. Receitas'!X361),FALSE)</f>
        <v>0</v>
      </c>
      <c r="AD354" s="61" t="str">
        <f t="shared" si="18"/>
        <v/>
      </c>
    </row>
    <row r="355" spans="27:30" x14ac:dyDescent="0.25">
      <c r="AA355" s="61">
        <v>44</v>
      </c>
      <c r="AB355" s="61" t="str">
        <f>DRE!D365</f>
        <v>-</v>
      </c>
      <c r="AC355" s="61">
        <f>HLOOKUP('G. Despesas'!$E$4,DRE!$C$4:$Q$1132,ROW('G. Receitas'!X362),FALSE)</f>
        <v>0</v>
      </c>
      <c r="AD355" s="61" t="str">
        <f t="shared" si="18"/>
        <v/>
      </c>
    </row>
    <row r="356" spans="27:30" x14ac:dyDescent="0.25">
      <c r="AA356" s="61">
        <v>45</v>
      </c>
      <c r="AB356" s="61" t="str">
        <f>DRE!D366</f>
        <v>-</v>
      </c>
      <c r="AC356" s="61">
        <f>HLOOKUP('G. Despesas'!$E$4,DRE!$C$4:$Q$1132,ROW('G. Receitas'!X363),FALSE)</f>
        <v>0</v>
      </c>
      <c r="AD356" s="61" t="str">
        <f t="shared" si="18"/>
        <v/>
      </c>
    </row>
    <row r="357" spans="27:30" x14ac:dyDescent="0.25">
      <c r="AA357" s="61">
        <v>46</v>
      </c>
      <c r="AB357" s="61" t="str">
        <f>DRE!D367</f>
        <v>-</v>
      </c>
      <c r="AC357" s="61">
        <f>HLOOKUP('G. Despesas'!$E$4,DRE!$C$4:$Q$1132,ROW('G. Receitas'!X364),FALSE)</f>
        <v>0</v>
      </c>
      <c r="AD357" s="61" t="str">
        <f t="shared" si="18"/>
        <v/>
      </c>
    </row>
    <row r="358" spans="27:30" x14ac:dyDescent="0.25">
      <c r="AA358" s="61">
        <v>47</v>
      </c>
      <c r="AB358" s="61" t="str">
        <f>DRE!D368</f>
        <v>-</v>
      </c>
      <c r="AC358" s="61">
        <f>HLOOKUP('G. Despesas'!$E$4,DRE!$C$4:$Q$1132,ROW('G. Receitas'!X365),FALSE)</f>
        <v>0</v>
      </c>
      <c r="AD358" s="61" t="str">
        <f t="shared" si="18"/>
        <v/>
      </c>
    </row>
    <row r="359" spans="27:30" x14ac:dyDescent="0.25">
      <c r="AA359" s="61">
        <v>48</v>
      </c>
      <c r="AB359" s="61" t="str">
        <f>DRE!D369</f>
        <v>-</v>
      </c>
      <c r="AC359" s="61">
        <f>HLOOKUP('G. Despesas'!$E$4,DRE!$C$4:$Q$1132,ROW('G. Receitas'!X366),FALSE)</f>
        <v>0</v>
      </c>
      <c r="AD359" s="61" t="str">
        <f t="shared" si="18"/>
        <v/>
      </c>
    </row>
    <row r="360" spans="27:30" x14ac:dyDescent="0.25">
      <c r="AA360" s="61">
        <v>49</v>
      </c>
      <c r="AB360" s="61" t="str">
        <f>DRE!D370</f>
        <v>-</v>
      </c>
      <c r="AC360" s="61">
        <f>HLOOKUP('G. Despesas'!$E$4,DRE!$C$4:$Q$1132,ROW('G. Receitas'!X367),FALSE)</f>
        <v>0</v>
      </c>
      <c r="AD360" s="61" t="str">
        <f t="shared" si="18"/>
        <v/>
      </c>
    </row>
    <row r="361" spans="27:30" x14ac:dyDescent="0.25">
      <c r="AA361" s="61">
        <v>50</v>
      </c>
      <c r="AB361" s="61" t="str">
        <f>DRE!D371</f>
        <v>-</v>
      </c>
      <c r="AC361" s="61">
        <f>HLOOKUP('G. Despesas'!$E$4,DRE!$C$4:$Q$1132,ROW('G. Receitas'!X368),FALSE)</f>
        <v>0</v>
      </c>
      <c r="AD361" s="61" t="str">
        <f t="shared" si="18"/>
        <v/>
      </c>
    </row>
    <row r="362" spans="27:30" x14ac:dyDescent="0.25">
      <c r="AA362" s="61">
        <v>51</v>
      </c>
      <c r="AB362" s="61" t="str">
        <f>DRE!D372</f>
        <v>-</v>
      </c>
      <c r="AC362" s="61">
        <f>HLOOKUP('G. Despesas'!$E$4,DRE!$C$4:$Q$1132,ROW('G. Receitas'!X369),FALSE)</f>
        <v>0</v>
      </c>
      <c r="AD362" s="61" t="str">
        <f t="shared" si="18"/>
        <v/>
      </c>
    </row>
    <row r="363" spans="27:30" x14ac:dyDescent="0.25">
      <c r="AA363" s="61">
        <v>52</v>
      </c>
      <c r="AB363" s="61" t="str">
        <f>DRE!D373</f>
        <v>-</v>
      </c>
      <c r="AC363" s="61">
        <f>HLOOKUP('G. Despesas'!$E$4,DRE!$C$4:$Q$1132,ROW('G. Receitas'!X370),FALSE)</f>
        <v>0</v>
      </c>
      <c r="AD363" s="61" t="str">
        <f t="shared" si="18"/>
        <v/>
      </c>
    </row>
    <row r="364" spans="27:30" x14ac:dyDescent="0.25">
      <c r="AA364" s="61">
        <v>53</v>
      </c>
      <c r="AB364" s="61" t="str">
        <f>DRE!D374</f>
        <v>-</v>
      </c>
      <c r="AC364" s="61">
        <f>HLOOKUP('G. Despesas'!$E$4,DRE!$C$4:$Q$1132,ROW('G. Receitas'!X371),FALSE)</f>
        <v>0</v>
      </c>
      <c r="AD364" s="61" t="str">
        <f t="shared" si="18"/>
        <v/>
      </c>
    </row>
    <row r="365" spans="27:30" x14ac:dyDescent="0.25">
      <c r="AA365" s="61">
        <v>54</v>
      </c>
      <c r="AB365" s="61" t="str">
        <f>DRE!D375</f>
        <v>-</v>
      </c>
      <c r="AC365" s="61">
        <f>HLOOKUP('G. Despesas'!$E$4,DRE!$C$4:$Q$1132,ROW('G. Receitas'!X372),FALSE)</f>
        <v>0</v>
      </c>
      <c r="AD365" s="61" t="str">
        <f t="shared" si="18"/>
        <v/>
      </c>
    </row>
    <row r="366" spans="27:30" x14ac:dyDescent="0.25">
      <c r="AA366" s="61">
        <v>55</v>
      </c>
      <c r="AB366" s="61" t="str">
        <f>DRE!D376</f>
        <v>-</v>
      </c>
      <c r="AC366" s="61">
        <f>HLOOKUP('G. Despesas'!$E$4,DRE!$C$4:$Q$1132,ROW('G. Receitas'!X373),FALSE)</f>
        <v>0</v>
      </c>
      <c r="AD366" s="61" t="str">
        <f t="shared" si="18"/>
        <v/>
      </c>
    </row>
    <row r="367" spans="27:30" x14ac:dyDescent="0.25">
      <c r="AA367" s="61">
        <v>56</v>
      </c>
      <c r="AB367" s="61" t="str">
        <f>DRE!D377</f>
        <v>-</v>
      </c>
      <c r="AC367" s="61">
        <f>HLOOKUP('G. Despesas'!$E$4,DRE!$C$4:$Q$1132,ROW('G. Receitas'!X374),FALSE)</f>
        <v>0</v>
      </c>
      <c r="AD367" s="61" t="str">
        <f t="shared" si="18"/>
        <v/>
      </c>
    </row>
    <row r="368" spans="27:30" x14ac:dyDescent="0.25">
      <c r="AA368" s="61">
        <v>57</v>
      </c>
      <c r="AB368" s="61" t="str">
        <f>DRE!D378</f>
        <v>-</v>
      </c>
      <c r="AC368" s="61">
        <f>HLOOKUP('G. Despesas'!$E$4,DRE!$C$4:$Q$1132,ROW('G. Receitas'!X375),FALSE)</f>
        <v>0</v>
      </c>
      <c r="AD368" s="61" t="str">
        <f t="shared" si="18"/>
        <v/>
      </c>
    </row>
    <row r="369" spans="27:30" x14ac:dyDescent="0.25">
      <c r="AA369" s="61">
        <v>58</v>
      </c>
      <c r="AB369" s="61" t="str">
        <f>DRE!D379</f>
        <v>-</v>
      </c>
      <c r="AC369" s="61">
        <f>HLOOKUP('G. Despesas'!$E$4,DRE!$C$4:$Q$1132,ROW('G. Receitas'!X376),FALSE)</f>
        <v>0</v>
      </c>
      <c r="AD369" s="61" t="str">
        <f t="shared" si="18"/>
        <v/>
      </c>
    </row>
    <row r="370" spans="27:30" x14ac:dyDescent="0.25">
      <c r="AA370" s="61">
        <v>59</v>
      </c>
      <c r="AB370" s="61" t="str">
        <f>DRE!D380</f>
        <v>-</v>
      </c>
      <c r="AC370" s="61">
        <f>HLOOKUP('G. Despesas'!$E$4,DRE!$C$4:$Q$1132,ROW('G. Receitas'!X377),FALSE)</f>
        <v>0</v>
      </c>
      <c r="AD370" s="61" t="str">
        <f t="shared" si="18"/>
        <v/>
      </c>
    </row>
    <row r="371" spans="27:30" x14ac:dyDescent="0.25">
      <c r="AA371" s="61">
        <v>60</v>
      </c>
      <c r="AB371" s="61" t="str">
        <f>DRE!D381</f>
        <v>-</v>
      </c>
      <c r="AC371" s="61">
        <f>HLOOKUP('G. Despesas'!$E$4,DRE!$C$4:$Q$1132,ROW('G. Receitas'!X378),FALSE)</f>
        <v>0</v>
      </c>
      <c r="AD371" s="61" t="str">
        <f t="shared" si="18"/>
        <v/>
      </c>
    </row>
    <row r="372" spans="27:30" x14ac:dyDescent="0.25">
      <c r="AA372" s="61">
        <v>61</v>
      </c>
      <c r="AB372" s="61" t="str">
        <f>DRE!D382</f>
        <v>-</v>
      </c>
      <c r="AC372" s="61">
        <f>HLOOKUP('G. Despesas'!$E$4,DRE!$C$4:$Q$1132,ROW('G. Receitas'!X379),FALSE)</f>
        <v>0</v>
      </c>
      <c r="AD372" s="61" t="str">
        <f t="shared" si="18"/>
        <v/>
      </c>
    </row>
    <row r="373" spans="27:30" x14ac:dyDescent="0.25">
      <c r="AA373" s="61">
        <v>62</v>
      </c>
      <c r="AB373" s="61" t="str">
        <f>DRE!D383</f>
        <v>-</v>
      </c>
      <c r="AC373" s="61">
        <f>HLOOKUP('G. Despesas'!$E$4,DRE!$C$4:$Q$1132,ROW('G. Receitas'!X380),FALSE)</f>
        <v>0</v>
      </c>
      <c r="AD373" s="61" t="str">
        <f t="shared" si="18"/>
        <v/>
      </c>
    </row>
    <row r="374" spans="27:30" x14ac:dyDescent="0.25">
      <c r="AA374" s="61">
        <v>63</v>
      </c>
      <c r="AB374" s="61" t="str">
        <f>DRE!D384</f>
        <v>-</v>
      </c>
      <c r="AC374" s="61">
        <f>HLOOKUP('G. Despesas'!$E$4,DRE!$C$4:$Q$1132,ROW('G. Receitas'!X381),FALSE)</f>
        <v>0</v>
      </c>
      <c r="AD374" s="61" t="str">
        <f t="shared" si="18"/>
        <v/>
      </c>
    </row>
    <row r="375" spans="27:30" x14ac:dyDescent="0.25">
      <c r="AA375" s="61">
        <v>64</v>
      </c>
      <c r="AB375" s="61" t="str">
        <f>DRE!D385</f>
        <v>-</v>
      </c>
      <c r="AC375" s="61">
        <f>HLOOKUP('G. Despesas'!$E$4,DRE!$C$4:$Q$1132,ROW('G. Receitas'!X382),FALSE)</f>
        <v>0</v>
      </c>
      <c r="AD375" s="61" t="str">
        <f t="shared" si="18"/>
        <v/>
      </c>
    </row>
    <row r="376" spans="27:30" x14ac:dyDescent="0.25">
      <c r="AA376" s="61">
        <v>65</v>
      </c>
      <c r="AB376" s="61" t="str">
        <f>DRE!D386</f>
        <v>-</v>
      </c>
      <c r="AC376" s="61">
        <f>HLOOKUP('G. Despesas'!$E$4,DRE!$C$4:$Q$1132,ROW('G. Receitas'!X383),FALSE)</f>
        <v>0</v>
      </c>
      <c r="AD376" s="61" t="str">
        <f t="shared" si="18"/>
        <v/>
      </c>
    </row>
    <row r="377" spans="27:30" x14ac:dyDescent="0.25">
      <c r="AA377" s="61">
        <v>66</v>
      </c>
      <c r="AB377" s="61" t="str">
        <f>DRE!D387</f>
        <v>-</v>
      </c>
      <c r="AC377" s="61">
        <f>HLOOKUP('G. Despesas'!$E$4,DRE!$C$4:$Q$1132,ROW('G. Receitas'!X384),FALSE)</f>
        <v>0</v>
      </c>
      <c r="AD377" s="61" t="str">
        <f t="shared" ref="AD377:AD415" si="20">IF(AC377=0,"",AC377+AA377/1000)</f>
        <v/>
      </c>
    </row>
    <row r="378" spans="27:30" x14ac:dyDescent="0.25">
      <c r="AA378" s="61">
        <v>67</v>
      </c>
      <c r="AB378" s="61" t="str">
        <f>DRE!D388</f>
        <v>-</v>
      </c>
      <c r="AC378" s="61">
        <f>HLOOKUP('G. Despesas'!$E$4,DRE!$C$4:$Q$1132,ROW('G. Receitas'!X385),FALSE)</f>
        <v>0</v>
      </c>
      <c r="AD378" s="61" t="str">
        <f t="shared" si="20"/>
        <v/>
      </c>
    </row>
    <row r="379" spans="27:30" x14ac:dyDescent="0.25">
      <c r="AA379" s="61">
        <v>68</v>
      </c>
      <c r="AB379" s="61" t="str">
        <f>DRE!D389</f>
        <v>-</v>
      </c>
      <c r="AC379" s="61">
        <f>HLOOKUP('G. Despesas'!$E$4,DRE!$C$4:$Q$1132,ROW('G. Receitas'!X386),FALSE)</f>
        <v>0</v>
      </c>
      <c r="AD379" s="61" t="str">
        <f t="shared" si="20"/>
        <v/>
      </c>
    </row>
    <row r="380" spans="27:30" x14ac:dyDescent="0.25">
      <c r="AA380" s="61">
        <v>69</v>
      </c>
      <c r="AB380" s="61" t="str">
        <f>DRE!D390</f>
        <v>-</v>
      </c>
      <c r="AC380" s="61">
        <f>HLOOKUP('G. Despesas'!$E$4,DRE!$C$4:$Q$1132,ROW('G. Receitas'!X387),FALSE)</f>
        <v>0</v>
      </c>
      <c r="AD380" s="61" t="str">
        <f t="shared" si="20"/>
        <v/>
      </c>
    </row>
    <row r="381" spans="27:30" x14ac:dyDescent="0.25">
      <c r="AA381" s="61">
        <v>70</v>
      </c>
      <c r="AB381" s="61" t="str">
        <f>DRE!D391</f>
        <v>-</v>
      </c>
      <c r="AC381" s="61">
        <f>HLOOKUP('G. Despesas'!$E$4,DRE!$C$4:$Q$1132,ROW('G. Receitas'!X388),FALSE)</f>
        <v>0</v>
      </c>
      <c r="AD381" s="61" t="str">
        <f t="shared" si="20"/>
        <v/>
      </c>
    </row>
    <row r="382" spans="27:30" x14ac:dyDescent="0.25">
      <c r="AA382" s="61">
        <v>71</v>
      </c>
      <c r="AB382" s="61" t="str">
        <f>DRE!D392</f>
        <v>-</v>
      </c>
      <c r="AC382" s="61">
        <f>HLOOKUP('G. Despesas'!$E$4,DRE!$C$4:$Q$1132,ROW('G. Receitas'!X389),FALSE)</f>
        <v>0</v>
      </c>
      <c r="AD382" s="61" t="str">
        <f t="shared" si="20"/>
        <v/>
      </c>
    </row>
    <row r="383" spans="27:30" x14ac:dyDescent="0.25">
      <c r="AA383" s="61">
        <v>72</v>
      </c>
      <c r="AB383" s="61" t="str">
        <f>DRE!D393</f>
        <v>-</v>
      </c>
      <c r="AC383" s="61">
        <f>HLOOKUP('G. Despesas'!$E$4,DRE!$C$4:$Q$1132,ROW('G. Receitas'!X390),FALSE)</f>
        <v>0</v>
      </c>
      <c r="AD383" s="61" t="str">
        <f t="shared" si="20"/>
        <v/>
      </c>
    </row>
    <row r="384" spans="27:30" x14ac:dyDescent="0.25">
      <c r="AA384" s="61">
        <v>73</v>
      </c>
      <c r="AB384" s="61" t="str">
        <f>DRE!D394</f>
        <v>-</v>
      </c>
      <c r="AC384" s="61">
        <f>HLOOKUP('G. Despesas'!$E$4,DRE!$C$4:$Q$1132,ROW('G. Receitas'!X391),FALSE)</f>
        <v>0</v>
      </c>
      <c r="AD384" s="61" t="str">
        <f t="shared" si="20"/>
        <v/>
      </c>
    </row>
    <row r="385" spans="27:30" x14ac:dyDescent="0.25">
      <c r="AA385" s="61">
        <v>74</v>
      </c>
      <c r="AB385" s="61" t="str">
        <f>DRE!D395</f>
        <v>-</v>
      </c>
      <c r="AC385" s="61">
        <f>HLOOKUP('G. Despesas'!$E$4,DRE!$C$4:$Q$1132,ROW('G. Receitas'!X392),FALSE)</f>
        <v>0</v>
      </c>
      <c r="AD385" s="61" t="str">
        <f t="shared" si="20"/>
        <v/>
      </c>
    </row>
    <row r="386" spans="27:30" x14ac:dyDescent="0.25">
      <c r="AA386" s="61">
        <v>75</v>
      </c>
      <c r="AB386" s="61" t="str">
        <f>DRE!D396</f>
        <v>-</v>
      </c>
      <c r="AC386" s="61">
        <f>HLOOKUP('G. Despesas'!$E$4,DRE!$C$4:$Q$1132,ROW('G. Receitas'!X393),FALSE)</f>
        <v>0</v>
      </c>
      <c r="AD386" s="61" t="str">
        <f t="shared" si="20"/>
        <v/>
      </c>
    </row>
    <row r="387" spans="27:30" x14ac:dyDescent="0.25">
      <c r="AA387" s="61">
        <v>76</v>
      </c>
      <c r="AB387" s="61" t="str">
        <f>DRE!D397</f>
        <v>-</v>
      </c>
      <c r="AC387" s="61">
        <f>HLOOKUP('G. Despesas'!$E$4,DRE!$C$4:$Q$1132,ROW('G. Receitas'!X394),FALSE)</f>
        <v>0</v>
      </c>
      <c r="AD387" s="61" t="str">
        <f t="shared" si="20"/>
        <v/>
      </c>
    </row>
    <row r="388" spans="27:30" x14ac:dyDescent="0.25">
      <c r="AA388" s="61">
        <v>77</v>
      </c>
      <c r="AB388" s="61" t="str">
        <f>DRE!D398</f>
        <v>-</v>
      </c>
      <c r="AC388" s="61">
        <f>HLOOKUP('G. Despesas'!$E$4,DRE!$C$4:$Q$1132,ROW('G. Receitas'!X395),FALSE)</f>
        <v>0</v>
      </c>
      <c r="AD388" s="61" t="str">
        <f t="shared" si="20"/>
        <v/>
      </c>
    </row>
    <row r="389" spans="27:30" x14ac:dyDescent="0.25">
      <c r="AA389" s="61">
        <v>78</v>
      </c>
      <c r="AB389" s="61" t="str">
        <f>DRE!D399</f>
        <v>-</v>
      </c>
      <c r="AC389" s="61">
        <f>HLOOKUP('G. Despesas'!$E$4,DRE!$C$4:$Q$1132,ROW('G. Receitas'!X396),FALSE)</f>
        <v>0</v>
      </c>
      <c r="AD389" s="61" t="str">
        <f t="shared" si="20"/>
        <v/>
      </c>
    </row>
    <row r="390" spans="27:30" x14ac:dyDescent="0.25">
      <c r="AA390" s="61">
        <v>79</v>
      </c>
      <c r="AB390" s="61" t="str">
        <f>DRE!D400</f>
        <v>-</v>
      </c>
      <c r="AC390" s="61">
        <f>HLOOKUP('G. Despesas'!$E$4,DRE!$C$4:$Q$1132,ROW('G. Receitas'!X397),FALSE)</f>
        <v>0</v>
      </c>
      <c r="AD390" s="61" t="str">
        <f t="shared" si="20"/>
        <v/>
      </c>
    </row>
    <row r="391" spans="27:30" x14ac:dyDescent="0.25">
      <c r="AA391" s="61">
        <v>80</v>
      </c>
      <c r="AB391" s="61" t="str">
        <f>DRE!D401</f>
        <v>-</v>
      </c>
      <c r="AC391" s="61">
        <f>HLOOKUP('G. Despesas'!$E$4,DRE!$C$4:$Q$1132,ROW('G. Receitas'!X398),FALSE)</f>
        <v>0</v>
      </c>
      <c r="AD391" s="61" t="str">
        <f t="shared" si="20"/>
        <v/>
      </c>
    </row>
    <row r="392" spans="27:30" x14ac:dyDescent="0.25">
      <c r="AA392" s="61">
        <v>81</v>
      </c>
      <c r="AB392" s="61" t="str">
        <f>DRE!D402</f>
        <v>-</v>
      </c>
      <c r="AC392" s="61">
        <f>HLOOKUP('G. Despesas'!$E$4,DRE!$C$4:$Q$1132,ROW('G. Receitas'!X399),FALSE)</f>
        <v>0</v>
      </c>
      <c r="AD392" s="61" t="str">
        <f t="shared" si="20"/>
        <v/>
      </c>
    </row>
    <row r="393" spans="27:30" x14ac:dyDescent="0.25">
      <c r="AA393" s="61">
        <v>82</v>
      </c>
      <c r="AB393" s="61" t="str">
        <f>DRE!D403</f>
        <v>-</v>
      </c>
      <c r="AC393" s="61">
        <f>HLOOKUP('G. Despesas'!$E$4,DRE!$C$4:$Q$1132,ROW('G. Receitas'!X400),FALSE)</f>
        <v>0</v>
      </c>
      <c r="AD393" s="61" t="str">
        <f t="shared" si="20"/>
        <v/>
      </c>
    </row>
    <row r="394" spans="27:30" x14ac:dyDescent="0.25">
      <c r="AA394" s="61">
        <v>83</v>
      </c>
      <c r="AB394" s="61" t="str">
        <f>DRE!D404</f>
        <v>-</v>
      </c>
      <c r="AC394" s="61">
        <f>HLOOKUP('G. Despesas'!$E$4,DRE!$C$4:$Q$1132,ROW('G. Receitas'!X401),FALSE)</f>
        <v>0</v>
      </c>
      <c r="AD394" s="61" t="str">
        <f t="shared" si="20"/>
        <v/>
      </c>
    </row>
    <row r="395" spans="27:30" x14ac:dyDescent="0.25">
      <c r="AA395" s="61">
        <v>84</v>
      </c>
      <c r="AB395" s="61" t="str">
        <f>DRE!D405</f>
        <v>-</v>
      </c>
      <c r="AC395" s="61">
        <f>HLOOKUP('G. Despesas'!$E$4,DRE!$C$4:$Q$1132,ROW('G. Receitas'!X402),FALSE)</f>
        <v>0</v>
      </c>
      <c r="AD395" s="61" t="str">
        <f t="shared" si="20"/>
        <v/>
      </c>
    </row>
    <row r="396" spans="27:30" x14ac:dyDescent="0.25">
      <c r="AA396" s="61">
        <v>85</v>
      </c>
      <c r="AB396" s="61" t="str">
        <f>DRE!D406</f>
        <v>-</v>
      </c>
      <c r="AC396" s="61">
        <f>HLOOKUP('G. Despesas'!$E$4,DRE!$C$4:$Q$1132,ROW('G. Receitas'!X403),FALSE)</f>
        <v>0</v>
      </c>
      <c r="AD396" s="61" t="str">
        <f t="shared" si="20"/>
        <v/>
      </c>
    </row>
    <row r="397" spans="27:30" x14ac:dyDescent="0.25">
      <c r="AA397" s="61">
        <v>86</v>
      </c>
      <c r="AB397" s="61" t="str">
        <f>DRE!D407</f>
        <v>-</v>
      </c>
      <c r="AC397" s="61">
        <f>HLOOKUP('G. Despesas'!$E$4,DRE!$C$4:$Q$1132,ROW('G. Receitas'!X404),FALSE)</f>
        <v>0</v>
      </c>
      <c r="AD397" s="61" t="str">
        <f t="shared" si="20"/>
        <v/>
      </c>
    </row>
    <row r="398" spans="27:30" x14ac:dyDescent="0.25">
      <c r="AA398" s="61">
        <v>87</v>
      </c>
      <c r="AB398" s="61" t="str">
        <f>DRE!D408</f>
        <v>-</v>
      </c>
      <c r="AC398" s="61">
        <f>HLOOKUP('G. Despesas'!$E$4,DRE!$C$4:$Q$1132,ROW('G. Receitas'!X405),FALSE)</f>
        <v>0</v>
      </c>
      <c r="AD398" s="61" t="str">
        <f t="shared" si="20"/>
        <v/>
      </c>
    </row>
    <row r="399" spans="27:30" x14ac:dyDescent="0.25">
      <c r="AA399" s="61">
        <v>88</v>
      </c>
      <c r="AB399" s="61" t="str">
        <f>DRE!D409</f>
        <v>-</v>
      </c>
      <c r="AC399" s="61">
        <f>HLOOKUP('G. Despesas'!$E$4,DRE!$C$4:$Q$1132,ROW('G. Receitas'!X406),FALSE)</f>
        <v>0</v>
      </c>
      <c r="AD399" s="61" t="str">
        <f t="shared" si="20"/>
        <v/>
      </c>
    </row>
    <row r="400" spans="27:30" x14ac:dyDescent="0.25">
      <c r="AA400" s="61">
        <v>89</v>
      </c>
      <c r="AB400" s="61" t="str">
        <f>DRE!D410</f>
        <v>-</v>
      </c>
      <c r="AC400" s="61">
        <f>HLOOKUP('G. Despesas'!$E$4,DRE!$C$4:$Q$1132,ROW('G. Receitas'!X407),FALSE)</f>
        <v>0</v>
      </c>
      <c r="AD400" s="61" t="str">
        <f t="shared" si="20"/>
        <v/>
      </c>
    </row>
    <row r="401" spans="27:33" x14ac:dyDescent="0.25">
      <c r="AA401" s="61">
        <v>90</v>
      </c>
      <c r="AB401" s="61" t="str">
        <f>DRE!D411</f>
        <v>-</v>
      </c>
      <c r="AC401" s="61">
        <f>HLOOKUP('G. Despesas'!$E$4,DRE!$C$4:$Q$1132,ROW('G. Receitas'!X408),FALSE)</f>
        <v>0</v>
      </c>
      <c r="AD401" s="61" t="str">
        <f t="shared" si="20"/>
        <v/>
      </c>
    </row>
    <row r="402" spans="27:33" x14ac:dyDescent="0.25">
      <c r="AA402" s="61">
        <v>91</v>
      </c>
      <c r="AB402" s="61" t="str">
        <f>DRE!D412</f>
        <v>-</v>
      </c>
      <c r="AC402" s="61">
        <f>HLOOKUP('G. Despesas'!$E$4,DRE!$C$4:$Q$1132,ROW('G. Receitas'!X409),FALSE)</f>
        <v>0</v>
      </c>
      <c r="AD402" s="61" t="str">
        <f t="shared" si="20"/>
        <v/>
      </c>
    </row>
    <row r="403" spans="27:33" x14ac:dyDescent="0.25">
      <c r="AA403" s="61">
        <v>92</v>
      </c>
      <c r="AB403" s="61" t="str">
        <f>DRE!D413</f>
        <v>-</v>
      </c>
      <c r="AC403" s="61">
        <f>HLOOKUP('G. Despesas'!$E$4,DRE!$C$4:$Q$1132,ROW('G. Receitas'!X410),FALSE)</f>
        <v>0</v>
      </c>
      <c r="AD403" s="61" t="str">
        <f t="shared" si="20"/>
        <v/>
      </c>
    </row>
    <row r="404" spans="27:33" x14ac:dyDescent="0.25">
      <c r="AA404" s="61">
        <v>93</v>
      </c>
      <c r="AB404" s="61" t="str">
        <f>DRE!D414</f>
        <v>-</v>
      </c>
      <c r="AC404" s="61">
        <f>HLOOKUP('G. Despesas'!$E$4,DRE!$C$4:$Q$1132,ROW('G. Receitas'!X411),FALSE)</f>
        <v>0</v>
      </c>
      <c r="AD404" s="61" t="str">
        <f t="shared" si="20"/>
        <v/>
      </c>
    </row>
    <row r="405" spans="27:33" x14ac:dyDescent="0.25">
      <c r="AA405" s="61">
        <v>94</v>
      </c>
      <c r="AB405" s="61" t="str">
        <f>DRE!D415</f>
        <v>-</v>
      </c>
      <c r="AC405" s="61">
        <f>HLOOKUP('G. Despesas'!$E$4,DRE!$C$4:$Q$1132,ROW('G. Receitas'!X412),FALSE)</f>
        <v>0</v>
      </c>
      <c r="AD405" s="61" t="str">
        <f t="shared" si="20"/>
        <v/>
      </c>
    </row>
    <row r="406" spans="27:33" x14ac:dyDescent="0.25">
      <c r="AA406" s="61">
        <v>95</v>
      </c>
      <c r="AB406" s="61" t="str">
        <f>DRE!D416</f>
        <v>-</v>
      </c>
      <c r="AC406" s="61">
        <f>HLOOKUP('G. Despesas'!$E$4,DRE!$C$4:$Q$1132,ROW('G. Receitas'!X413),FALSE)</f>
        <v>0</v>
      </c>
      <c r="AD406" s="61" t="str">
        <f t="shared" si="20"/>
        <v/>
      </c>
    </row>
    <row r="407" spans="27:33" x14ac:dyDescent="0.25">
      <c r="AA407" s="61">
        <v>96</v>
      </c>
      <c r="AB407" s="61" t="str">
        <f>DRE!D417</f>
        <v>-</v>
      </c>
      <c r="AC407" s="61">
        <f>HLOOKUP('G. Despesas'!$E$4,DRE!$C$4:$Q$1132,ROW('G. Receitas'!X414),FALSE)</f>
        <v>0</v>
      </c>
      <c r="AD407" s="61" t="str">
        <f t="shared" si="20"/>
        <v/>
      </c>
    </row>
    <row r="408" spans="27:33" x14ac:dyDescent="0.25">
      <c r="AA408" s="61">
        <v>97</v>
      </c>
      <c r="AB408" s="61" t="str">
        <f>DRE!D418</f>
        <v>-</v>
      </c>
      <c r="AC408" s="61">
        <f>HLOOKUP('G. Despesas'!$E$4,DRE!$C$4:$Q$1132,ROW('G. Receitas'!X415),FALSE)</f>
        <v>0</v>
      </c>
      <c r="AD408" s="61" t="str">
        <f t="shared" si="20"/>
        <v/>
      </c>
    </row>
    <row r="409" spans="27:33" x14ac:dyDescent="0.25">
      <c r="AA409" s="61">
        <v>98</v>
      </c>
      <c r="AB409" s="61" t="str">
        <f>DRE!D419</f>
        <v>-</v>
      </c>
      <c r="AC409" s="61">
        <f>HLOOKUP('G. Despesas'!$E$4,DRE!$C$4:$Q$1132,ROW('G. Receitas'!X416),FALSE)</f>
        <v>0</v>
      </c>
      <c r="AD409" s="61" t="str">
        <f t="shared" si="20"/>
        <v/>
      </c>
    </row>
    <row r="410" spans="27:33" x14ac:dyDescent="0.25">
      <c r="AA410" s="61">
        <v>99</v>
      </c>
      <c r="AB410" s="61" t="str">
        <f>DRE!D420</f>
        <v>Outras Despesas com Serviços</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1329</v>
      </c>
      <c r="AE416" s="61" t="s">
        <v>1330</v>
      </c>
      <c r="AF416" s="61" t="s">
        <v>1331</v>
      </c>
      <c r="AG416" s="61" t="s">
        <v>1331</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v>
      </c>
      <c r="AC443" s="61">
        <f>HLOOKUP('G. Despesas'!$E$4,DRE!$C$4:$Q$1132,ROW('G. Receitas'!X450),FALSE)</f>
        <v>0</v>
      </c>
      <c r="AD443" s="61" t="str">
        <f t="shared" si="23"/>
        <v/>
      </c>
    </row>
    <row r="444" spans="27:30" x14ac:dyDescent="0.25">
      <c r="AA444" s="61">
        <v>28</v>
      </c>
      <c r="AB444" s="61" t="str">
        <f>DRE!D454</f>
        <v>-</v>
      </c>
      <c r="AC444" s="61">
        <f>HLOOKUP('G. Despesas'!$E$4,DRE!$C$4:$Q$1132,ROW('G. Receitas'!X451),FALSE)</f>
        <v>0</v>
      </c>
      <c r="AD444" s="61" t="str">
        <f t="shared" si="23"/>
        <v/>
      </c>
    </row>
    <row r="445" spans="27:30" x14ac:dyDescent="0.25">
      <c r="AA445" s="61">
        <v>29</v>
      </c>
      <c r="AB445" s="61" t="str">
        <f>DRE!D455</f>
        <v>-</v>
      </c>
      <c r="AC445" s="61">
        <f>HLOOKUP('G. Despesas'!$E$4,DRE!$C$4:$Q$1132,ROW('G. Receitas'!X452),FALSE)</f>
        <v>0</v>
      </c>
      <c r="AD445" s="61" t="str">
        <f t="shared" si="23"/>
        <v/>
      </c>
    </row>
    <row r="446" spans="27:30" x14ac:dyDescent="0.25">
      <c r="AA446" s="61">
        <v>30</v>
      </c>
      <c r="AB446" s="61" t="str">
        <f>DRE!D456</f>
        <v>-</v>
      </c>
      <c r="AC446" s="61">
        <f>HLOOKUP('G. Despesas'!$E$4,DRE!$C$4:$Q$1132,ROW('G. Receitas'!X453),FALSE)</f>
        <v>0</v>
      </c>
      <c r="AD446" s="61" t="str">
        <f t="shared" si="23"/>
        <v/>
      </c>
    </row>
    <row r="447" spans="27:30" x14ac:dyDescent="0.25">
      <c r="AA447" s="61">
        <v>31</v>
      </c>
      <c r="AB447" s="61" t="str">
        <f>DRE!D457</f>
        <v>-</v>
      </c>
      <c r="AC447" s="61">
        <f>HLOOKUP('G. Despesas'!$E$4,DRE!$C$4:$Q$1132,ROW('G. Receitas'!X454),FALSE)</f>
        <v>0</v>
      </c>
      <c r="AD447" s="61" t="str">
        <f t="shared" si="23"/>
        <v/>
      </c>
    </row>
    <row r="448" spans="27:30" x14ac:dyDescent="0.25">
      <c r="AA448" s="61">
        <v>32</v>
      </c>
      <c r="AB448" s="61" t="str">
        <f>DRE!D458</f>
        <v>-</v>
      </c>
      <c r="AC448" s="61">
        <f>HLOOKUP('G. Despesas'!$E$4,DRE!$C$4:$Q$1132,ROW('G. Receitas'!X455),FALSE)</f>
        <v>0</v>
      </c>
      <c r="AD448" s="61" t="str">
        <f t="shared" si="23"/>
        <v/>
      </c>
    </row>
    <row r="449" spans="27:30" x14ac:dyDescent="0.25">
      <c r="AA449" s="61">
        <v>33</v>
      </c>
      <c r="AB449" s="61" t="str">
        <f>DRE!D459</f>
        <v>-</v>
      </c>
      <c r="AC449" s="61">
        <f>HLOOKUP('G. Despesas'!$E$4,DRE!$C$4:$Q$1132,ROW('G. Receitas'!X456),FALSE)</f>
        <v>0</v>
      </c>
      <c r="AD449" s="61" t="str">
        <f t="shared" si="23"/>
        <v/>
      </c>
    </row>
    <row r="450" spans="27:30" x14ac:dyDescent="0.25">
      <c r="AA450" s="61">
        <v>34</v>
      </c>
      <c r="AB450" s="61" t="str">
        <f>DRE!D460</f>
        <v>-</v>
      </c>
      <c r="AC450" s="61">
        <f>HLOOKUP('G. Despesas'!$E$4,DRE!$C$4:$Q$1132,ROW('G. Receitas'!X457),FALSE)</f>
        <v>0</v>
      </c>
      <c r="AD450" s="61" t="str">
        <f t="shared" si="23"/>
        <v/>
      </c>
    </row>
    <row r="451" spans="27:30" x14ac:dyDescent="0.25">
      <c r="AA451" s="61">
        <v>35</v>
      </c>
      <c r="AB451" s="61" t="str">
        <f>DRE!D461</f>
        <v>-</v>
      </c>
      <c r="AC451" s="61">
        <f>HLOOKUP('G. Despesas'!$E$4,DRE!$C$4:$Q$1132,ROW('G. Receitas'!X458),FALSE)</f>
        <v>0</v>
      </c>
      <c r="AD451" s="61" t="str">
        <f t="shared" si="23"/>
        <v/>
      </c>
    </row>
    <row r="452" spans="27:30" x14ac:dyDescent="0.25">
      <c r="AA452" s="61">
        <v>36</v>
      </c>
      <c r="AB452" s="61" t="str">
        <f>DRE!D462</f>
        <v>-</v>
      </c>
      <c r="AC452" s="61">
        <f>HLOOKUP('G. Despesas'!$E$4,DRE!$C$4:$Q$1132,ROW('G. Receitas'!X459),FALSE)</f>
        <v>0</v>
      </c>
      <c r="AD452" s="61" t="str">
        <f t="shared" si="23"/>
        <v/>
      </c>
    </row>
    <row r="453" spans="27:30" x14ac:dyDescent="0.25">
      <c r="AA453" s="61">
        <v>37</v>
      </c>
      <c r="AB453" s="61" t="str">
        <f>DRE!D463</f>
        <v>-</v>
      </c>
      <c r="AC453" s="61">
        <f>HLOOKUP('G. Despesas'!$E$4,DRE!$C$4:$Q$1132,ROW('G. Receitas'!X460),FALSE)</f>
        <v>0</v>
      </c>
      <c r="AD453" s="61" t="str">
        <f t="shared" si="23"/>
        <v/>
      </c>
    </row>
    <row r="454" spans="27:30" x14ac:dyDescent="0.25">
      <c r="AA454" s="61">
        <v>38</v>
      </c>
      <c r="AB454" s="61" t="str">
        <f>DRE!D464</f>
        <v>-</v>
      </c>
      <c r="AC454" s="61">
        <f>HLOOKUP('G. Despesas'!$E$4,DRE!$C$4:$Q$1132,ROW('G. Receitas'!X461),FALSE)</f>
        <v>0</v>
      </c>
      <c r="AD454" s="61" t="str">
        <f t="shared" si="23"/>
        <v/>
      </c>
    </row>
    <row r="455" spans="27:30" x14ac:dyDescent="0.25">
      <c r="AA455" s="61">
        <v>39</v>
      </c>
      <c r="AB455" s="61" t="str">
        <f>DRE!D465</f>
        <v>-</v>
      </c>
      <c r="AC455" s="61">
        <f>HLOOKUP('G. Despesas'!$E$4,DRE!$C$4:$Q$1132,ROW('G. Receitas'!X462),FALSE)</f>
        <v>0</v>
      </c>
      <c r="AD455" s="61" t="str">
        <f t="shared" si="23"/>
        <v/>
      </c>
    </row>
    <row r="456" spans="27:30" x14ac:dyDescent="0.25">
      <c r="AA456" s="61">
        <v>40</v>
      </c>
      <c r="AB456" s="61" t="str">
        <f>DRE!D466</f>
        <v>-</v>
      </c>
      <c r="AC456" s="61">
        <f>HLOOKUP('G. Despesas'!$E$4,DRE!$C$4:$Q$1132,ROW('G. Receitas'!X463),FALSE)</f>
        <v>0</v>
      </c>
      <c r="AD456" s="61" t="str">
        <f t="shared" si="23"/>
        <v/>
      </c>
    </row>
    <row r="457" spans="27:30" x14ac:dyDescent="0.25">
      <c r="AA457" s="61">
        <v>41</v>
      </c>
      <c r="AB457" s="61" t="str">
        <f>DRE!D467</f>
        <v>-</v>
      </c>
      <c r="AC457" s="61">
        <f>HLOOKUP('G. Despesas'!$E$4,DRE!$C$4:$Q$1132,ROW('G. Receitas'!X464),FALSE)</f>
        <v>0</v>
      </c>
      <c r="AD457" s="61" t="str">
        <f t="shared" si="23"/>
        <v/>
      </c>
    </row>
    <row r="458" spans="27:30" x14ac:dyDescent="0.25">
      <c r="AA458" s="61">
        <v>42</v>
      </c>
      <c r="AB458" s="61" t="str">
        <f>DRE!D468</f>
        <v>-</v>
      </c>
      <c r="AC458" s="61">
        <f>HLOOKUP('G. Despesas'!$E$4,DRE!$C$4:$Q$1132,ROW('G. Receitas'!X465),FALSE)</f>
        <v>0</v>
      </c>
      <c r="AD458" s="61" t="str">
        <f t="shared" si="23"/>
        <v/>
      </c>
    </row>
    <row r="459" spans="27:30" x14ac:dyDescent="0.25">
      <c r="AA459" s="61">
        <v>43</v>
      </c>
      <c r="AB459" s="61" t="str">
        <f>DRE!D469</f>
        <v>-</v>
      </c>
      <c r="AC459" s="61">
        <f>HLOOKUP('G. Despesas'!$E$4,DRE!$C$4:$Q$1132,ROW('G. Receitas'!X466),FALSE)</f>
        <v>0</v>
      </c>
      <c r="AD459" s="61" t="str">
        <f t="shared" si="23"/>
        <v/>
      </c>
    </row>
    <row r="460" spans="27:30" x14ac:dyDescent="0.25">
      <c r="AA460" s="61">
        <v>44</v>
      </c>
      <c r="AB460" s="61" t="str">
        <f>DRE!D470</f>
        <v>-</v>
      </c>
      <c r="AC460" s="61">
        <f>HLOOKUP('G. Despesas'!$E$4,DRE!$C$4:$Q$1132,ROW('G. Receitas'!X467),FALSE)</f>
        <v>0</v>
      </c>
      <c r="AD460" s="61" t="str">
        <f t="shared" si="23"/>
        <v/>
      </c>
    </row>
    <row r="461" spans="27:30" x14ac:dyDescent="0.25">
      <c r="AA461" s="61">
        <v>45</v>
      </c>
      <c r="AB461" s="61" t="str">
        <f>DRE!D471</f>
        <v>-</v>
      </c>
      <c r="AC461" s="61">
        <f>HLOOKUP('G. Despesas'!$E$4,DRE!$C$4:$Q$1132,ROW('G. Receitas'!X468),FALSE)</f>
        <v>0</v>
      </c>
      <c r="AD461" s="61" t="str">
        <f t="shared" si="23"/>
        <v/>
      </c>
    </row>
    <row r="462" spans="27:30" x14ac:dyDescent="0.25">
      <c r="AA462" s="61">
        <v>46</v>
      </c>
      <c r="AB462" s="61" t="str">
        <f>DRE!D472</f>
        <v>-</v>
      </c>
      <c r="AC462" s="61">
        <f>HLOOKUP('G. Despesas'!$E$4,DRE!$C$4:$Q$1132,ROW('G. Receitas'!X469),FALSE)</f>
        <v>0</v>
      </c>
      <c r="AD462" s="61" t="str">
        <f t="shared" si="23"/>
        <v/>
      </c>
    </row>
    <row r="463" spans="27:30" x14ac:dyDescent="0.25">
      <c r="AA463" s="61">
        <v>47</v>
      </c>
      <c r="AB463" s="61" t="str">
        <f>DRE!D473</f>
        <v>-</v>
      </c>
      <c r="AC463" s="61">
        <f>HLOOKUP('G. Despesas'!$E$4,DRE!$C$4:$Q$1132,ROW('G. Receitas'!X470),FALSE)</f>
        <v>0</v>
      </c>
      <c r="AD463" s="61" t="str">
        <f t="shared" si="23"/>
        <v/>
      </c>
    </row>
    <row r="464" spans="27:30" x14ac:dyDescent="0.25">
      <c r="AA464" s="61">
        <v>48</v>
      </c>
      <c r="AB464" s="61" t="str">
        <f>DRE!D474</f>
        <v>-</v>
      </c>
      <c r="AC464" s="61">
        <f>HLOOKUP('G. Despesas'!$E$4,DRE!$C$4:$Q$1132,ROW('G. Receitas'!X471),FALSE)</f>
        <v>0</v>
      </c>
      <c r="AD464" s="61" t="str">
        <f t="shared" si="23"/>
        <v/>
      </c>
    </row>
    <row r="465" spans="27:30" x14ac:dyDescent="0.25">
      <c r="AA465" s="61">
        <v>49</v>
      </c>
      <c r="AB465" s="61" t="str">
        <f>DRE!D475</f>
        <v>-</v>
      </c>
      <c r="AC465" s="61">
        <f>HLOOKUP('G. Despesas'!$E$4,DRE!$C$4:$Q$1132,ROW('G. Receitas'!X472),FALSE)</f>
        <v>0</v>
      </c>
      <c r="AD465" s="61" t="str">
        <f t="shared" si="23"/>
        <v/>
      </c>
    </row>
    <row r="466" spans="27:30" x14ac:dyDescent="0.25">
      <c r="AA466" s="61">
        <v>50</v>
      </c>
      <c r="AB466" s="61" t="str">
        <f>DRE!D476</f>
        <v>-</v>
      </c>
      <c r="AC466" s="61">
        <f>HLOOKUP('G. Despesas'!$E$4,DRE!$C$4:$Q$1132,ROW('G. Receitas'!X473),FALSE)</f>
        <v>0</v>
      </c>
      <c r="AD466" s="61" t="str">
        <f t="shared" si="23"/>
        <v/>
      </c>
    </row>
    <row r="467" spans="27:30" x14ac:dyDescent="0.25">
      <c r="AA467" s="61">
        <v>51</v>
      </c>
      <c r="AB467" s="61" t="str">
        <f>DRE!D477</f>
        <v>-</v>
      </c>
      <c r="AC467" s="61">
        <f>HLOOKUP('G. Despesas'!$E$4,DRE!$C$4:$Q$1132,ROW('G. Receitas'!X474),FALSE)</f>
        <v>0</v>
      </c>
      <c r="AD467" s="61" t="str">
        <f t="shared" si="23"/>
        <v/>
      </c>
    </row>
    <row r="468" spans="27:30" x14ac:dyDescent="0.25">
      <c r="AA468" s="61">
        <v>52</v>
      </c>
      <c r="AB468" s="61" t="str">
        <f>DRE!D478</f>
        <v>-</v>
      </c>
      <c r="AC468" s="61">
        <f>HLOOKUP('G. Despesas'!$E$4,DRE!$C$4:$Q$1132,ROW('G. Receitas'!X475),FALSE)</f>
        <v>0</v>
      </c>
      <c r="AD468" s="61" t="str">
        <f t="shared" si="23"/>
        <v/>
      </c>
    </row>
    <row r="469" spans="27:30" x14ac:dyDescent="0.25">
      <c r="AA469" s="61">
        <v>53</v>
      </c>
      <c r="AB469" s="61" t="str">
        <f>DRE!D479</f>
        <v>-</v>
      </c>
      <c r="AC469" s="61">
        <f>HLOOKUP('G. Despesas'!$E$4,DRE!$C$4:$Q$1132,ROW('G. Receitas'!X476),FALSE)</f>
        <v>0</v>
      </c>
      <c r="AD469" s="61" t="str">
        <f t="shared" si="23"/>
        <v/>
      </c>
    </row>
    <row r="470" spans="27:30" x14ac:dyDescent="0.25">
      <c r="AA470" s="61">
        <v>54</v>
      </c>
      <c r="AB470" s="61" t="str">
        <f>DRE!D480</f>
        <v>-</v>
      </c>
      <c r="AC470" s="61">
        <f>HLOOKUP('G. Despesas'!$E$4,DRE!$C$4:$Q$1132,ROW('G. Receitas'!X477),FALSE)</f>
        <v>0</v>
      </c>
      <c r="AD470" s="61" t="str">
        <f t="shared" si="23"/>
        <v/>
      </c>
    </row>
    <row r="471" spans="27:30" x14ac:dyDescent="0.25">
      <c r="AA471" s="61">
        <v>55</v>
      </c>
      <c r="AB471" s="61" t="str">
        <f>DRE!D481</f>
        <v>-</v>
      </c>
      <c r="AC471" s="61">
        <f>HLOOKUP('G. Despesas'!$E$4,DRE!$C$4:$Q$1132,ROW('G. Receitas'!X478),FALSE)</f>
        <v>0</v>
      </c>
      <c r="AD471" s="61" t="str">
        <f t="shared" si="23"/>
        <v/>
      </c>
    </row>
    <row r="472" spans="27:30" x14ac:dyDescent="0.25">
      <c r="AA472" s="61">
        <v>56</v>
      </c>
      <c r="AB472" s="61" t="str">
        <f>DRE!D482</f>
        <v>-</v>
      </c>
      <c r="AC472" s="61">
        <f>HLOOKUP('G. Despesas'!$E$4,DRE!$C$4:$Q$1132,ROW('G. Receitas'!X479),FALSE)</f>
        <v>0</v>
      </c>
      <c r="AD472" s="61" t="str">
        <f t="shared" si="23"/>
        <v/>
      </c>
    </row>
    <row r="473" spans="27:30" x14ac:dyDescent="0.25">
      <c r="AA473" s="61">
        <v>57</v>
      </c>
      <c r="AB473" s="61" t="str">
        <f>DRE!D483</f>
        <v>-</v>
      </c>
      <c r="AC473" s="61">
        <f>HLOOKUP('G. Despesas'!$E$4,DRE!$C$4:$Q$1132,ROW('G. Receitas'!X480),FALSE)</f>
        <v>0</v>
      </c>
      <c r="AD473" s="61" t="str">
        <f t="shared" si="23"/>
        <v/>
      </c>
    </row>
    <row r="474" spans="27:30" x14ac:dyDescent="0.25">
      <c r="AA474" s="61">
        <v>58</v>
      </c>
      <c r="AB474" s="61" t="str">
        <f>DRE!D484</f>
        <v>-</v>
      </c>
      <c r="AC474" s="61">
        <f>HLOOKUP('G. Despesas'!$E$4,DRE!$C$4:$Q$1132,ROW('G. Receitas'!X481),FALSE)</f>
        <v>0</v>
      </c>
      <c r="AD474" s="61" t="str">
        <f t="shared" si="23"/>
        <v/>
      </c>
    </row>
    <row r="475" spans="27:30" x14ac:dyDescent="0.25">
      <c r="AA475" s="61">
        <v>59</v>
      </c>
      <c r="AB475" s="61" t="str">
        <f>DRE!D485</f>
        <v>-</v>
      </c>
      <c r="AC475" s="61">
        <f>HLOOKUP('G. Despesas'!$E$4,DRE!$C$4:$Q$1132,ROW('G. Receitas'!X482),FALSE)</f>
        <v>0</v>
      </c>
      <c r="AD475" s="61" t="str">
        <f t="shared" si="23"/>
        <v/>
      </c>
    </row>
    <row r="476" spans="27:30" x14ac:dyDescent="0.25">
      <c r="AA476" s="61">
        <v>60</v>
      </c>
      <c r="AB476" s="61" t="str">
        <f>DRE!D486</f>
        <v>-</v>
      </c>
      <c r="AC476" s="61">
        <f>HLOOKUP('G. Despesas'!$E$4,DRE!$C$4:$Q$1132,ROW('G. Receitas'!X483),FALSE)</f>
        <v>0</v>
      </c>
      <c r="AD476" s="61" t="str">
        <f t="shared" si="23"/>
        <v/>
      </c>
    </row>
    <row r="477" spans="27:30" x14ac:dyDescent="0.25">
      <c r="AA477" s="61">
        <v>61</v>
      </c>
      <c r="AB477" s="61" t="str">
        <f>DRE!D487</f>
        <v>-</v>
      </c>
      <c r="AC477" s="61">
        <f>HLOOKUP('G. Despesas'!$E$4,DRE!$C$4:$Q$1132,ROW('G. Receitas'!X484),FALSE)</f>
        <v>0</v>
      </c>
      <c r="AD477" s="61" t="str">
        <f t="shared" si="23"/>
        <v/>
      </c>
    </row>
    <row r="478" spans="27:30" x14ac:dyDescent="0.25">
      <c r="AA478" s="61">
        <v>62</v>
      </c>
      <c r="AB478" s="61" t="str">
        <f>DRE!D488</f>
        <v>-</v>
      </c>
      <c r="AC478" s="61">
        <f>HLOOKUP('G. Despesas'!$E$4,DRE!$C$4:$Q$1132,ROW('G. Receitas'!X485),FALSE)</f>
        <v>0</v>
      </c>
      <c r="AD478" s="61" t="str">
        <f t="shared" si="23"/>
        <v/>
      </c>
    </row>
    <row r="479" spans="27:30" x14ac:dyDescent="0.25">
      <c r="AA479" s="61">
        <v>63</v>
      </c>
      <c r="AB479" s="61" t="str">
        <f>DRE!D489</f>
        <v>-</v>
      </c>
      <c r="AC479" s="61">
        <f>HLOOKUP('G. Despesas'!$E$4,DRE!$C$4:$Q$1132,ROW('G. Receitas'!X486),FALSE)</f>
        <v>0</v>
      </c>
      <c r="AD479" s="61" t="str">
        <f t="shared" si="23"/>
        <v/>
      </c>
    </row>
    <row r="480" spans="27:30" x14ac:dyDescent="0.25">
      <c r="AA480" s="61">
        <v>64</v>
      </c>
      <c r="AB480" s="61" t="str">
        <f>DRE!D490</f>
        <v>-</v>
      </c>
      <c r="AC480" s="61">
        <f>HLOOKUP('G. Despesas'!$E$4,DRE!$C$4:$Q$1132,ROW('G. Receitas'!X487),FALSE)</f>
        <v>0</v>
      </c>
      <c r="AD480" s="61" t="str">
        <f t="shared" si="23"/>
        <v/>
      </c>
    </row>
    <row r="481" spans="27:30" x14ac:dyDescent="0.25">
      <c r="AA481" s="61">
        <v>65</v>
      </c>
      <c r="AB481" s="61" t="str">
        <f>DRE!D491</f>
        <v>-</v>
      </c>
      <c r="AC481" s="61">
        <f>HLOOKUP('G. Despesas'!$E$4,DRE!$C$4:$Q$1132,ROW('G. Receitas'!X488),FALSE)</f>
        <v>0</v>
      </c>
      <c r="AD481" s="61" t="str">
        <f t="shared" si="23"/>
        <v/>
      </c>
    </row>
    <row r="482" spans="27:30" x14ac:dyDescent="0.25">
      <c r="AA482" s="61">
        <v>66</v>
      </c>
      <c r="AB482" s="61" t="str">
        <f>DRE!D492</f>
        <v>-</v>
      </c>
      <c r="AC482" s="61">
        <f>HLOOKUP('G. Despesas'!$E$4,DRE!$C$4:$Q$1132,ROW('G. Receitas'!X489),FALSE)</f>
        <v>0</v>
      </c>
      <c r="AD482" s="61" t="str">
        <f t="shared" ref="AD482:AD515" si="25">IF(AC482=0,"",AC482+AA482/1000)</f>
        <v/>
      </c>
    </row>
    <row r="483" spans="27:30" x14ac:dyDescent="0.25">
      <c r="AA483" s="61">
        <v>67</v>
      </c>
      <c r="AB483" s="61" t="str">
        <f>DRE!D493</f>
        <v>-</v>
      </c>
      <c r="AC483" s="61">
        <f>HLOOKUP('G. Despesas'!$E$4,DRE!$C$4:$Q$1132,ROW('G. Receitas'!X490),FALSE)</f>
        <v>0</v>
      </c>
      <c r="AD483" s="61" t="str">
        <f t="shared" si="25"/>
        <v/>
      </c>
    </row>
    <row r="484" spans="27:30" x14ac:dyDescent="0.25">
      <c r="AA484" s="61">
        <v>68</v>
      </c>
      <c r="AB484" s="61" t="str">
        <f>DRE!D494</f>
        <v>-</v>
      </c>
      <c r="AC484" s="61">
        <f>HLOOKUP('G. Despesas'!$E$4,DRE!$C$4:$Q$1132,ROW('G. Receitas'!X491),FALSE)</f>
        <v>0</v>
      </c>
      <c r="AD484" s="61" t="str">
        <f t="shared" si="25"/>
        <v/>
      </c>
    </row>
    <row r="485" spans="27:30" x14ac:dyDescent="0.25">
      <c r="AA485" s="61">
        <v>69</v>
      </c>
      <c r="AB485" s="61" t="str">
        <f>DRE!D495</f>
        <v>-</v>
      </c>
      <c r="AC485" s="61">
        <f>HLOOKUP('G. Despesas'!$E$4,DRE!$C$4:$Q$1132,ROW('G. Receitas'!X492),FALSE)</f>
        <v>0</v>
      </c>
      <c r="AD485" s="61" t="str">
        <f t="shared" si="25"/>
        <v/>
      </c>
    </row>
    <row r="486" spans="27:30" x14ac:dyDescent="0.25">
      <c r="AA486" s="61">
        <v>70</v>
      </c>
      <c r="AB486" s="61" t="str">
        <f>DRE!D496</f>
        <v>-</v>
      </c>
      <c r="AC486" s="61">
        <f>HLOOKUP('G. Despesas'!$E$4,DRE!$C$4:$Q$1132,ROW('G. Receitas'!X493),FALSE)</f>
        <v>0</v>
      </c>
      <c r="AD486" s="61" t="str">
        <f t="shared" si="25"/>
        <v/>
      </c>
    </row>
    <row r="487" spans="27:30" x14ac:dyDescent="0.25">
      <c r="AA487" s="61">
        <v>71</v>
      </c>
      <c r="AB487" s="61" t="str">
        <f>DRE!D497</f>
        <v>-</v>
      </c>
      <c r="AC487" s="61">
        <f>HLOOKUP('G. Despesas'!$E$4,DRE!$C$4:$Q$1132,ROW('G. Receitas'!X494),FALSE)</f>
        <v>0</v>
      </c>
      <c r="AD487" s="61" t="str">
        <f t="shared" si="25"/>
        <v/>
      </c>
    </row>
    <row r="488" spans="27:30" x14ac:dyDescent="0.25">
      <c r="AA488" s="61">
        <v>72</v>
      </c>
      <c r="AB488" s="61" t="str">
        <f>DRE!D498</f>
        <v>-</v>
      </c>
      <c r="AC488" s="61">
        <f>HLOOKUP('G. Despesas'!$E$4,DRE!$C$4:$Q$1132,ROW('G. Receitas'!X495),FALSE)</f>
        <v>0</v>
      </c>
      <c r="AD488" s="61" t="str">
        <f t="shared" si="25"/>
        <v/>
      </c>
    </row>
    <row r="489" spans="27:30" x14ac:dyDescent="0.25">
      <c r="AA489" s="61">
        <v>73</v>
      </c>
      <c r="AB489" s="61" t="str">
        <f>DRE!D499</f>
        <v>-</v>
      </c>
      <c r="AC489" s="61">
        <f>HLOOKUP('G. Despesas'!$E$4,DRE!$C$4:$Q$1132,ROW('G. Receitas'!X496),FALSE)</f>
        <v>0</v>
      </c>
      <c r="AD489" s="61" t="str">
        <f t="shared" si="25"/>
        <v/>
      </c>
    </row>
    <row r="490" spans="27:30" x14ac:dyDescent="0.25">
      <c r="AA490" s="61">
        <v>74</v>
      </c>
      <c r="AB490" s="61" t="str">
        <f>DRE!D500</f>
        <v>-</v>
      </c>
      <c r="AC490" s="61">
        <f>HLOOKUP('G. Despesas'!$E$4,DRE!$C$4:$Q$1132,ROW('G. Receitas'!X497),FALSE)</f>
        <v>0</v>
      </c>
      <c r="AD490" s="61" t="str">
        <f t="shared" si="25"/>
        <v/>
      </c>
    </row>
    <row r="491" spans="27:30" x14ac:dyDescent="0.25">
      <c r="AA491" s="61">
        <v>75</v>
      </c>
      <c r="AB491" s="61" t="str">
        <f>DRE!D501</f>
        <v>-</v>
      </c>
      <c r="AC491" s="61">
        <f>HLOOKUP('G. Despesas'!$E$4,DRE!$C$4:$Q$1132,ROW('G. Receitas'!X498),FALSE)</f>
        <v>0</v>
      </c>
      <c r="AD491" s="61" t="str">
        <f t="shared" si="25"/>
        <v/>
      </c>
    </row>
    <row r="492" spans="27:30" x14ac:dyDescent="0.25">
      <c r="AA492" s="61">
        <v>76</v>
      </c>
      <c r="AB492" s="61" t="str">
        <f>DRE!D502</f>
        <v>-</v>
      </c>
      <c r="AC492" s="61">
        <f>HLOOKUP('G. Despesas'!$E$4,DRE!$C$4:$Q$1132,ROW('G. Receitas'!X499),FALSE)</f>
        <v>0</v>
      </c>
      <c r="AD492" s="61" t="str">
        <f t="shared" si="25"/>
        <v/>
      </c>
    </row>
    <row r="493" spans="27:30" x14ac:dyDescent="0.25">
      <c r="AA493" s="61">
        <v>77</v>
      </c>
      <c r="AB493" s="61" t="str">
        <f>DRE!D503</f>
        <v>-</v>
      </c>
      <c r="AC493" s="61">
        <f>HLOOKUP('G. Despesas'!$E$4,DRE!$C$4:$Q$1132,ROW('G. Receitas'!X500),FALSE)</f>
        <v>0</v>
      </c>
      <c r="AD493" s="61" t="str">
        <f t="shared" si="25"/>
        <v/>
      </c>
    </row>
    <row r="494" spans="27:30" x14ac:dyDescent="0.25">
      <c r="AA494" s="61">
        <v>78</v>
      </c>
      <c r="AB494" s="61" t="str">
        <f>DRE!D504</f>
        <v>-</v>
      </c>
      <c r="AC494" s="61">
        <f>HLOOKUP('G. Despesas'!$E$4,DRE!$C$4:$Q$1132,ROW('G. Receitas'!X501),FALSE)</f>
        <v>0</v>
      </c>
      <c r="AD494" s="61" t="str">
        <f t="shared" si="25"/>
        <v/>
      </c>
    </row>
    <row r="495" spans="27:30" x14ac:dyDescent="0.25">
      <c r="AA495" s="61">
        <v>79</v>
      </c>
      <c r="AB495" s="61" t="str">
        <f>DRE!D505</f>
        <v>-</v>
      </c>
      <c r="AC495" s="61">
        <f>HLOOKUP('G. Despesas'!$E$4,DRE!$C$4:$Q$1132,ROW('G. Receitas'!X502),FALSE)</f>
        <v>0</v>
      </c>
      <c r="AD495" s="61" t="str">
        <f t="shared" si="25"/>
        <v/>
      </c>
    </row>
    <row r="496" spans="27:30" x14ac:dyDescent="0.25">
      <c r="AA496" s="61">
        <v>80</v>
      </c>
      <c r="AB496" s="61" t="str">
        <f>DRE!D506</f>
        <v>-</v>
      </c>
      <c r="AC496" s="61">
        <f>HLOOKUP('G. Despesas'!$E$4,DRE!$C$4:$Q$1132,ROW('G. Receitas'!X503),FALSE)</f>
        <v>0</v>
      </c>
      <c r="AD496" s="61" t="str">
        <f t="shared" si="25"/>
        <v/>
      </c>
    </row>
    <row r="497" spans="27:30" x14ac:dyDescent="0.25">
      <c r="AA497" s="61">
        <v>81</v>
      </c>
      <c r="AB497" s="61" t="str">
        <f>DRE!D507</f>
        <v>-</v>
      </c>
      <c r="AC497" s="61">
        <f>HLOOKUP('G. Despesas'!$E$4,DRE!$C$4:$Q$1132,ROW('G. Receitas'!X504),FALSE)</f>
        <v>0</v>
      </c>
      <c r="AD497" s="61" t="str">
        <f t="shared" si="25"/>
        <v/>
      </c>
    </row>
    <row r="498" spans="27:30" x14ac:dyDescent="0.25">
      <c r="AA498" s="61">
        <v>82</v>
      </c>
      <c r="AB498" s="61" t="str">
        <f>DRE!D508</f>
        <v>-</v>
      </c>
      <c r="AC498" s="61">
        <f>HLOOKUP('G. Despesas'!$E$4,DRE!$C$4:$Q$1132,ROW('G. Receitas'!X505),FALSE)</f>
        <v>0</v>
      </c>
      <c r="AD498" s="61" t="str">
        <f t="shared" si="25"/>
        <v/>
      </c>
    </row>
    <row r="499" spans="27:30" x14ac:dyDescent="0.25">
      <c r="AA499" s="61">
        <v>83</v>
      </c>
      <c r="AB499" s="61" t="str">
        <f>DRE!D509</f>
        <v>-</v>
      </c>
      <c r="AC499" s="61">
        <f>HLOOKUP('G. Despesas'!$E$4,DRE!$C$4:$Q$1132,ROW('G. Receitas'!X506),FALSE)</f>
        <v>0</v>
      </c>
      <c r="AD499" s="61" t="str">
        <f t="shared" si="25"/>
        <v/>
      </c>
    </row>
    <row r="500" spans="27:30" x14ac:dyDescent="0.25">
      <c r="AA500" s="61">
        <v>84</v>
      </c>
      <c r="AB500" s="61" t="str">
        <f>DRE!D510</f>
        <v>-</v>
      </c>
      <c r="AC500" s="61">
        <f>HLOOKUP('G. Despesas'!$E$4,DRE!$C$4:$Q$1132,ROW('G. Receitas'!X507),FALSE)</f>
        <v>0</v>
      </c>
      <c r="AD500" s="61" t="str">
        <f t="shared" si="25"/>
        <v/>
      </c>
    </row>
    <row r="501" spans="27:30" x14ac:dyDescent="0.25">
      <c r="AA501" s="61">
        <v>85</v>
      </c>
      <c r="AB501" s="61" t="str">
        <f>DRE!D511</f>
        <v>-</v>
      </c>
      <c r="AC501" s="61">
        <f>HLOOKUP('G. Despesas'!$E$4,DRE!$C$4:$Q$1132,ROW('G. Receitas'!X508),FALSE)</f>
        <v>0</v>
      </c>
      <c r="AD501" s="61" t="str">
        <f t="shared" si="25"/>
        <v/>
      </c>
    </row>
    <row r="502" spans="27:30" x14ac:dyDescent="0.25">
      <c r="AA502" s="61">
        <v>86</v>
      </c>
      <c r="AB502" s="61" t="str">
        <f>DRE!D512</f>
        <v>-</v>
      </c>
      <c r="AC502" s="61">
        <f>HLOOKUP('G. Despesas'!$E$4,DRE!$C$4:$Q$1132,ROW('G. Receitas'!X509),FALSE)</f>
        <v>0</v>
      </c>
      <c r="AD502" s="61" t="str">
        <f t="shared" si="25"/>
        <v/>
      </c>
    </row>
    <row r="503" spans="27:30" x14ac:dyDescent="0.25">
      <c r="AA503" s="61">
        <v>87</v>
      </c>
      <c r="AB503" s="61" t="str">
        <f>DRE!D513</f>
        <v>-</v>
      </c>
      <c r="AC503" s="61">
        <f>HLOOKUP('G. Despesas'!$E$4,DRE!$C$4:$Q$1132,ROW('G. Receitas'!X510),FALSE)</f>
        <v>0</v>
      </c>
      <c r="AD503" s="61" t="str">
        <f t="shared" si="25"/>
        <v/>
      </c>
    </row>
    <row r="504" spans="27:30" x14ac:dyDescent="0.25">
      <c r="AA504" s="61">
        <v>88</v>
      </c>
      <c r="AB504" s="61" t="str">
        <f>DRE!D514</f>
        <v>-</v>
      </c>
      <c r="AC504" s="61">
        <f>HLOOKUP('G. Despesas'!$E$4,DRE!$C$4:$Q$1132,ROW('G. Receitas'!X511),FALSE)</f>
        <v>0</v>
      </c>
      <c r="AD504" s="61" t="str">
        <f t="shared" si="25"/>
        <v/>
      </c>
    </row>
    <row r="505" spans="27:30" x14ac:dyDescent="0.25">
      <c r="AA505" s="61">
        <v>89</v>
      </c>
      <c r="AB505" s="61" t="str">
        <f>DRE!D515</f>
        <v>-</v>
      </c>
      <c r="AC505" s="61">
        <f>HLOOKUP('G. Despesas'!$E$4,DRE!$C$4:$Q$1132,ROW('G. Receitas'!X512),FALSE)</f>
        <v>0</v>
      </c>
      <c r="AD505" s="61" t="str">
        <f t="shared" si="25"/>
        <v/>
      </c>
    </row>
    <row r="506" spans="27:30" x14ac:dyDescent="0.25">
      <c r="AA506" s="61">
        <v>90</v>
      </c>
      <c r="AB506" s="61" t="str">
        <f>DRE!D516</f>
        <v>-</v>
      </c>
      <c r="AC506" s="61">
        <f>HLOOKUP('G. Despesas'!$E$4,DRE!$C$4:$Q$1132,ROW('G. Receitas'!X513),FALSE)</f>
        <v>0</v>
      </c>
      <c r="AD506" s="61" t="str">
        <f t="shared" si="25"/>
        <v/>
      </c>
    </row>
    <row r="507" spans="27:30" x14ac:dyDescent="0.25">
      <c r="AA507" s="61">
        <v>91</v>
      </c>
      <c r="AB507" s="61" t="str">
        <f>DRE!D517</f>
        <v>-</v>
      </c>
      <c r="AC507" s="61">
        <f>HLOOKUP('G. Despesas'!$E$4,DRE!$C$4:$Q$1132,ROW('G. Receitas'!X514),FALSE)</f>
        <v>0</v>
      </c>
      <c r="AD507" s="61" t="str">
        <f t="shared" si="25"/>
        <v/>
      </c>
    </row>
    <row r="508" spans="27:30" x14ac:dyDescent="0.25">
      <c r="AA508" s="61">
        <v>92</v>
      </c>
      <c r="AB508" s="61" t="str">
        <f>DRE!D518</f>
        <v>-</v>
      </c>
      <c r="AC508" s="61">
        <f>HLOOKUP('G. Despesas'!$E$4,DRE!$C$4:$Q$1132,ROW('G. Receitas'!X515),FALSE)</f>
        <v>0</v>
      </c>
      <c r="AD508" s="61" t="str">
        <f t="shared" si="25"/>
        <v/>
      </c>
    </row>
    <row r="509" spans="27:30" x14ac:dyDescent="0.25">
      <c r="AA509" s="61">
        <v>93</v>
      </c>
      <c r="AB509" s="61" t="str">
        <f>DRE!D519</f>
        <v>-</v>
      </c>
      <c r="AC509" s="61">
        <f>HLOOKUP('G. Despesas'!$E$4,DRE!$C$4:$Q$1132,ROW('G. Receitas'!X516),FALSE)</f>
        <v>0</v>
      </c>
      <c r="AD509" s="61" t="str">
        <f t="shared" si="25"/>
        <v/>
      </c>
    </row>
    <row r="510" spans="27:30" x14ac:dyDescent="0.25">
      <c r="AA510" s="61">
        <v>94</v>
      </c>
      <c r="AB510" s="61" t="str">
        <f>DRE!D520</f>
        <v>-</v>
      </c>
      <c r="AC510" s="61">
        <f>HLOOKUP('G. Despesas'!$E$4,DRE!$C$4:$Q$1132,ROW('G. Receitas'!X517),FALSE)</f>
        <v>0</v>
      </c>
      <c r="AD510" s="61" t="str">
        <f t="shared" si="25"/>
        <v/>
      </c>
    </row>
    <row r="511" spans="27:30" x14ac:dyDescent="0.25">
      <c r="AA511" s="61">
        <v>95</v>
      </c>
      <c r="AB511" s="61" t="str">
        <f>DRE!D521</f>
        <v>-</v>
      </c>
      <c r="AC511" s="61">
        <f>HLOOKUP('G. Despesas'!$E$4,DRE!$C$4:$Q$1132,ROW('G. Receitas'!X518),FALSE)</f>
        <v>0</v>
      </c>
      <c r="AD511" s="61" t="str">
        <f t="shared" si="25"/>
        <v/>
      </c>
    </row>
    <row r="512" spans="27:30" x14ac:dyDescent="0.25">
      <c r="AA512" s="61">
        <v>96</v>
      </c>
      <c r="AB512" s="61" t="str">
        <f>DRE!D522</f>
        <v>-</v>
      </c>
      <c r="AC512" s="61">
        <f>HLOOKUP('G. Despesas'!$E$4,DRE!$C$4:$Q$1132,ROW('G. Receitas'!X519),FALSE)</f>
        <v>0</v>
      </c>
      <c r="AD512" s="61" t="str">
        <f t="shared" si="25"/>
        <v/>
      </c>
    </row>
    <row r="513" spans="27:33" x14ac:dyDescent="0.25">
      <c r="AA513" s="61">
        <v>97</v>
      </c>
      <c r="AB513" s="61" t="str">
        <f>DRE!D523</f>
        <v>-</v>
      </c>
      <c r="AC513" s="61">
        <f>HLOOKUP('G. Despesas'!$E$4,DRE!$C$4:$Q$1132,ROW('G. Receitas'!X520),FALSE)</f>
        <v>0</v>
      </c>
      <c r="AD513" s="61" t="str">
        <f t="shared" si="25"/>
        <v/>
      </c>
    </row>
    <row r="514" spans="27:33" x14ac:dyDescent="0.25">
      <c r="AA514" s="61">
        <v>98</v>
      </c>
      <c r="AB514" s="61" t="str">
        <f>DRE!D524</f>
        <v>-</v>
      </c>
      <c r="AC514" s="61">
        <f>HLOOKUP('G. Despesas'!$E$4,DRE!$C$4:$Q$1132,ROW('G. Receitas'!X521),FALSE)</f>
        <v>0</v>
      </c>
      <c r="AD514" s="61" t="str">
        <f t="shared" si="25"/>
        <v/>
      </c>
    </row>
    <row r="515" spans="27:33" x14ac:dyDescent="0.25">
      <c r="AA515" s="61">
        <v>99</v>
      </c>
      <c r="AB515" s="61" t="str">
        <f>DRE!D525</f>
        <v>Outras Despesas com RH</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1329</v>
      </c>
      <c r="AE516" s="61" t="s">
        <v>1330</v>
      </c>
      <c r="AF516" s="61" t="s">
        <v>1331</v>
      </c>
      <c r="AG516" s="61" t="s">
        <v>1331</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v>
      </c>
      <c r="AC566" s="61">
        <f>HLOOKUP('G. Despesas'!$E$4,DRE!$C$4:$Q$1132,ROW('G. Receitas'!X573),FALSE)</f>
        <v>0</v>
      </c>
      <c r="AD566" s="61" t="str">
        <f t="shared" si="28"/>
        <v/>
      </c>
    </row>
    <row r="567" spans="27:30" x14ac:dyDescent="0.25">
      <c r="AA567" s="61">
        <v>51</v>
      </c>
      <c r="AB567" s="61" t="str">
        <f>DRE!D577</f>
        <v>-</v>
      </c>
      <c r="AC567" s="61">
        <f>HLOOKUP('G. Despesas'!$E$4,DRE!$C$4:$Q$1132,ROW('G. Receitas'!X574),FALSE)</f>
        <v>0</v>
      </c>
      <c r="AD567" s="61" t="str">
        <f t="shared" si="28"/>
        <v/>
      </c>
    </row>
    <row r="568" spans="27:30" x14ac:dyDescent="0.25">
      <c r="AA568" s="61">
        <v>52</v>
      </c>
      <c r="AB568" s="61" t="str">
        <f>DRE!D578</f>
        <v>-</v>
      </c>
      <c r="AC568" s="61">
        <f>HLOOKUP('G. Despesas'!$E$4,DRE!$C$4:$Q$1132,ROW('G. Receitas'!X575),FALSE)</f>
        <v>0</v>
      </c>
      <c r="AD568" s="61" t="str">
        <f t="shared" si="28"/>
        <v/>
      </c>
    </row>
    <row r="569" spans="27:30" x14ac:dyDescent="0.25">
      <c r="AA569" s="61">
        <v>53</v>
      </c>
      <c r="AB569" s="61" t="str">
        <f>DRE!D579</f>
        <v>-</v>
      </c>
      <c r="AC569" s="61">
        <f>HLOOKUP('G. Despesas'!$E$4,DRE!$C$4:$Q$1132,ROW('G. Receitas'!X576),FALSE)</f>
        <v>0</v>
      </c>
      <c r="AD569" s="61" t="str">
        <f t="shared" si="28"/>
        <v/>
      </c>
    </row>
    <row r="570" spans="27:30" x14ac:dyDescent="0.25">
      <c r="AA570" s="61">
        <v>54</v>
      </c>
      <c r="AB570" s="61" t="str">
        <f>DRE!D580</f>
        <v>-</v>
      </c>
      <c r="AC570" s="61">
        <f>HLOOKUP('G. Despesas'!$E$4,DRE!$C$4:$Q$1132,ROW('G. Receitas'!X577),FALSE)</f>
        <v>0</v>
      </c>
      <c r="AD570" s="61" t="str">
        <f t="shared" si="28"/>
        <v/>
      </c>
    </row>
    <row r="571" spans="27:30" x14ac:dyDescent="0.25">
      <c r="AA571" s="61">
        <v>55</v>
      </c>
      <c r="AB571" s="61" t="str">
        <f>DRE!D581</f>
        <v>-</v>
      </c>
      <c r="AC571" s="61">
        <f>HLOOKUP('G. Despesas'!$E$4,DRE!$C$4:$Q$1132,ROW('G. Receitas'!X578),FALSE)</f>
        <v>0</v>
      </c>
      <c r="AD571" s="61" t="str">
        <f t="shared" si="28"/>
        <v/>
      </c>
    </row>
    <row r="572" spans="27:30" x14ac:dyDescent="0.25">
      <c r="AA572" s="61">
        <v>56</v>
      </c>
      <c r="AB572" s="61" t="str">
        <f>DRE!D582</f>
        <v>-</v>
      </c>
      <c r="AC572" s="61">
        <f>HLOOKUP('G. Despesas'!$E$4,DRE!$C$4:$Q$1132,ROW('G. Receitas'!X579),FALSE)</f>
        <v>0</v>
      </c>
      <c r="AD572" s="61" t="str">
        <f t="shared" si="28"/>
        <v/>
      </c>
    </row>
    <row r="573" spans="27:30" x14ac:dyDescent="0.25">
      <c r="AA573" s="61">
        <v>57</v>
      </c>
      <c r="AB573" s="61" t="str">
        <f>DRE!D583</f>
        <v>-</v>
      </c>
      <c r="AC573" s="61">
        <f>HLOOKUP('G. Despesas'!$E$4,DRE!$C$4:$Q$1132,ROW('G. Receitas'!X580),FALSE)</f>
        <v>0</v>
      </c>
      <c r="AD573" s="61" t="str">
        <f t="shared" si="28"/>
        <v/>
      </c>
    </row>
    <row r="574" spans="27:30" x14ac:dyDescent="0.25">
      <c r="AA574" s="61">
        <v>58</v>
      </c>
      <c r="AB574" s="61" t="str">
        <f>DRE!D584</f>
        <v>-</v>
      </c>
      <c r="AC574" s="61">
        <f>HLOOKUP('G. Despesas'!$E$4,DRE!$C$4:$Q$1132,ROW('G. Receitas'!X581),FALSE)</f>
        <v>0</v>
      </c>
      <c r="AD574" s="61" t="str">
        <f t="shared" si="28"/>
        <v/>
      </c>
    </row>
    <row r="575" spans="27:30" x14ac:dyDescent="0.25">
      <c r="AA575" s="61">
        <v>59</v>
      </c>
      <c r="AB575" s="61" t="str">
        <f>DRE!D585</f>
        <v>-</v>
      </c>
      <c r="AC575" s="61">
        <f>HLOOKUP('G. Despesas'!$E$4,DRE!$C$4:$Q$1132,ROW('G. Receitas'!X582),FALSE)</f>
        <v>0</v>
      </c>
      <c r="AD575" s="61" t="str">
        <f t="shared" si="28"/>
        <v/>
      </c>
    </row>
    <row r="576" spans="27:30" x14ac:dyDescent="0.25">
      <c r="AA576" s="61">
        <v>60</v>
      </c>
      <c r="AB576" s="61" t="str">
        <f>DRE!D586</f>
        <v>-</v>
      </c>
      <c r="AC576" s="61">
        <f>HLOOKUP('G. Despesas'!$E$4,DRE!$C$4:$Q$1132,ROW('G. Receitas'!X583),FALSE)</f>
        <v>0</v>
      </c>
      <c r="AD576" s="61" t="str">
        <f t="shared" si="28"/>
        <v/>
      </c>
    </row>
    <row r="577" spans="27:30" x14ac:dyDescent="0.25">
      <c r="AA577" s="61">
        <v>61</v>
      </c>
      <c r="AB577" s="61" t="str">
        <f>DRE!D587</f>
        <v>-</v>
      </c>
      <c r="AC577" s="61">
        <f>HLOOKUP('G. Despesas'!$E$4,DRE!$C$4:$Q$1132,ROW('G. Receitas'!X584),FALSE)</f>
        <v>0</v>
      </c>
      <c r="AD577" s="61" t="str">
        <f t="shared" si="28"/>
        <v/>
      </c>
    </row>
    <row r="578" spans="27:30" x14ac:dyDescent="0.25">
      <c r="AA578" s="61">
        <v>62</v>
      </c>
      <c r="AB578" s="61" t="str">
        <f>DRE!D588</f>
        <v>-</v>
      </c>
      <c r="AC578" s="61">
        <f>HLOOKUP('G. Despesas'!$E$4,DRE!$C$4:$Q$1132,ROW('G. Receitas'!X585),FALSE)</f>
        <v>0</v>
      </c>
      <c r="AD578" s="61" t="str">
        <f t="shared" si="28"/>
        <v/>
      </c>
    </row>
    <row r="579" spans="27:30" x14ac:dyDescent="0.25">
      <c r="AA579" s="61">
        <v>63</v>
      </c>
      <c r="AB579" s="61" t="str">
        <f>DRE!D589</f>
        <v>-</v>
      </c>
      <c r="AC579" s="61">
        <f>HLOOKUP('G. Despesas'!$E$4,DRE!$C$4:$Q$1132,ROW('G. Receitas'!X586),FALSE)</f>
        <v>0</v>
      </c>
      <c r="AD579" s="61" t="str">
        <f t="shared" si="28"/>
        <v/>
      </c>
    </row>
    <row r="580" spans="27:30" x14ac:dyDescent="0.25">
      <c r="AA580" s="61">
        <v>64</v>
      </c>
      <c r="AB580" s="61" t="str">
        <f>DRE!D590</f>
        <v>-</v>
      </c>
      <c r="AC580" s="61">
        <f>HLOOKUP('G. Despesas'!$E$4,DRE!$C$4:$Q$1132,ROW('G. Receitas'!X587),FALSE)</f>
        <v>0</v>
      </c>
      <c r="AD580" s="61" t="str">
        <f t="shared" si="28"/>
        <v/>
      </c>
    </row>
    <row r="581" spans="27:30" x14ac:dyDescent="0.25">
      <c r="AA581" s="61">
        <v>65</v>
      </c>
      <c r="AB581" s="61" t="str">
        <f>DRE!D591</f>
        <v>-</v>
      </c>
      <c r="AC581" s="61">
        <f>HLOOKUP('G. Despesas'!$E$4,DRE!$C$4:$Q$1132,ROW('G. Receitas'!X588),FALSE)</f>
        <v>0</v>
      </c>
      <c r="AD581" s="61" t="str">
        <f t="shared" si="28"/>
        <v/>
      </c>
    </row>
    <row r="582" spans="27:30" x14ac:dyDescent="0.25">
      <c r="AA582" s="61">
        <v>66</v>
      </c>
      <c r="AB582" s="61" t="str">
        <f>DRE!D592</f>
        <v>-</v>
      </c>
      <c r="AC582" s="61">
        <f>HLOOKUP('G. Despesas'!$E$4,DRE!$C$4:$Q$1132,ROW('G. Receitas'!X589),FALSE)</f>
        <v>0</v>
      </c>
      <c r="AD582" s="61" t="str">
        <f t="shared" ref="AD582:AD615" si="30">IF(AC582=0,"",AC582+AA582/1000)</f>
        <v/>
      </c>
    </row>
    <row r="583" spans="27:30" x14ac:dyDescent="0.25">
      <c r="AA583" s="61">
        <v>67</v>
      </c>
      <c r="AB583" s="61" t="str">
        <f>DRE!D593</f>
        <v>-</v>
      </c>
      <c r="AC583" s="61">
        <f>HLOOKUP('G. Despesas'!$E$4,DRE!$C$4:$Q$1132,ROW('G. Receitas'!X590),FALSE)</f>
        <v>0</v>
      </c>
      <c r="AD583" s="61" t="str">
        <f t="shared" si="30"/>
        <v/>
      </c>
    </row>
    <row r="584" spans="27:30" x14ac:dyDescent="0.25">
      <c r="AA584" s="61">
        <v>68</v>
      </c>
      <c r="AB584" s="61" t="str">
        <f>DRE!D594</f>
        <v>-</v>
      </c>
      <c r="AC584" s="61">
        <f>HLOOKUP('G. Despesas'!$E$4,DRE!$C$4:$Q$1132,ROW('G. Receitas'!X591),FALSE)</f>
        <v>0</v>
      </c>
      <c r="AD584" s="61" t="str">
        <f t="shared" si="30"/>
        <v/>
      </c>
    </row>
    <row r="585" spans="27:30" x14ac:dyDescent="0.25">
      <c r="AA585" s="61">
        <v>69</v>
      </c>
      <c r="AB585" s="61" t="str">
        <f>DRE!D595</f>
        <v>-</v>
      </c>
      <c r="AC585" s="61">
        <f>HLOOKUP('G. Despesas'!$E$4,DRE!$C$4:$Q$1132,ROW('G. Receitas'!X592),FALSE)</f>
        <v>0</v>
      </c>
      <c r="AD585" s="61" t="str">
        <f t="shared" si="30"/>
        <v/>
      </c>
    </row>
    <row r="586" spans="27:30" x14ac:dyDescent="0.25">
      <c r="AA586" s="61">
        <v>70</v>
      </c>
      <c r="AB586" s="61" t="str">
        <f>DRE!D596</f>
        <v>-</v>
      </c>
      <c r="AC586" s="61">
        <f>HLOOKUP('G. Despesas'!$E$4,DRE!$C$4:$Q$1132,ROW('G. Receitas'!X593),FALSE)</f>
        <v>0</v>
      </c>
      <c r="AD586" s="61" t="str">
        <f t="shared" si="30"/>
        <v/>
      </c>
    </row>
    <row r="587" spans="27:30" x14ac:dyDescent="0.25">
      <c r="AA587" s="61">
        <v>71</v>
      </c>
      <c r="AB587" s="61" t="str">
        <f>DRE!D597</f>
        <v>-</v>
      </c>
      <c r="AC587" s="61">
        <f>HLOOKUP('G. Despesas'!$E$4,DRE!$C$4:$Q$1132,ROW('G. Receitas'!X594),FALSE)</f>
        <v>0</v>
      </c>
      <c r="AD587" s="61" t="str">
        <f t="shared" si="30"/>
        <v/>
      </c>
    </row>
    <row r="588" spans="27:30" x14ac:dyDescent="0.25">
      <c r="AA588" s="61">
        <v>72</v>
      </c>
      <c r="AB588" s="61" t="str">
        <f>DRE!D598</f>
        <v>-</v>
      </c>
      <c r="AC588" s="61">
        <f>HLOOKUP('G. Despesas'!$E$4,DRE!$C$4:$Q$1132,ROW('G. Receitas'!X595),FALSE)</f>
        <v>0</v>
      </c>
      <c r="AD588" s="61" t="str">
        <f t="shared" si="30"/>
        <v/>
      </c>
    </row>
    <row r="589" spans="27:30" x14ac:dyDescent="0.25">
      <c r="AA589" s="61">
        <v>73</v>
      </c>
      <c r="AB589" s="61" t="str">
        <f>DRE!D599</f>
        <v>-</v>
      </c>
      <c r="AC589" s="61">
        <f>HLOOKUP('G. Despesas'!$E$4,DRE!$C$4:$Q$1132,ROW('G. Receitas'!X596),FALSE)</f>
        <v>0</v>
      </c>
      <c r="AD589" s="61" t="str">
        <f t="shared" si="30"/>
        <v/>
      </c>
    </row>
    <row r="590" spans="27:30" x14ac:dyDescent="0.25">
      <c r="AA590" s="61">
        <v>74</v>
      </c>
      <c r="AB590" s="61" t="str">
        <f>DRE!D600</f>
        <v>-</v>
      </c>
      <c r="AC590" s="61">
        <f>HLOOKUP('G. Despesas'!$E$4,DRE!$C$4:$Q$1132,ROW('G. Receitas'!X597),FALSE)</f>
        <v>0</v>
      </c>
      <c r="AD590" s="61" t="str">
        <f t="shared" si="30"/>
        <v/>
      </c>
    </row>
    <row r="591" spans="27:30" x14ac:dyDescent="0.25">
      <c r="AA591" s="61">
        <v>75</v>
      </c>
      <c r="AB591" s="61" t="str">
        <f>DRE!D601</f>
        <v>-</v>
      </c>
      <c r="AC591" s="61">
        <f>HLOOKUP('G. Despesas'!$E$4,DRE!$C$4:$Q$1132,ROW('G. Receitas'!X598),FALSE)</f>
        <v>0</v>
      </c>
      <c r="AD591" s="61" t="str">
        <f t="shared" si="30"/>
        <v/>
      </c>
    </row>
    <row r="592" spans="27:30" x14ac:dyDescent="0.25">
      <c r="AA592" s="61">
        <v>76</v>
      </c>
      <c r="AB592" s="61" t="str">
        <f>DRE!D602</f>
        <v>-</v>
      </c>
      <c r="AC592" s="61">
        <f>HLOOKUP('G. Despesas'!$E$4,DRE!$C$4:$Q$1132,ROW('G. Receitas'!X599),FALSE)</f>
        <v>0</v>
      </c>
      <c r="AD592" s="61" t="str">
        <f t="shared" si="30"/>
        <v/>
      </c>
    </row>
    <row r="593" spans="27:30" x14ac:dyDescent="0.25">
      <c r="AA593" s="61">
        <v>77</v>
      </c>
      <c r="AB593" s="61" t="str">
        <f>DRE!D603</f>
        <v>-</v>
      </c>
      <c r="AC593" s="61">
        <f>HLOOKUP('G. Despesas'!$E$4,DRE!$C$4:$Q$1132,ROW('G. Receitas'!X600),FALSE)</f>
        <v>0</v>
      </c>
      <c r="AD593" s="61" t="str">
        <f t="shared" si="30"/>
        <v/>
      </c>
    </row>
    <row r="594" spans="27:30" x14ac:dyDescent="0.25">
      <c r="AA594" s="61">
        <v>78</v>
      </c>
      <c r="AB594" s="61" t="str">
        <f>DRE!D604</f>
        <v>-</v>
      </c>
      <c r="AC594" s="61">
        <f>HLOOKUP('G. Despesas'!$E$4,DRE!$C$4:$Q$1132,ROW('G. Receitas'!X601),FALSE)</f>
        <v>0</v>
      </c>
      <c r="AD594" s="61" t="str">
        <f t="shared" si="30"/>
        <v/>
      </c>
    </row>
    <row r="595" spans="27:30" x14ac:dyDescent="0.25">
      <c r="AA595" s="61">
        <v>79</v>
      </c>
      <c r="AB595" s="61" t="str">
        <f>DRE!D605</f>
        <v>-</v>
      </c>
      <c r="AC595" s="61">
        <f>HLOOKUP('G. Despesas'!$E$4,DRE!$C$4:$Q$1132,ROW('G. Receitas'!X602),FALSE)</f>
        <v>0</v>
      </c>
      <c r="AD595" s="61" t="str">
        <f t="shared" si="30"/>
        <v/>
      </c>
    </row>
    <row r="596" spans="27:30" x14ac:dyDescent="0.25">
      <c r="AA596" s="61">
        <v>80</v>
      </c>
      <c r="AB596" s="61" t="str">
        <f>DRE!D606</f>
        <v>-</v>
      </c>
      <c r="AC596" s="61">
        <f>HLOOKUP('G. Despesas'!$E$4,DRE!$C$4:$Q$1132,ROW('G. Receitas'!X603),FALSE)</f>
        <v>0</v>
      </c>
      <c r="AD596" s="61" t="str">
        <f t="shared" si="30"/>
        <v/>
      </c>
    </row>
    <row r="597" spans="27:30" x14ac:dyDescent="0.25">
      <c r="AA597" s="61">
        <v>81</v>
      </c>
      <c r="AB597" s="61" t="str">
        <f>DRE!D607</f>
        <v>-</v>
      </c>
      <c r="AC597" s="61">
        <f>HLOOKUP('G. Despesas'!$E$4,DRE!$C$4:$Q$1132,ROW('G. Receitas'!X604),FALSE)</f>
        <v>0</v>
      </c>
      <c r="AD597" s="61" t="str">
        <f t="shared" si="30"/>
        <v/>
      </c>
    </row>
    <row r="598" spans="27:30" x14ac:dyDescent="0.25">
      <c r="AA598" s="61">
        <v>82</v>
      </c>
      <c r="AB598" s="61" t="str">
        <f>DRE!D608</f>
        <v>-</v>
      </c>
      <c r="AC598" s="61">
        <f>HLOOKUP('G. Despesas'!$E$4,DRE!$C$4:$Q$1132,ROW('G. Receitas'!X605),FALSE)</f>
        <v>0</v>
      </c>
      <c r="AD598" s="61" t="str">
        <f t="shared" si="30"/>
        <v/>
      </c>
    </row>
    <row r="599" spans="27:30" x14ac:dyDescent="0.25">
      <c r="AA599" s="61">
        <v>83</v>
      </c>
      <c r="AB599" s="61" t="str">
        <f>DRE!D609</f>
        <v>-</v>
      </c>
      <c r="AC599" s="61">
        <f>HLOOKUP('G. Despesas'!$E$4,DRE!$C$4:$Q$1132,ROW('G. Receitas'!X606),FALSE)</f>
        <v>0</v>
      </c>
      <c r="AD599" s="61" t="str">
        <f t="shared" si="30"/>
        <v/>
      </c>
    </row>
    <row r="600" spans="27:30" x14ac:dyDescent="0.25">
      <c r="AA600" s="61">
        <v>84</v>
      </c>
      <c r="AB600" s="61" t="str">
        <f>DRE!D610</f>
        <v>-</v>
      </c>
      <c r="AC600" s="61">
        <f>HLOOKUP('G. Despesas'!$E$4,DRE!$C$4:$Q$1132,ROW('G. Receitas'!X607),FALSE)</f>
        <v>0</v>
      </c>
      <c r="AD600" s="61" t="str">
        <f t="shared" si="30"/>
        <v/>
      </c>
    </row>
    <row r="601" spans="27:30" x14ac:dyDescent="0.25">
      <c r="AA601" s="61">
        <v>85</v>
      </c>
      <c r="AB601" s="61" t="str">
        <f>DRE!D611</f>
        <v>-</v>
      </c>
      <c r="AC601" s="61">
        <f>HLOOKUP('G. Despesas'!$E$4,DRE!$C$4:$Q$1132,ROW('G. Receitas'!X608),FALSE)</f>
        <v>0</v>
      </c>
      <c r="AD601" s="61" t="str">
        <f t="shared" si="30"/>
        <v/>
      </c>
    </row>
    <row r="602" spans="27:30" x14ac:dyDescent="0.25">
      <c r="AA602" s="61">
        <v>86</v>
      </c>
      <c r="AB602" s="61" t="str">
        <f>DRE!D612</f>
        <v>-</v>
      </c>
      <c r="AC602" s="61">
        <f>HLOOKUP('G. Despesas'!$E$4,DRE!$C$4:$Q$1132,ROW('G. Receitas'!X609),FALSE)</f>
        <v>0</v>
      </c>
      <c r="AD602" s="61" t="str">
        <f t="shared" si="30"/>
        <v/>
      </c>
    </row>
    <row r="603" spans="27:30" x14ac:dyDescent="0.25">
      <c r="AA603" s="61">
        <v>87</v>
      </c>
      <c r="AB603" s="61" t="str">
        <f>DRE!D613</f>
        <v>-</v>
      </c>
      <c r="AC603" s="61">
        <f>HLOOKUP('G. Despesas'!$E$4,DRE!$C$4:$Q$1132,ROW('G. Receitas'!X610),FALSE)</f>
        <v>0</v>
      </c>
      <c r="AD603" s="61" t="str">
        <f t="shared" si="30"/>
        <v/>
      </c>
    </row>
    <row r="604" spans="27:30" x14ac:dyDescent="0.25">
      <c r="AA604" s="61">
        <v>88</v>
      </c>
      <c r="AB604" s="61" t="str">
        <f>DRE!D614</f>
        <v>-</v>
      </c>
      <c r="AC604" s="61">
        <f>HLOOKUP('G. Despesas'!$E$4,DRE!$C$4:$Q$1132,ROW('G. Receitas'!X611),FALSE)</f>
        <v>0</v>
      </c>
      <c r="AD604" s="61" t="str">
        <f t="shared" si="30"/>
        <v/>
      </c>
    </row>
    <row r="605" spans="27:30" x14ac:dyDescent="0.25">
      <c r="AA605" s="61">
        <v>89</v>
      </c>
      <c r="AB605" s="61" t="str">
        <f>DRE!D615</f>
        <v>-</v>
      </c>
      <c r="AC605" s="61">
        <f>HLOOKUP('G. Despesas'!$E$4,DRE!$C$4:$Q$1132,ROW('G. Receitas'!X612),FALSE)</f>
        <v>0</v>
      </c>
      <c r="AD605" s="61" t="str">
        <f t="shared" si="30"/>
        <v/>
      </c>
    </row>
    <row r="606" spans="27:30" x14ac:dyDescent="0.25">
      <c r="AA606" s="61">
        <v>90</v>
      </c>
      <c r="AB606" s="61" t="str">
        <f>DRE!D616</f>
        <v>-</v>
      </c>
      <c r="AC606" s="61">
        <f>HLOOKUP('G. Despesas'!$E$4,DRE!$C$4:$Q$1132,ROW('G. Receitas'!X613),FALSE)</f>
        <v>0</v>
      </c>
      <c r="AD606" s="61" t="str">
        <f t="shared" si="30"/>
        <v/>
      </c>
    </row>
    <row r="607" spans="27:30" x14ac:dyDescent="0.25">
      <c r="AA607" s="61">
        <v>91</v>
      </c>
      <c r="AB607" s="61" t="str">
        <f>DRE!D617</f>
        <v>-</v>
      </c>
      <c r="AC607" s="61">
        <f>HLOOKUP('G. Despesas'!$E$4,DRE!$C$4:$Q$1132,ROW('G. Receitas'!X614),FALSE)</f>
        <v>0</v>
      </c>
      <c r="AD607" s="61" t="str">
        <f t="shared" si="30"/>
        <v/>
      </c>
    </row>
    <row r="608" spans="27:30" x14ac:dyDescent="0.25">
      <c r="AA608" s="61">
        <v>92</v>
      </c>
      <c r="AB608" s="61" t="str">
        <f>DRE!D618</f>
        <v>-</v>
      </c>
      <c r="AC608" s="61">
        <f>HLOOKUP('G. Despesas'!$E$4,DRE!$C$4:$Q$1132,ROW('G. Receitas'!X615),FALSE)</f>
        <v>0</v>
      </c>
      <c r="AD608" s="61" t="str">
        <f t="shared" si="30"/>
        <v/>
      </c>
    </row>
    <row r="609" spans="27:33" x14ac:dyDescent="0.25">
      <c r="AA609" s="61">
        <v>93</v>
      </c>
      <c r="AB609" s="61" t="str">
        <f>DRE!D619</f>
        <v>-</v>
      </c>
      <c r="AC609" s="61">
        <f>HLOOKUP('G. Despesas'!$E$4,DRE!$C$4:$Q$1132,ROW('G. Receitas'!X616),FALSE)</f>
        <v>0</v>
      </c>
      <c r="AD609" s="61" t="str">
        <f t="shared" si="30"/>
        <v/>
      </c>
    </row>
    <row r="610" spans="27:33" x14ac:dyDescent="0.25">
      <c r="AA610" s="61">
        <v>94</v>
      </c>
      <c r="AB610" s="61" t="str">
        <f>DRE!D620</f>
        <v>-</v>
      </c>
      <c r="AC610" s="61">
        <f>HLOOKUP('G. Despesas'!$E$4,DRE!$C$4:$Q$1132,ROW('G. Receitas'!X617),FALSE)</f>
        <v>0</v>
      </c>
      <c r="AD610" s="61" t="str">
        <f t="shared" si="30"/>
        <v/>
      </c>
    </row>
    <row r="611" spans="27:33" x14ac:dyDescent="0.25">
      <c r="AA611" s="61">
        <v>95</v>
      </c>
      <c r="AB611" s="61" t="str">
        <f>DRE!D621</f>
        <v>-</v>
      </c>
      <c r="AC611" s="61">
        <f>HLOOKUP('G. Despesas'!$E$4,DRE!$C$4:$Q$1132,ROW('G. Receitas'!X618),FALSE)</f>
        <v>0</v>
      </c>
      <c r="AD611" s="61" t="str">
        <f t="shared" si="30"/>
        <v/>
      </c>
    </row>
    <row r="612" spans="27:33" x14ac:dyDescent="0.25">
      <c r="AA612" s="61">
        <v>96</v>
      </c>
      <c r="AB612" s="61" t="str">
        <f>DRE!D622</f>
        <v>-</v>
      </c>
      <c r="AC612" s="61">
        <f>HLOOKUP('G. Despesas'!$E$4,DRE!$C$4:$Q$1132,ROW('G. Receitas'!X619),FALSE)</f>
        <v>0</v>
      </c>
      <c r="AD612" s="61" t="str">
        <f t="shared" si="30"/>
        <v/>
      </c>
    </row>
    <row r="613" spans="27:33" x14ac:dyDescent="0.25">
      <c r="AA613" s="61">
        <v>97</v>
      </c>
      <c r="AB613" s="61" t="str">
        <f>DRE!D623</f>
        <v>-</v>
      </c>
      <c r="AC613" s="61">
        <f>HLOOKUP('G. Despesas'!$E$4,DRE!$C$4:$Q$1132,ROW('G. Receitas'!X620),FALSE)</f>
        <v>0</v>
      </c>
      <c r="AD613" s="61" t="str">
        <f t="shared" si="30"/>
        <v/>
      </c>
    </row>
    <row r="614" spans="27:33" x14ac:dyDescent="0.25">
      <c r="AA614" s="61">
        <v>98</v>
      </c>
      <c r="AB614" s="61" t="str">
        <f>DRE!D624</f>
        <v>-</v>
      </c>
      <c r="AC614" s="61">
        <f>HLOOKUP('G. Despesas'!$E$4,DRE!$C$4:$Q$1132,ROW('G. Receitas'!X621),FALSE)</f>
        <v>0</v>
      </c>
      <c r="AD614" s="61" t="str">
        <f t="shared" si="30"/>
        <v/>
      </c>
    </row>
    <row r="615" spans="27:33" x14ac:dyDescent="0.25">
      <c r="AA615" s="61">
        <v>99</v>
      </c>
      <c r="AB615" s="61" t="str">
        <f>DRE!D625</f>
        <v>Outras Despesas Operacionais</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1329</v>
      </c>
      <c r="AE616" s="61" t="s">
        <v>1330</v>
      </c>
      <c r="AF616" s="61" t="s">
        <v>1331</v>
      </c>
      <c r="AG616" s="61" t="s">
        <v>1331</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v>
      </c>
      <c r="AC632" s="61">
        <f>HLOOKUP('G. Despesas'!$E$4,DRE!$C$4:$Q$1132,ROW('G. Receitas'!X639),FALSE)</f>
        <v>0</v>
      </c>
      <c r="AD632" s="61" t="str">
        <f t="shared" si="32"/>
        <v/>
      </c>
    </row>
    <row r="633" spans="27:33" x14ac:dyDescent="0.25">
      <c r="AA633" s="61">
        <v>17</v>
      </c>
      <c r="AB633" s="61" t="str">
        <f>DRE!D643</f>
        <v>-</v>
      </c>
      <c r="AC633" s="61">
        <f>HLOOKUP('G. Despesas'!$E$4,DRE!$C$4:$Q$1132,ROW('G. Receitas'!X640),FALSE)</f>
        <v>0</v>
      </c>
      <c r="AD633" s="61" t="str">
        <f t="shared" si="32"/>
        <v/>
      </c>
    </row>
    <row r="634" spans="27:33" x14ac:dyDescent="0.25">
      <c r="AA634" s="61">
        <v>18</v>
      </c>
      <c r="AB634" s="61" t="str">
        <f>DRE!D644</f>
        <v>-</v>
      </c>
      <c r="AC634" s="61">
        <f>HLOOKUP('G. Despesas'!$E$4,DRE!$C$4:$Q$1132,ROW('G. Receitas'!X641),FALSE)</f>
        <v>0</v>
      </c>
      <c r="AD634" s="61" t="str">
        <f t="shared" si="32"/>
        <v/>
      </c>
    </row>
    <row r="635" spans="27:33" x14ac:dyDescent="0.25">
      <c r="AA635" s="61">
        <v>19</v>
      </c>
      <c r="AB635" s="61" t="str">
        <f>DRE!D645</f>
        <v>-</v>
      </c>
      <c r="AC635" s="61">
        <f>HLOOKUP('G. Despesas'!$E$4,DRE!$C$4:$Q$1132,ROW('G. Receitas'!X642),FALSE)</f>
        <v>0</v>
      </c>
      <c r="AD635" s="61" t="str">
        <f t="shared" si="32"/>
        <v/>
      </c>
    </row>
    <row r="636" spans="27:33" x14ac:dyDescent="0.25">
      <c r="AA636" s="61">
        <v>20</v>
      </c>
      <c r="AB636" s="61" t="str">
        <f>DRE!D646</f>
        <v>-</v>
      </c>
      <c r="AC636" s="61">
        <f>HLOOKUP('G. Despesas'!$E$4,DRE!$C$4:$Q$1132,ROW('G. Receitas'!X643),FALSE)</f>
        <v>0</v>
      </c>
      <c r="AD636" s="61" t="str">
        <f t="shared" si="32"/>
        <v/>
      </c>
    </row>
    <row r="637" spans="27:33" x14ac:dyDescent="0.25">
      <c r="AA637" s="61">
        <v>21</v>
      </c>
      <c r="AB637" s="61" t="str">
        <f>DRE!D647</f>
        <v>-</v>
      </c>
      <c r="AC637" s="61">
        <f>HLOOKUP('G. Despesas'!$E$4,DRE!$C$4:$Q$1132,ROW('G. Receitas'!X644),FALSE)</f>
        <v>0</v>
      </c>
      <c r="AD637" s="61" t="str">
        <f t="shared" si="32"/>
        <v/>
      </c>
    </row>
    <row r="638" spans="27:33" x14ac:dyDescent="0.25">
      <c r="AA638" s="61">
        <v>22</v>
      </c>
      <c r="AB638" s="61" t="str">
        <f>DRE!D648</f>
        <v>-</v>
      </c>
      <c r="AC638" s="61">
        <f>HLOOKUP('G. Despesas'!$E$4,DRE!$C$4:$Q$1132,ROW('G. Receitas'!X645),FALSE)</f>
        <v>0</v>
      </c>
      <c r="AD638" s="61" t="str">
        <f t="shared" si="32"/>
        <v/>
      </c>
    </row>
    <row r="639" spans="27:33" x14ac:dyDescent="0.25">
      <c r="AA639" s="61">
        <v>23</v>
      </c>
      <c r="AB639" s="61" t="str">
        <f>DRE!D649</f>
        <v>-</v>
      </c>
      <c r="AC639" s="61">
        <f>HLOOKUP('G. Despesas'!$E$4,DRE!$C$4:$Q$1132,ROW('G. Receitas'!X646),FALSE)</f>
        <v>0</v>
      </c>
      <c r="AD639" s="61" t="str">
        <f t="shared" si="32"/>
        <v/>
      </c>
    </row>
    <row r="640" spans="27:33" x14ac:dyDescent="0.25">
      <c r="AA640" s="61">
        <v>24</v>
      </c>
      <c r="AB640" s="61" t="str">
        <f>DRE!D650</f>
        <v>-</v>
      </c>
      <c r="AC640" s="61">
        <f>HLOOKUP('G. Despesas'!$E$4,DRE!$C$4:$Q$1132,ROW('G. Receitas'!X647),FALSE)</f>
        <v>0</v>
      </c>
      <c r="AD640" s="61" t="str">
        <f t="shared" si="32"/>
        <v/>
      </c>
    </row>
    <row r="641" spans="27:30" x14ac:dyDescent="0.25">
      <c r="AA641" s="61">
        <v>25</v>
      </c>
      <c r="AB641" s="61" t="str">
        <f>DRE!D651</f>
        <v>-</v>
      </c>
      <c r="AC641" s="61">
        <f>HLOOKUP('G. Despesas'!$E$4,DRE!$C$4:$Q$1132,ROW('G. Receitas'!X648),FALSE)</f>
        <v>0</v>
      </c>
      <c r="AD641" s="61" t="str">
        <f t="shared" si="32"/>
        <v/>
      </c>
    </row>
    <row r="642" spans="27:30" x14ac:dyDescent="0.25">
      <c r="AA642" s="61">
        <v>26</v>
      </c>
      <c r="AB642" s="61" t="str">
        <f>DRE!D652</f>
        <v>-</v>
      </c>
      <c r="AC642" s="61">
        <f>HLOOKUP('G. Despesas'!$E$4,DRE!$C$4:$Q$1132,ROW('G. Receitas'!X649),FALSE)</f>
        <v>0</v>
      </c>
      <c r="AD642" s="61" t="str">
        <f t="shared" si="32"/>
        <v/>
      </c>
    </row>
    <row r="643" spans="27:30" x14ac:dyDescent="0.25">
      <c r="AA643" s="61">
        <v>27</v>
      </c>
      <c r="AB643" s="61" t="str">
        <f>DRE!D653</f>
        <v>-</v>
      </c>
      <c r="AC643" s="61">
        <f>HLOOKUP('G. Despesas'!$E$4,DRE!$C$4:$Q$1132,ROW('G. Receitas'!X650),FALSE)</f>
        <v>0</v>
      </c>
      <c r="AD643" s="61" t="str">
        <f t="shared" si="32"/>
        <v/>
      </c>
    </row>
    <row r="644" spans="27:30" x14ac:dyDescent="0.25">
      <c r="AA644" s="61">
        <v>28</v>
      </c>
      <c r="AB644" s="61" t="str">
        <f>DRE!D654</f>
        <v>-</v>
      </c>
      <c r="AC644" s="61">
        <f>HLOOKUP('G. Despesas'!$E$4,DRE!$C$4:$Q$1132,ROW('G. Receitas'!X651),FALSE)</f>
        <v>0</v>
      </c>
      <c r="AD644" s="61" t="str">
        <f t="shared" si="32"/>
        <v/>
      </c>
    </row>
    <row r="645" spans="27:30" x14ac:dyDescent="0.25">
      <c r="AA645" s="61">
        <v>29</v>
      </c>
      <c r="AB645" s="61" t="str">
        <f>DRE!D655</f>
        <v>-</v>
      </c>
      <c r="AC645" s="61">
        <f>HLOOKUP('G. Despesas'!$E$4,DRE!$C$4:$Q$1132,ROW('G. Receitas'!X652),FALSE)</f>
        <v>0</v>
      </c>
      <c r="AD645" s="61" t="str">
        <f t="shared" si="32"/>
        <v/>
      </c>
    </row>
    <row r="646" spans="27:30" x14ac:dyDescent="0.25">
      <c r="AA646" s="61">
        <v>30</v>
      </c>
      <c r="AB646" s="61" t="str">
        <f>DRE!D656</f>
        <v>-</v>
      </c>
      <c r="AC646" s="61">
        <f>HLOOKUP('G. Despesas'!$E$4,DRE!$C$4:$Q$1132,ROW('G. Receitas'!X653),FALSE)</f>
        <v>0</v>
      </c>
      <c r="AD646" s="61" t="str">
        <f t="shared" si="32"/>
        <v/>
      </c>
    </row>
    <row r="647" spans="27:30" x14ac:dyDescent="0.25">
      <c r="AA647" s="61">
        <v>31</v>
      </c>
      <c r="AB647" s="61" t="str">
        <f>DRE!D657</f>
        <v>-</v>
      </c>
      <c r="AC647" s="61">
        <f>HLOOKUP('G. Despesas'!$E$4,DRE!$C$4:$Q$1132,ROW('G. Receitas'!X654),FALSE)</f>
        <v>0</v>
      </c>
      <c r="AD647" s="61" t="str">
        <f t="shared" si="32"/>
        <v/>
      </c>
    </row>
    <row r="648" spans="27:30" x14ac:dyDescent="0.25">
      <c r="AA648" s="61">
        <v>32</v>
      </c>
      <c r="AB648" s="61" t="str">
        <f>DRE!D658</f>
        <v>-</v>
      </c>
      <c r="AC648" s="61">
        <f>HLOOKUP('G. Despesas'!$E$4,DRE!$C$4:$Q$1132,ROW('G. Receitas'!X655),FALSE)</f>
        <v>0</v>
      </c>
      <c r="AD648" s="61" t="str">
        <f t="shared" si="32"/>
        <v/>
      </c>
    </row>
    <row r="649" spans="27:30" x14ac:dyDescent="0.25">
      <c r="AA649" s="61">
        <v>33</v>
      </c>
      <c r="AB649" s="61" t="str">
        <f>DRE!D659</f>
        <v>-</v>
      </c>
      <c r="AC649" s="61">
        <f>HLOOKUP('G. Despesas'!$E$4,DRE!$C$4:$Q$1132,ROW('G. Receitas'!X656),FALSE)</f>
        <v>0</v>
      </c>
      <c r="AD649" s="61" t="str">
        <f t="shared" si="32"/>
        <v/>
      </c>
    </row>
    <row r="650" spans="27:30" x14ac:dyDescent="0.25">
      <c r="AA650" s="61">
        <v>34</v>
      </c>
      <c r="AB650" s="61" t="str">
        <f>DRE!D660</f>
        <v>-</v>
      </c>
      <c r="AC650" s="61">
        <f>HLOOKUP('G. Despesas'!$E$4,DRE!$C$4:$Q$1132,ROW('G. Receitas'!X657),FALSE)</f>
        <v>0</v>
      </c>
      <c r="AD650" s="61" t="str">
        <f t="shared" si="32"/>
        <v/>
      </c>
    </row>
    <row r="651" spans="27:30" x14ac:dyDescent="0.25">
      <c r="AA651" s="61">
        <v>35</v>
      </c>
      <c r="AB651" s="61" t="str">
        <f>DRE!D661</f>
        <v>-</v>
      </c>
      <c r="AC651" s="61">
        <f>HLOOKUP('G. Despesas'!$E$4,DRE!$C$4:$Q$1132,ROW('G. Receitas'!X658),FALSE)</f>
        <v>0</v>
      </c>
      <c r="AD651" s="61" t="str">
        <f t="shared" si="32"/>
        <v/>
      </c>
    </row>
    <row r="652" spans="27:30" x14ac:dyDescent="0.25">
      <c r="AA652" s="61">
        <v>36</v>
      </c>
      <c r="AB652" s="61" t="str">
        <f>DRE!D662</f>
        <v>-</v>
      </c>
      <c r="AC652" s="61">
        <f>HLOOKUP('G. Despesas'!$E$4,DRE!$C$4:$Q$1132,ROW('G. Receitas'!X659),FALSE)</f>
        <v>0</v>
      </c>
      <c r="AD652" s="61" t="str">
        <f t="shared" si="32"/>
        <v/>
      </c>
    </row>
    <row r="653" spans="27:30" x14ac:dyDescent="0.25">
      <c r="AA653" s="61">
        <v>37</v>
      </c>
      <c r="AB653" s="61" t="str">
        <f>DRE!D663</f>
        <v>-</v>
      </c>
      <c r="AC653" s="61">
        <f>HLOOKUP('G. Despesas'!$E$4,DRE!$C$4:$Q$1132,ROW('G. Receitas'!X660),FALSE)</f>
        <v>0</v>
      </c>
      <c r="AD653" s="61" t="str">
        <f t="shared" si="32"/>
        <v/>
      </c>
    </row>
    <row r="654" spans="27:30" x14ac:dyDescent="0.25">
      <c r="AA654" s="61">
        <v>38</v>
      </c>
      <c r="AB654" s="61" t="str">
        <f>DRE!D664</f>
        <v>-</v>
      </c>
      <c r="AC654" s="61">
        <f>HLOOKUP('G. Despesas'!$E$4,DRE!$C$4:$Q$1132,ROW('G. Receitas'!X661),FALSE)</f>
        <v>0</v>
      </c>
      <c r="AD654" s="61" t="str">
        <f t="shared" si="32"/>
        <v/>
      </c>
    </row>
    <row r="655" spans="27:30" x14ac:dyDescent="0.25">
      <c r="AA655" s="61">
        <v>39</v>
      </c>
      <c r="AB655" s="61" t="str">
        <f>DRE!D665</f>
        <v>-</v>
      </c>
      <c r="AC655" s="61">
        <f>HLOOKUP('G. Despesas'!$E$4,DRE!$C$4:$Q$1132,ROW('G. Receitas'!X662),FALSE)</f>
        <v>0</v>
      </c>
      <c r="AD655" s="61" t="str">
        <f t="shared" si="32"/>
        <v/>
      </c>
    </row>
    <row r="656" spans="27:30" x14ac:dyDescent="0.25">
      <c r="AA656" s="61">
        <v>40</v>
      </c>
      <c r="AB656" s="61" t="str">
        <f>DRE!D666</f>
        <v>-</v>
      </c>
      <c r="AC656" s="61">
        <f>HLOOKUP('G. Despesas'!$E$4,DRE!$C$4:$Q$1132,ROW('G. Receitas'!X663),FALSE)</f>
        <v>0</v>
      </c>
      <c r="AD656" s="61" t="str">
        <f t="shared" si="32"/>
        <v/>
      </c>
    </row>
    <row r="657" spans="27:30" x14ac:dyDescent="0.25">
      <c r="AA657" s="61">
        <v>41</v>
      </c>
      <c r="AB657" s="61" t="str">
        <f>DRE!D667</f>
        <v>-</v>
      </c>
      <c r="AC657" s="61">
        <f>HLOOKUP('G. Despesas'!$E$4,DRE!$C$4:$Q$1132,ROW('G. Receitas'!X664),FALSE)</f>
        <v>0</v>
      </c>
      <c r="AD657" s="61" t="str">
        <f t="shared" si="32"/>
        <v/>
      </c>
    </row>
    <row r="658" spans="27:30" x14ac:dyDescent="0.25">
      <c r="AA658" s="61">
        <v>42</v>
      </c>
      <c r="AB658" s="61" t="str">
        <f>DRE!D668</f>
        <v>-</v>
      </c>
      <c r="AC658" s="61">
        <f>HLOOKUP('G. Despesas'!$E$4,DRE!$C$4:$Q$1132,ROW('G. Receitas'!X665),FALSE)</f>
        <v>0</v>
      </c>
      <c r="AD658" s="61" t="str">
        <f t="shared" si="32"/>
        <v/>
      </c>
    </row>
    <row r="659" spans="27:30" x14ac:dyDescent="0.25">
      <c r="AA659" s="61">
        <v>43</v>
      </c>
      <c r="AB659" s="61" t="str">
        <f>DRE!D669</f>
        <v>-</v>
      </c>
      <c r="AC659" s="61">
        <f>HLOOKUP('G. Despesas'!$E$4,DRE!$C$4:$Q$1132,ROW('G. Receitas'!X666),FALSE)</f>
        <v>0</v>
      </c>
      <c r="AD659" s="61" t="str">
        <f t="shared" si="32"/>
        <v/>
      </c>
    </row>
    <row r="660" spans="27:30" x14ac:dyDescent="0.25">
      <c r="AA660" s="61">
        <v>44</v>
      </c>
      <c r="AB660" s="61" t="str">
        <f>DRE!D670</f>
        <v>-</v>
      </c>
      <c r="AC660" s="61">
        <f>HLOOKUP('G. Despesas'!$E$4,DRE!$C$4:$Q$1132,ROW('G. Receitas'!X667),FALSE)</f>
        <v>0</v>
      </c>
      <c r="AD660" s="61" t="str">
        <f t="shared" si="32"/>
        <v/>
      </c>
    </row>
    <row r="661" spans="27:30" x14ac:dyDescent="0.25">
      <c r="AA661" s="61">
        <v>45</v>
      </c>
      <c r="AB661" s="61" t="str">
        <f>DRE!D671</f>
        <v>-</v>
      </c>
      <c r="AC661" s="61">
        <f>HLOOKUP('G. Despesas'!$E$4,DRE!$C$4:$Q$1132,ROW('G. Receitas'!X668),FALSE)</f>
        <v>0</v>
      </c>
      <c r="AD661" s="61" t="str">
        <f t="shared" si="32"/>
        <v/>
      </c>
    </row>
    <row r="662" spans="27:30" x14ac:dyDescent="0.25">
      <c r="AA662" s="61">
        <v>46</v>
      </c>
      <c r="AB662" s="61" t="str">
        <f>DRE!D672</f>
        <v>-</v>
      </c>
      <c r="AC662" s="61">
        <f>HLOOKUP('G. Despesas'!$E$4,DRE!$C$4:$Q$1132,ROW('G. Receitas'!X669),FALSE)</f>
        <v>0</v>
      </c>
      <c r="AD662" s="61" t="str">
        <f t="shared" si="32"/>
        <v/>
      </c>
    </row>
    <row r="663" spans="27:30" x14ac:dyDescent="0.25">
      <c r="AA663" s="61">
        <v>47</v>
      </c>
      <c r="AB663" s="61" t="str">
        <f>DRE!D673</f>
        <v>-</v>
      </c>
      <c r="AC663" s="61">
        <f>HLOOKUP('G. Despesas'!$E$4,DRE!$C$4:$Q$1132,ROW('G. Receitas'!X670),FALSE)</f>
        <v>0</v>
      </c>
      <c r="AD663" s="61" t="str">
        <f t="shared" si="32"/>
        <v/>
      </c>
    </row>
    <row r="664" spans="27:30" x14ac:dyDescent="0.25">
      <c r="AA664" s="61">
        <v>48</v>
      </c>
      <c r="AB664" s="61" t="str">
        <f>DRE!D674</f>
        <v>-</v>
      </c>
      <c r="AC664" s="61">
        <f>HLOOKUP('G. Despesas'!$E$4,DRE!$C$4:$Q$1132,ROW('G. Receitas'!X671),FALSE)</f>
        <v>0</v>
      </c>
      <c r="AD664" s="61" t="str">
        <f t="shared" si="32"/>
        <v/>
      </c>
    </row>
    <row r="665" spans="27:30" x14ac:dyDescent="0.25">
      <c r="AA665" s="61">
        <v>49</v>
      </c>
      <c r="AB665" s="61" t="str">
        <f>DRE!D675</f>
        <v>-</v>
      </c>
      <c r="AC665" s="61">
        <f>HLOOKUP('G. Despesas'!$E$4,DRE!$C$4:$Q$1132,ROW('G. Receitas'!X672),FALSE)</f>
        <v>0</v>
      </c>
      <c r="AD665" s="61" t="str">
        <f t="shared" si="32"/>
        <v/>
      </c>
    </row>
    <row r="666" spans="27:30" x14ac:dyDescent="0.25">
      <c r="AA666" s="61">
        <v>50</v>
      </c>
      <c r="AB666" s="61" t="str">
        <f>DRE!D676</f>
        <v>-</v>
      </c>
      <c r="AC666" s="61">
        <f>HLOOKUP('G. Despesas'!$E$4,DRE!$C$4:$Q$1132,ROW('G. Receitas'!X673),FALSE)</f>
        <v>0</v>
      </c>
      <c r="AD666" s="61" t="str">
        <f t="shared" si="32"/>
        <v/>
      </c>
    </row>
    <row r="667" spans="27:30" x14ac:dyDescent="0.25">
      <c r="AA667" s="61">
        <v>51</v>
      </c>
      <c r="AB667" s="61" t="str">
        <f>DRE!D677</f>
        <v>-</v>
      </c>
      <c r="AC667" s="61">
        <f>HLOOKUP('G. Despesas'!$E$4,DRE!$C$4:$Q$1132,ROW('G. Receitas'!X674),FALSE)</f>
        <v>0</v>
      </c>
      <c r="AD667" s="61" t="str">
        <f t="shared" si="32"/>
        <v/>
      </c>
    </row>
    <row r="668" spans="27:30" x14ac:dyDescent="0.25">
      <c r="AA668" s="61">
        <v>52</v>
      </c>
      <c r="AB668" s="61" t="str">
        <f>DRE!D678</f>
        <v>-</v>
      </c>
      <c r="AC668" s="61">
        <f>HLOOKUP('G. Despesas'!$E$4,DRE!$C$4:$Q$1132,ROW('G. Receitas'!X675),FALSE)</f>
        <v>0</v>
      </c>
      <c r="AD668" s="61" t="str">
        <f t="shared" si="32"/>
        <v/>
      </c>
    </row>
    <row r="669" spans="27:30" x14ac:dyDescent="0.25">
      <c r="AA669" s="61">
        <v>53</v>
      </c>
      <c r="AB669" s="61" t="str">
        <f>DRE!D679</f>
        <v>-</v>
      </c>
      <c r="AC669" s="61">
        <f>HLOOKUP('G. Despesas'!$E$4,DRE!$C$4:$Q$1132,ROW('G. Receitas'!X676),FALSE)</f>
        <v>0</v>
      </c>
      <c r="AD669" s="61" t="str">
        <f t="shared" si="32"/>
        <v/>
      </c>
    </row>
    <row r="670" spans="27:30" x14ac:dyDescent="0.25">
      <c r="AA670" s="61">
        <v>54</v>
      </c>
      <c r="AB670" s="61" t="str">
        <f>DRE!D680</f>
        <v>-</v>
      </c>
      <c r="AC670" s="61">
        <f>HLOOKUP('G. Despesas'!$E$4,DRE!$C$4:$Q$1132,ROW('G. Receitas'!X677),FALSE)</f>
        <v>0</v>
      </c>
      <c r="AD670" s="61" t="str">
        <f t="shared" si="32"/>
        <v/>
      </c>
    </row>
    <row r="671" spans="27:30" x14ac:dyDescent="0.25">
      <c r="AA671" s="61">
        <v>55</v>
      </c>
      <c r="AB671" s="61" t="str">
        <f>DRE!D681</f>
        <v>-</v>
      </c>
      <c r="AC671" s="61">
        <f>HLOOKUP('G. Despesas'!$E$4,DRE!$C$4:$Q$1132,ROW('G. Receitas'!X678),FALSE)</f>
        <v>0</v>
      </c>
      <c r="AD671" s="61" t="str">
        <f t="shared" si="32"/>
        <v/>
      </c>
    </row>
    <row r="672" spans="27:30" x14ac:dyDescent="0.25">
      <c r="AA672" s="61">
        <v>56</v>
      </c>
      <c r="AB672" s="61" t="str">
        <f>DRE!D682</f>
        <v>-</v>
      </c>
      <c r="AC672" s="61">
        <f>HLOOKUP('G. Despesas'!$E$4,DRE!$C$4:$Q$1132,ROW('G. Receitas'!X679),FALSE)</f>
        <v>0</v>
      </c>
      <c r="AD672" s="61" t="str">
        <f t="shared" si="32"/>
        <v/>
      </c>
    </row>
    <row r="673" spans="27:30" x14ac:dyDescent="0.25">
      <c r="AA673" s="61">
        <v>57</v>
      </c>
      <c r="AB673" s="61" t="str">
        <f>DRE!D683</f>
        <v>-</v>
      </c>
      <c r="AC673" s="61">
        <f>HLOOKUP('G. Despesas'!$E$4,DRE!$C$4:$Q$1132,ROW('G. Receitas'!X680),FALSE)</f>
        <v>0</v>
      </c>
      <c r="AD673" s="61" t="str">
        <f t="shared" si="32"/>
        <v/>
      </c>
    </row>
    <row r="674" spans="27:30" x14ac:dyDescent="0.25">
      <c r="AA674" s="61">
        <v>58</v>
      </c>
      <c r="AB674" s="61" t="str">
        <f>DRE!D684</f>
        <v>-</v>
      </c>
      <c r="AC674" s="61">
        <f>HLOOKUP('G. Despesas'!$E$4,DRE!$C$4:$Q$1132,ROW('G. Receitas'!X681),FALSE)</f>
        <v>0</v>
      </c>
      <c r="AD674" s="61" t="str">
        <f t="shared" si="32"/>
        <v/>
      </c>
    </row>
    <row r="675" spans="27:30" x14ac:dyDescent="0.25">
      <c r="AA675" s="61">
        <v>59</v>
      </c>
      <c r="AB675" s="61" t="str">
        <f>DRE!D685</f>
        <v>-</v>
      </c>
      <c r="AC675" s="61">
        <f>HLOOKUP('G. Despesas'!$E$4,DRE!$C$4:$Q$1132,ROW('G. Receitas'!X682),FALSE)</f>
        <v>0</v>
      </c>
      <c r="AD675" s="61" t="str">
        <f t="shared" si="32"/>
        <v/>
      </c>
    </row>
    <row r="676" spans="27:30" x14ac:dyDescent="0.25">
      <c r="AA676" s="61">
        <v>60</v>
      </c>
      <c r="AB676" s="61" t="str">
        <f>DRE!D686</f>
        <v>-</v>
      </c>
      <c r="AC676" s="61">
        <f>HLOOKUP('G. Despesas'!$E$4,DRE!$C$4:$Q$1132,ROW('G. Receitas'!X683),FALSE)</f>
        <v>0</v>
      </c>
      <c r="AD676" s="61" t="str">
        <f t="shared" si="32"/>
        <v/>
      </c>
    </row>
    <row r="677" spans="27:30" x14ac:dyDescent="0.25">
      <c r="AA677" s="61">
        <v>61</v>
      </c>
      <c r="AB677" s="61" t="str">
        <f>DRE!D687</f>
        <v>-</v>
      </c>
      <c r="AC677" s="61">
        <f>HLOOKUP('G. Despesas'!$E$4,DRE!$C$4:$Q$1132,ROW('G. Receitas'!X684),FALSE)</f>
        <v>0</v>
      </c>
      <c r="AD677" s="61" t="str">
        <f t="shared" si="32"/>
        <v/>
      </c>
    </row>
    <row r="678" spans="27:30" x14ac:dyDescent="0.25">
      <c r="AA678" s="61">
        <v>62</v>
      </c>
      <c r="AB678" s="61" t="str">
        <f>DRE!D688</f>
        <v>-</v>
      </c>
      <c r="AC678" s="61">
        <f>HLOOKUP('G. Despesas'!$E$4,DRE!$C$4:$Q$1132,ROW('G. Receitas'!X685),FALSE)</f>
        <v>0</v>
      </c>
      <c r="AD678" s="61" t="str">
        <f t="shared" si="32"/>
        <v/>
      </c>
    </row>
    <row r="679" spans="27:30" x14ac:dyDescent="0.25">
      <c r="AA679" s="61">
        <v>63</v>
      </c>
      <c r="AB679" s="61" t="str">
        <f>DRE!D689</f>
        <v>-</v>
      </c>
      <c r="AC679" s="61">
        <f>HLOOKUP('G. Despesas'!$E$4,DRE!$C$4:$Q$1132,ROW('G. Receitas'!X686),FALSE)</f>
        <v>0</v>
      </c>
      <c r="AD679" s="61" t="str">
        <f t="shared" si="32"/>
        <v/>
      </c>
    </row>
    <row r="680" spans="27:30" x14ac:dyDescent="0.25">
      <c r="AA680" s="61">
        <v>64</v>
      </c>
      <c r="AB680" s="61" t="str">
        <f>DRE!D690</f>
        <v>-</v>
      </c>
      <c r="AC680" s="61">
        <f>HLOOKUP('G. Despesas'!$E$4,DRE!$C$4:$Q$1132,ROW('G. Receitas'!X687),FALSE)</f>
        <v>0</v>
      </c>
      <c r="AD680" s="61" t="str">
        <f t="shared" si="32"/>
        <v/>
      </c>
    </row>
    <row r="681" spans="27:30" x14ac:dyDescent="0.25">
      <c r="AA681" s="61">
        <v>65</v>
      </c>
      <c r="AB681" s="61" t="str">
        <f>DRE!D691</f>
        <v>-</v>
      </c>
      <c r="AC681" s="61">
        <f>HLOOKUP('G. Despesas'!$E$4,DRE!$C$4:$Q$1132,ROW('G. Receitas'!X688),FALSE)</f>
        <v>0</v>
      </c>
      <c r="AD681" s="61" t="str">
        <f t="shared" si="32"/>
        <v/>
      </c>
    </row>
    <row r="682" spans="27:30" x14ac:dyDescent="0.25">
      <c r="AA682" s="61">
        <v>66</v>
      </c>
      <c r="AB682" s="61" t="str">
        <f>DRE!D692</f>
        <v>-</v>
      </c>
      <c r="AC682" s="61">
        <f>HLOOKUP('G. Despesas'!$E$4,DRE!$C$4:$Q$1132,ROW('G. Receitas'!X689),FALSE)</f>
        <v>0</v>
      </c>
      <c r="AD682" s="61" t="str">
        <f t="shared" ref="AD682:AD715" si="34">IF(AC682=0,"",AC682+AA682/1000)</f>
        <v/>
      </c>
    </row>
    <row r="683" spans="27:30" x14ac:dyDescent="0.25">
      <c r="AA683" s="61">
        <v>67</v>
      </c>
      <c r="AB683" s="61" t="str">
        <f>DRE!D693</f>
        <v>-</v>
      </c>
      <c r="AC683" s="61">
        <f>HLOOKUP('G. Despesas'!$E$4,DRE!$C$4:$Q$1132,ROW('G. Receitas'!X690),FALSE)</f>
        <v>0</v>
      </c>
      <c r="AD683" s="61" t="str">
        <f t="shared" si="34"/>
        <v/>
      </c>
    </row>
    <row r="684" spans="27:30" x14ac:dyDescent="0.25">
      <c r="AA684" s="61">
        <v>68</v>
      </c>
      <c r="AB684" s="61" t="str">
        <f>DRE!D694</f>
        <v>-</v>
      </c>
      <c r="AC684" s="61">
        <f>HLOOKUP('G. Despesas'!$E$4,DRE!$C$4:$Q$1132,ROW('G. Receitas'!X691),FALSE)</f>
        <v>0</v>
      </c>
      <c r="AD684" s="61" t="str">
        <f t="shared" si="34"/>
        <v/>
      </c>
    </row>
    <row r="685" spans="27:30" x14ac:dyDescent="0.25">
      <c r="AA685" s="61">
        <v>69</v>
      </c>
      <c r="AB685" s="61" t="str">
        <f>DRE!D695</f>
        <v>-</v>
      </c>
      <c r="AC685" s="61">
        <f>HLOOKUP('G. Despesas'!$E$4,DRE!$C$4:$Q$1132,ROW('G. Receitas'!X692),FALSE)</f>
        <v>0</v>
      </c>
      <c r="AD685" s="61" t="str">
        <f t="shared" si="34"/>
        <v/>
      </c>
    </row>
    <row r="686" spans="27:30" x14ac:dyDescent="0.25">
      <c r="AA686" s="61">
        <v>70</v>
      </c>
      <c r="AB686" s="61" t="str">
        <f>DRE!D696</f>
        <v>-</v>
      </c>
      <c r="AC686" s="61">
        <f>HLOOKUP('G. Despesas'!$E$4,DRE!$C$4:$Q$1132,ROW('G. Receitas'!X693),FALSE)</f>
        <v>0</v>
      </c>
      <c r="AD686" s="61" t="str">
        <f t="shared" si="34"/>
        <v/>
      </c>
    </row>
    <row r="687" spans="27:30" x14ac:dyDescent="0.25">
      <c r="AA687" s="61">
        <v>71</v>
      </c>
      <c r="AB687" s="61" t="str">
        <f>DRE!D697</f>
        <v>-</v>
      </c>
      <c r="AC687" s="61">
        <f>HLOOKUP('G. Despesas'!$E$4,DRE!$C$4:$Q$1132,ROW('G. Receitas'!X694),FALSE)</f>
        <v>0</v>
      </c>
      <c r="AD687" s="61" t="str">
        <f t="shared" si="34"/>
        <v/>
      </c>
    </row>
    <row r="688" spans="27:30" x14ac:dyDescent="0.25">
      <c r="AA688" s="61">
        <v>72</v>
      </c>
      <c r="AB688" s="61" t="str">
        <f>DRE!D698</f>
        <v>-</v>
      </c>
      <c r="AC688" s="61">
        <f>HLOOKUP('G. Despesas'!$E$4,DRE!$C$4:$Q$1132,ROW('G. Receitas'!X695),FALSE)</f>
        <v>0</v>
      </c>
      <c r="AD688" s="61" t="str">
        <f t="shared" si="34"/>
        <v/>
      </c>
    </row>
    <row r="689" spans="27:30" x14ac:dyDescent="0.25">
      <c r="AA689" s="61">
        <v>73</v>
      </c>
      <c r="AB689" s="61" t="str">
        <f>DRE!D699</f>
        <v>-</v>
      </c>
      <c r="AC689" s="61">
        <f>HLOOKUP('G. Despesas'!$E$4,DRE!$C$4:$Q$1132,ROW('G. Receitas'!X696),FALSE)</f>
        <v>0</v>
      </c>
      <c r="AD689" s="61" t="str">
        <f t="shared" si="34"/>
        <v/>
      </c>
    </row>
    <row r="690" spans="27:30" x14ac:dyDescent="0.25">
      <c r="AA690" s="61">
        <v>74</v>
      </c>
      <c r="AB690" s="61" t="str">
        <f>DRE!D700</f>
        <v>-</v>
      </c>
      <c r="AC690" s="61">
        <f>HLOOKUP('G. Despesas'!$E$4,DRE!$C$4:$Q$1132,ROW('G. Receitas'!X697),FALSE)</f>
        <v>0</v>
      </c>
      <c r="AD690" s="61" t="str">
        <f t="shared" si="34"/>
        <v/>
      </c>
    </row>
    <row r="691" spans="27:30" x14ac:dyDescent="0.25">
      <c r="AA691" s="61">
        <v>75</v>
      </c>
      <c r="AB691" s="61" t="str">
        <f>DRE!D701</f>
        <v>-</v>
      </c>
      <c r="AC691" s="61">
        <f>HLOOKUP('G. Despesas'!$E$4,DRE!$C$4:$Q$1132,ROW('G. Receitas'!X698),FALSE)</f>
        <v>0</v>
      </c>
      <c r="AD691" s="61" t="str">
        <f t="shared" si="34"/>
        <v/>
      </c>
    </row>
    <row r="692" spans="27:30" x14ac:dyDescent="0.25">
      <c r="AA692" s="61">
        <v>76</v>
      </c>
      <c r="AB692" s="61" t="str">
        <f>DRE!D702</f>
        <v>-</v>
      </c>
      <c r="AC692" s="61">
        <f>HLOOKUP('G. Despesas'!$E$4,DRE!$C$4:$Q$1132,ROW('G. Receitas'!X699),FALSE)</f>
        <v>0</v>
      </c>
      <c r="AD692" s="61" t="str">
        <f t="shared" si="34"/>
        <v/>
      </c>
    </row>
    <row r="693" spans="27:30" x14ac:dyDescent="0.25">
      <c r="AA693" s="61">
        <v>77</v>
      </c>
      <c r="AB693" s="61" t="str">
        <f>DRE!D703</f>
        <v>-</v>
      </c>
      <c r="AC693" s="61">
        <f>HLOOKUP('G. Despesas'!$E$4,DRE!$C$4:$Q$1132,ROW('G. Receitas'!X700),FALSE)</f>
        <v>0</v>
      </c>
      <c r="AD693" s="61" t="str">
        <f t="shared" si="34"/>
        <v/>
      </c>
    </row>
    <row r="694" spans="27:30" x14ac:dyDescent="0.25">
      <c r="AA694" s="61">
        <v>78</v>
      </c>
      <c r="AB694" s="61" t="str">
        <f>DRE!D704</f>
        <v>-</v>
      </c>
      <c r="AC694" s="61">
        <f>HLOOKUP('G. Despesas'!$E$4,DRE!$C$4:$Q$1132,ROW('G. Receitas'!X701),FALSE)</f>
        <v>0</v>
      </c>
      <c r="AD694" s="61" t="str">
        <f t="shared" si="34"/>
        <v/>
      </c>
    </row>
    <row r="695" spans="27:30" x14ac:dyDescent="0.25">
      <c r="AA695" s="61">
        <v>79</v>
      </c>
      <c r="AB695" s="61" t="str">
        <f>DRE!D705</f>
        <v>-</v>
      </c>
      <c r="AC695" s="61">
        <f>HLOOKUP('G. Despesas'!$E$4,DRE!$C$4:$Q$1132,ROW('G. Receitas'!X702),FALSE)</f>
        <v>0</v>
      </c>
      <c r="AD695" s="61" t="str">
        <f t="shared" si="34"/>
        <v/>
      </c>
    </row>
    <row r="696" spans="27:30" x14ac:dyDescent="0.25">
      <c r="AA696" s="61">
        <v>80</v>
      </c>
      <c r="AB696" s="61" t="str">
        <f>DRE!D706</f>
        <v>-</v>
      </c>
      <c r="AC696" s="61">
        <f>HLOOKUP('G. Despesas'!$E$4,DRE!$C$4:$Q$1132,ROW('G. Receitas'!X703),FALSE)</f>
        <v>0</v>
      </c>
      <c r="AD696" s="61" t="str">
        <f t="shared" si="34"/>
        <v/>
      </c>
    </row>
    <row r="697" spans="27:30" x14ac:dyDescent="0.25">
      <c r="AA697" s="61">
        <v>81</v>
      </c>
      <c r="AB697" s="61" t="str">
        <f>DRE!D707</f>
        <v>-</v>
      </c>
      <c r="AC697" s="61">
        <f>HLOOKUP('G. Despesas'!$E$4,DRE!$C$4:$Q$1132,ROW('G. Receitas'!X704),FALSE)</f>
        <v>0</v>
      </c>
      <c r="AD697" s="61" t="str">
        <f t="shared" si="34"/>
        <v/>
      </c>
    </row>
    <row r="698" spans="27:30" x14ac:dyDescent="0.25">
      <c r="AA698" s="61">
        <v>82</v>
      </c>
      <c r="AB698" s="61" t="str">
        <f>DRE!D708</f>
        <v>-</v>
      </c>
      <c r="AC698" s="61">
        <f>HLOOKUP('G. Despesas'!$E$4,DRE!$C$4:$Q$1132,ROW('G. Receitas'!X705),FALSE)</f>
        <v>0</v>
      </c>
      <c r="AD698" s="61" t="str">
        <f t="shared" si="34"/>
        <v/>
      </c>
    </row>
    <row r="699" spans="27:30" x14ac:dyDescent="0.25">
      <c r="AA699" s="61">
        <v>83</v>
      </c>
      <c r="AB699" s="61" t="str">
        <f>DRE!D709</f>
        <v>-</v>
      </c>
      <c r="AC699" s="61">
        <f>HLOOKUP('G. Despesas'!$E$4,DRE!$C$4:$Q$1132,ROW('G. Receitas'!X706),FALSE)</f>
        <v>0</v>
      </c>
      <c r="AD699" s="61" t="str">
        <f t="shared" si="34"/>
        <v/>
      </c>
    </row>
    <row r="700" spans="27:30" x14ac:dyDescent="0.25">
      <c r="AA700" s="61">
        <v>84</v>
      </c>
      <c r="AB700" s="61" t="str">
        <f>DRE!D710</f>
        <v>-</v>
      </c>
      <c r="AC700" s="61">
        <f>HLOOKUP('G. Despesas'!$E$4,DRE!$C$4:$Q$1132,ROW('G. Receitas'!X707),FALSE)</f>
        <v>0</v>
      </c>
      <c r="AD700" s="61" t="str">
        <f t="shared" si="34"/>
        <v/>
      </c>
    </row>
    <row r="701" spans="27:30" x14ac:dyDescent="0.25">
      <c r="AA701" s="61">
        <v>85</v>
      </c>
      <c r="AB701" s="61" t="str">
        <f>DRE!D711</f>
        <v>-</v>
      </c>
      <c r="AC701" s="61">
        <f>HLOOKUP('G. Despesas'!$E$4,DRE!$C$4:$Q$1132,ROW('G. Receitas'!X708),FALSE)</f>
        <v>0</v>
      </c>
      <c r="AD701" s="61" t="str">
        <f t="shared" si="34"/>
        <v/>
      </c>
    </row>
    <row r="702" spans="27:30" x14ac:dyDescent="0.25">
      <c r="AA702" s="61">
        <v>86</v>
      </c>
      <c r="AB702" s="61" t="str">
        <f>DRE!D712</f>
        <v>-</v>
      </c>
      <c r="AC702" s="61">
        <f>HLOOKUP('G. Despesas'!$E$4,DRE!$C$4:$Q$1132,ROW('G. Receitas'!X709),FALSE)</f>
        <v>0</v>
      </c>
      <c r="AD702" s="61" t="str">
        <f t="shared" si="34"/>
        <v/>
      </c>
    </row>
    <row r="703" spans="27:30" x14ac:dyDescent="0.25">
      <c r="AA703" s="61">
        <v>87</v>
      </c>
      <c r="AB703" s="61" t="str">
        <f>DRE!D713</f>
        <v>-</v>
      </c>
      <c r="AC703" s="61">
        <f>HLOOKUP('G. Despesas'!$E$4,DRE!$C$4:$Q$1132,ROW('G. Receitas'!X710),FALSE)</f>
        <v>0</v>
      </c>
      <c r="AD703" s="61" t="str">
        <f t="shared" si="34"/>
        <v/>
      </c>
    </row>
    <row r="704" spans="27:30" x14ac:dyDescent="0.25">
      <c r="AA704" s="61">
        <v>88</v>
      </c>
      <c r="AB704" s="61" t="str">
        <f>DRE!D714</f>
        <v>-</v>
      </c>
      <c r="AC704" s="61">
        <f>HLOOKUP('G. Despesas'!$E$4,DRE!$C$4:$Q$1132,ROW('G. Receitas'!X711),FALSE)</f>
        <v>0</v>
      </c>
      <c r="AD704" s="61" t="str">
        <f t="shared" si="34"/>
        <v/>
      </c>
    </row>
    <row r="705" spans="27:33" x14ac:dyDescent="0.25">
      <c r="AA705" s="61">
        <v>89</v>
      </c>
      <c r="AB705" s="61" t="str">
        <f>DRE!D715</f>
        <v>-</v>
      </c>
      <c r="AC705" s="61">
        <f>HLOOKUP('G. Despesas'!$E$4,DRE!$C$4:$Q$1132,ROW('G. Receitas'!X712),FALSE)</f>
        <v>0</v>
      </c>
      <c r="AD705" s="61" t="str">
        <f t="shared" si="34"/>
        <v/>
      </c>
    </row>
    <row r="706" spans="27:33" x14ac:dyDescent="0.25">
      <c r="AA706" s="61">
        <v>90</v>
      </c>
      <c r="AB706" s="61" t="str">
        <f>DRE!D716</f>
        <v>-</v>
      </c>
      <c r="AC706" s="61">
        <f>HLOOKUP('G. Despesas'!$E$4,DRE!$C$4:$Q$1132,ROW('G. Receitas'!X713),FALSE)</f>
        <v>0</v>
      </c>
      <c r="AD706" s="61" t="str">
        <f t="shared" si="34"/>
        <v/>
      </c>
    </row>
    <row r="707" spans="27:33" x14ac:dyDescent="0.25">
      <c r="AA707" s="61">
        <v>91</v>
      </c>
      <c r="AB707" s="61" t="str">
        <f>DRE!D717</f>
        <v>-</v>
      </c>
      <c r="AC707" s="61">
        <f>HLOOKUP('G. Despesas'!$E$4,DRE!$C$4:$Q$1132,ROW('G. Receitas'!X714),FALSE)</f>
        <v>0</v>
      </c>
      <c r="AD707" s="61" t="str">
        <f t="shared" si="34"/>
        <v/>
      </c>
    </row>
    <row r="708" spans="27:33" x14ac:dyDescent="0.25">
      <c r="AA708" s="61">
        <v>92</v>
      </c>
      <c r="AB708" s="61" t="str">
        <f>DRE!D718</f>
        <v>-</v>
      </c>
      <c r="AC708" s="61">
        <f>HLOOKUP('G. Despesas'!$E$4,DRE!$C$4:$Q$1132,ROW('G. Receitas'!X715),FALSE)</f>
        <v>0</v>
      </c>
      <c r="AD708" s="61" t="str">
        <f t="shared" si="34"/>
        <v/>
      </c>
    </row>
    <row r="709" spans="27:33" x14ac:dyDescent="0.25">
      <c r="AA709" s="61">
        <v>93</v>
      </c>
      <c r="AB709" s="61" t="str">
        <f>DRE!D719</f>
        <v>-</v>
      </c>
      <c r="AC709" s="61">
        <f>HLOOKUP('G. Despesas'!$E$4,DRE!$C$4:$Q$1132,ROW('G. Receitas'!X716),FALSE)</f>
        <v>0</v>
      </c>
      <c r="AD709" s="61" t="str">
        <f t="shared" si="34"/>
        <v/>
      </c>
    </row>
    <row r="710" spans="27:33" x14ac:dyDescent="0.25">
      <c r="AA710" s="61">
        <v>94</v>
      </c>
      <c r="AB710" s="61" t="str">
        <f>DRE!D720</f>
        <v>-</v>
      </c>
      <c r="AC710" s="61">
        <f>HLOOKUP('G. Despesas'!$E$4,DRE!$C$4:$Q$1132,ROW('G. Receitas'!X717),FALSE)</f>
        <v>0</v>
      </c>
      <c r="AD710" s="61" t="str">
        <f t="shared" si="34"/>
        <v/>
      </c>
    </row>
    <row r="711" spans="27:33" x14ac:dyDescent="0.25">
      <c r="AA711" s="61">
        <v>95</v>
      </c>
      <c r="AB711" s="61" t="str">
        <f>DRE!D721</f>
        <v>-</v>
      </c>
      <c r="AC711" s="61">
        <f>HLOOKUP('G. Despesas'!$E$4,DRE!$C$4:$Q$1132,ROW('G. Receitas'!X718),FALSE)</f>
        <v>0</v>
      </c>
      <c r="AD711" s="61" t="str">
        <f t="shared" si="34"/>
        <v/>
      </c>
    </row>
    <row r="712" spans="27:33" x14ac:dyDescent="0.25">
      <c r="AA712" s="61">
        <v>96</v>
      </c>
      <c r="AB712" s="61" t="str">
        <f>DRE!D722</f>
        <v>-</v>
      </c>
      <c r="AC712" s="61">
        <f>HLOOKUP('G. Despesas'!$E$4,DRE!$C$4:$Q$1132,ROW('G. Receitas'!X719),FALSE)</f>
        <v>0</v>
      </c>
      <c r="AD712" s="61" t="str">
        <f t="shared" si="34"/>
        <v/>
      </c>
    </row>
    <row r="713" spans="27:33" x14ac:dyDescent="0.25">
      <c r="AA713" s="61">
        <v>97</v>
      </c>
      <c r="AB713" s="61" t="str">
        <f>DRE!D723</f>
        <v>-</v>
      </c>
      <c r="AC713" s="61">
        <f>HLOOKUP('G. Despesas'!$E$4,DRE!$C$4:$Q$1132,ROW('G. Receitas'!X720),FALSE)</f>
        <v>0</v>
      </c>
      <c r="AD713" s="61" t="str">
        <f t="shared" si="34"/>
        <v/>
      </c>
    </row>
    <row r="714" spans="27:33" x14ac:dyDescent="0.25">
      <c r="AA714" s="61">
        <v>98</v>
      </c>
      <c r="AB714" s="61" t="str">
        <f>DRE!D724</f>
        <v>-</v>
      </c>
      <c r="AC714" s="61">
        <f>HLOOKUP('G. Despesas'!$E$4,DRE!$C$4:$Q$1132,ROW('G. Receitas'!X721),FALSE)</f>
        <v>0</v>
      </c>
      <c r="AD714" s="61" t="str">
        <f t="shared" si="34"/>
        <v/>
      </c>
    </row>
    <row r="715" spans="27:33" x14ac:dyDescent="0.25">
      <c r="AA715" s="61">
        <v>99</v>
      </c>
      <c r="AB715" s="61" t="str">
        <f>DRE!D725</f>
        <v>Outras Despesas de Marketing</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1329</v>
      </c>
      <c r="AE719" s="61" t="s">
        <v>1330</v>
      </c>
      <c r="AF719" s="61" t="s">
        <v>1331</v>
      </c>
      <c r="AG719" s="61" t="s">
        <v>1331</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v>
      </c>
      <c r="AC735" s="61">
        <f>HLOOKUP('G. Despesas'!$E$4,DRE!$C$4:$Q$1132,ROW('G. Receitas'!X742),FALSE)</f>
        <v>0</v>
      </c>
      <c r="AD735" s="61" t="str">
        <f t="shared" si="37"/>
        <v/>
      </c>
    </row>
    <row r="736" spans="27:33" x14ac:dyDescent="0.25">
      <c r="AA736" s="61">
        <v>17</v>
      </c>
      <c r="AB736" s="61" t="str">
        <f>DRE!D746</f>
        <v>-</v>
      </c>
      <c r="AC736" s="61">
        <f>HLOOKUP('G. Despesas'!$E$4,DRE!$C$4:$Q$1132,ROW('G. Receitas'!X743),FALSE)</f>
        <v>0</v>
      </c>
      <c r="AD736" s="61" t="str">
        <f t="shared" si="37"/>
        <v/>
      </c>
    </row>
    <row r="737" spans="27:30" x14ac:dyDescent="0.25">
      <c r="AA737" s="61">
        <v>18</v>
      </c>
      <c r="AB737" s="61" t="str">
        <f>DRE!D747</f>
        <v>-</v>
      </c>
      <c r="AC737" s="61">
        <f>HLOOKUP('G. Despesas'!$E$4,DRE!$C$4:$Q$1132,ROW('G. Receitas'!X744),FALSE)</f>
        <v>0</v>
      </c>
      <c r="AD737" s="61" t="str">
        <f t="shared" si="37"/>
        <v/>
      </c>
    </row>
    <row r="738" spans="27:30" x14ac:dyDescent="0.25">
      <c r="AA738" s="61">
        <v>19</v>
      </c>
      <c r="AB738" s="61" t="str">
        <f>DRE!D748</f>
        <v>-</v>
      </c>
      <c r="AC738" s="61">
        <f>HLOOKUP('G. Despesas'!$E$4,DRE!$C$4:$Q$1132,ROW('G. Receitas'!X745),FALSE)</f>
        <v>0</v>
      </c>
      <c r="AD738" s="61" t="str">
        <f t="shared" si="37"/>
        <v/>
      </c>
    </row>
    <row r="739" spans="27:30" x14ac:dyDescent="0.25">
      <c r="AA739" s="61">
        <v>20</v>
      </c>
      <c r="AB739" s="61" t="str">
        <f>DRE!D749</f>
        <v>-</v>
      </c>
      <c r="AC739" s="61">
        <f>HLOOKUP('G. Despesas'!$E$4,DRE!$C$4:$Q$1132,ROW('G. Receitas'!X746),FALSE)</f>
        <v>0</v>
      </c>
      <c r="AD739" s="61" t="str">
        <f t="shared" si="37"/>
        <v/>
      </c>
    </row>
    <row r="740" spans="27:30" x14ac:dyDescent="0.25">
      <c r="AA740" s="61">
        <v>21</v>
      </c>
      <c r="AB740" s="61" t="str">
        <f>DRE!D750</f>
        <v>-</v>
      </c>
      <c r="AC740" s="61">
        <f>HLOOKUP('G. Despesas'!$E$4,DRE!$C$4:$Q$1132,ROW('G. Receitas'!X747),FALSE)</f>
        <v>0</v>
      </c>
      <c r="AD740" s="61" t="str">
        <f t="shared" si="37"/>
        <v/>
      </c>
    </row>
    <row r="741" spans="27:30" x14ac:dyDescent="0.25">
      <c r="AA741" s="61">
        <v>22</v>
      </c>
      <c r="AB741" s="61" t="str">
        <f>DRE!D751</f>
        <v>-</v>
      </c>
      <c r="AC741" s="61">
        <f>HLOOKUP('G. Despesas'!$E$4,DRE!$C$4:$Q$1132,ROW('G. Receitas'!X748),FALSE)</f>
        <v>0</v>
      </c>
      <c r="AD741" s="61" t="str">
        <f t="shared" si="37"/>
        <v/>
      </c>
    </row>
    <row r="742" spans="27:30" x14ac:dyDescent="0.25">
      <c r="AA742" s="61">
        <v>23</v>
      </c>
      <c r="AB742" s="61" t="str">
        <f>DRE!D752</f>
        <v>-</v>
      </c>
      <c r="AC742" s="61">
        <f>HLOOKUP('G. Despesas'!$E$4,DRE!$C$4:$Q$1132,ROW('G. Receitas'!X749),FALSE)</f>
        <v>0</v>
      </c>
      <c r="AD742" s="61" t="str">
        <f t="shared" si="37"/>
        <v/>
      </c>
    </row>
    <row r="743" spans="27:30" x14ac:dyDescent="0.25">
      <c r="AA743" s="61">
        <v>24</v>
      </c>
      <c r="AB743" s="61" t="str">
        <f>DRE!D753</f>
        <v>-</v>
      </c>
      <c r="AC743" s="61">
        <f>HLOOKUP('G. Despesas'!$E$4,DRE!$C$4:$Q$1132,ROW('G. Receitas'!X750),FALSE)</f>
        <v>0</v>
      </c>
      <c r="AD743" s="61" t="str">
        <f t="shared" si="37"/>
        <v/>
      </c>
    </row>
    <row r="744" spans="27:30" x14ac:dyDescent="0.25">
      <c r="AA744" s="61">
        <v>25</v>
      </c>
      <c r="AB744" s="61" t="str">
        <f>DRE!D754</f>
        <v>-</v>
      </c>
      <c r="AC744" s="61">
        <f>HLOOKUP('G. Despesas'!$E$4,DRE!$C$4:$Q$1132,ROW('G. Receitas'!X751),FALSE)</f>
        <v>0</v>
      </c>
      <c r="AD744" s="61" t="str">
        <f t="shared" si="37"/>
        <v/>
      </c>
    </row>
    <row r="745" spans="27:30" x14ac:dyDescent="0.25">
      <c r="AA745" s="61">
        <v>26</v>
      </c>
      <c r="AB745" s="61" t="str">
        <f>DRE!D755</f>
        <v>-</v>
      </c>
      <c r="AC745" s="61">
        <f>HLOOKUP('G. Despesas'!$E$4,DRE!$C$4:$Q$1132,ROW('G. Receitas'!X752),FALSE)</f>
        <v>0</v>
      </c>
      <c r="AD745" s="61" t="str">
        <f t="shared" si="37"/>
        <v/>
      </c>
    </row>
    <row r="746" spans="27:30" x14ac:dyDescent="0.25">
      <c r="AA746" s="61">
        <v>27</v>
      </c>
      <c r="AB746" s="61" t="str">
        <f>DRE!D756</f>
        <v>-</v>
      </c>
      <c r="AC746" s="61">
        <f>HLOOKUP('G. Despesas'!$E$4,DRE!$C$4:$Q$1132,ROW('G. Receitas'!X753),FALSE)</f>
        <v>0</v>
      </c>
      <c r="AD746" s="61" t="str">
        <f t="shared" si="37"/>
        <v/>
      </c>
    </row>
    <row r="747" spans="27:30" x14ac:dyDescent="0.25">
      <c r="AA747" s="61">
        <v>28</v>
      </c>
      <c r="AB747" s="61" t="str">
        <f>DRE!D757</f>
        <v>-</v>
      </c>
      <c r="AC747" s="61">
        <f>HLOOKUP('G. Despesas'!$E$4,DRE!$C$4:$Q$1132,ROW('G. Receitas'!X754),FALSE)</f>
        <v>0</v>
      </c>
      <c r="AD747" s="61" t="str">
        <f t="shared" si="37"/>
        <v/>
      </c>
    </row>
    <row r="748" spans="27:30" x14ac:dyDescent="0.25">
      <c r="AA748" s="61">
        <v>29</v>
      </c>
      <c r="AB748" s="61" t="str">
        <f>DRE!D758</f>
        <v>-</v>
      </c>
      <c r="AC748" s="61">
        <f>HLOOKUP('G. Despesas'!$E$4,DRE!$C$4:$Q$1132,ROW('G. Receitas'!X755),FALSE)</f>
        <v>0</v>
      </c>
      <c r="AD748" s="61" t="str">
        <f t="shared" si="37"/>
        <v/>
      </c>
    </row>
    <row r="749" spans="27:30" x14ac:dyDescent="0.25">
      <c r="AA749" s="61">
        <v>30</v>
      </c>
      <c r="AB749" s="61" t="str">
        <f>DRE!D759</f>
        <v>-</v>
      </c>
      <c r="AC749" s="61">
        <f>HLOOKUP('G. Despesas'!$E$4,DRE!$C$4:$Q$1132,ROW('G. Receitas'!X756),FALSE)</f>
        <v>0</v>
      </c>
      <c r="AD749" s="61" t="str">
        <f t="shared" si="37"/>
        <v/>
      </c>
    </row>
    <row r="750" spans="27:30" x14ac:dyDescent="0.25">
      <c r="AA750" s="61">
        <v>31</v>
      </c>
      <c r="AB750" s="61" t="str">
        <f>DRE!D760</f>
        <v>-</v>
      </c>
      <c r="AC750" s="61">
        <f>HLOOKUP('G. Despesas'!$E$4,DRE!$C$4:$Q$1132,ROW('G. Receitas'!X757),FALSE)</f>
        <v>0</v>
      </c>
      <c r="AD750" s="61" t="str">
        <f t="shared" si="37"/>
        <v/>
      </c>
    </row>
    <row r="751" spans="27:30" x14ac:dyDescent="0.25">
      <c r="AA751" s="61">
        <v>32</v>
      </c>
      <c r="AB751" s="61" t="str">
        <f>DRE!D761</f>
        <v>-</v>
      </c>
      <c r="AC751" s="61">
        <f>HLOOKUP('G. Despesas'!$E$4,DRE!$C$4:$Q$1132,ROW('G. Receitas'!X758),FALSE)</f>
        <v>0</v>
      </c>
      <c r="AD751" s="61" t="str">
        <f t="shared" si="37"/>
        <v/>
      </c>
    </row>
    <row r="752" spans="27:30" x14ac:dyDescent="0.25">
      <c r="AA752" s="61">
        <v>33</v>
      </c>
      <c r="AB752" s="61" t="str">
        <f>DRE!D762</f>
        <v>-</v>
      </c>
      <c r="AC752" s="61">
        <f>HLOOKUP('G. Despesas'!$E$4,DRE!$C$4:$Q$1132,ROW('G. Receitas'!X759),FALSE)</f>
        <v>0</v>
      </c>
      <c r="AD752" s="61" t="str">
        <f t="shared" si="37"/>
        <v/>
      </c>
    </row>
    <row r="753" spans="27:30" x14ac:dyDescent="0.25">
      <c r="AA753" s="61">
        <v>34</v>
      </c>
      <c r="AB753" s="61" t="str">
        <f>DRE!D763</f>
        <v>-</v>
      </c>
      <c r="AC753" s="61">
        <f>HLOOKUP('G. Despesas'!$E$4,DRE!$C$4:$Q$1132,ROW('G. Receitas'!X760),FALSE)</f>
        <v>0</v>
      </c>
      <c r="AD753" s="61" t="str">
        <f t="shared" si="37"/>
        <v/>
      </c>
    </row>
    <row r="754" spans="27:30" x14ac:dyDescent="0.25">
      <c r="AA754" s="61">
        <v>35</v>
      </c>
      <c r="AB754" s="61" t="str">
        <f>DRE!D764</f>
        <v>-</v>
      </c>
      <c r="AC754" s="61">
        <f>HLOOKUP('G. Despesas'!$E$4,DRE!$C$4:$Q$1132,ROW('G. Receitas'!X761),FALSE)</f>
        <v>0</v>
      </c>
      <c r="AD754" s="61" t="str">
        <f t="shared" si="37"/>
        <v/>
      </c>
    </row>
    <row r="755" spans="27:30" x14ac:dyDescent="0.25">
      <c r="AA755" s="61">
        <v>36</v>
      </c>
      <c r="AB755" s="61" t="str">
        <f>DRE!D765</f>
        <v>-</v>
      </c>
      <c r="AC755" s="61">
        <f>HLOOKUP('G. Despesas'!$E$4,DRE!$C$4:$Q$1132,ROW('G. Receitas'!X762),FALSE)</f>
        <v>0</v>
      </c>
      <c r="AD755" s="61" t="str">
        <f t="shared" si="37"/>
        <v/>
      </c>
    </row>
    <row r="756" spans="27:30" x14ac:dyDescent="0.25">
      <c r="AA756" s="61">
        <v>37</v>
      </c>
      <c r="AB756" s="61" t="str">
        <f>DRE!D766</f>
        <v>-</v>
      </c>
      <c r="AC756" s="61">
        <f>HLOOKUP('G. Despesas'!$E$4,DRE!$C$4:$Q$1132,ROW('G. Receitas'!X763),FALSE)</f>
        <v>0</v>
      </c>
      <c r="AD756" s="61" t="str">
        <f t="shared" si="37"/>
        <v/>
      </c>
    </row>
    <row r="757" spans="27:30" x14ac:dyDescent="0.25">
      <c r="AA757" s="61">
        <v>38</v>
      </c>
      <c r="AB757" s="61" t="str">
        <f>DRE!D767</f>
        <v>-</v>
      </c>
      <c r="AC757" s="61">
        <f>HLOOKUP('G. Despesas'!$E$4,DRE!$C$4:$Q$1132,ROW('G. Receitas'!X764),FALSE)</f>
        <v>0</v>
      </c>
      <c r="AD757" s="61" t="str">
        <f t="shared" si="37"/>
        <v/>
      </c>
    </row>
    <row r="758" spans="27:30" x14ac:dyDescent="0.25">
      <c r="AA758" s="61">
        <v>39</v>
      </c>
      <c r="AB758" s="61" t="str">
        <f>DRE!D768</f>
        <v>-</v>
      </c>
      <c r="AC758" s="61">
        <f>HLOOKUP('G. Despesas'!$E$4,DRE!$C$4:$Q$1132,ROW('G. Receitas'!X765),FALSE)</f>
        <v>0</v>
      </c>
      <c r="AD758" s="61" t="str">
        <f t="shared" si="37"/>
        <v/>
      </c>
    </row>
    <row r="759" spans="27:30" x14ac:dyDescent="0.25">
      <c r="AA759" s="61">
        <v>40</v>
      </c>
      <c r="AB759" s="61" t="str">
        <f>DRE!D769</f>
        <v>-</v>
      </c>
      <c r="AC759" s="61">
        <f>HLOOKUP('G. Despesas'!$E$4,DRE!$C$4:$Q$1132,ROW('G. Receitas'!X766),FALSE)</f>
        <v>0</v>
      </c>
      <c r="AD759" s="61" t="str">
        <f t="shared" si="37"/>
        <v/>
      </c>
    </row>
    <row r="760" spans="27:30" x14ac:dyDescent="0.25">
      <c r="AA760" s="61">
        <v>41</v>
      </c>
      <c r="AB760" s="61" t="str">
        <f>DRE!D770</f>
        <v>-</v>
      </c>
      <c r="AC760" s="61">
        <f>HLOOKUP('G. Despesas'!$E$4,DRE!$C$4:$Q$1132,ROW('G. Receitas'!X767),FALSE)</f>
        <v>0</v>
      </c>
      <c r="AD760" s="61" t="str">
        <f t="shared" si="37"/>
        <v/>
      </c>
    </row>
    <row r="761" spans="27:30" x14ac:dyDescent="0.25">
      <c r="AA761" s="61">
        <v>42</v>
      </c>
      <c r="AB761" s="61" t="str">
        <f>DRE!D771</f>
        <v>-</v>
      </c>
      <c r="AC761" s="61">
        <f>HLOOKUP('G. Despesas'!$E$4,DRE!$C$4:$Q$1132,ROW('G. Receitas'!X768),FALSE)</f>
        <v>0</v>
      </c>
      <c r="AD761" s="61" t="str">
        <f t="shared" si="37"/>
        <v/>
      </c>
    </row>
    <row r="762" spans="27:30" x14ac:dyDescent="0.25">
      <c r="AA762" s="61">
        <v>43</v>
      </c>
      <c r="AB762" s="61" t="str">
        <f>DRE!D772</f>
        <v>-</v>
      </c>
      <c r="AC762" s="61">
        <f>HLOOKUP('G. Despesas'!$E$4,DRE!$C$4:$Q$1132,ROW('G. Receitas'!X769),FALSE)</f>
        <v>0</v>
      </c>
      <c r="AD762" s="61" t="str">
        <f t="shared" si="37"/>
        <v/>
      </c>
    </row>
    <row r="763" spans="27:30" x14ac:dyDescent="0.25">
      <c r="AA763" s="61">
        <v>44</v>
      </c>
      <c r="AB763" s="61" t="str">
        <f>DRE!D773</f>
        <v>-</v>
      </c>
      <c r="AC763" s="61">
        <f>HLOOKUP('G. Despesas'!$E$4,DRE!$C$4:$Q$1132,ROW('G. Receitas'!X770),FALSE)</f>
        <v>0</v>
      </c>
      <c r="AD763" s="61" t="str">
        <f t="shared" si="37"/>
        <v/>
      </c>
    </row>
    <row r="764" spans="27:30" x14ac:dyDescent="0.25">
      <c r="AA764" s="61">
        <v>45</v>
      </c>
      <c r="AB764" s="61" t="str">
        <f>DRE!D774</f>
        <v>-</v>
      </c>
      <c r="AC764" s="61">
        <f>HLOOKUP('G. Despesas'!$E$4,DRE!$C$4:$Q$1132,ROW('G. Receitas'!X771),FALSE)</f>
        <v>0</v>
      </c>
      <c r="AD764" s="61" t="str">
        <f t="shared" si="37"/>
        <v/>
      </c>
    </row>
    <row r="765" spans="27:30" x14ac:dyDescent="0.25">
      <c r="AA765" s="61">
        <v>46</v>
      </c>
      <c r="AB765" s="61" t="str">
        <f>DRE!D775</f>
        <v>-</v>
      </c>
      <c r="AC765" s="61">
        <f>HLOOKUP('G. Despesas'!$E$4,DRE!$C$4:$Q$1132,ROW('G. Receitas'!X772),FALSE)</f>
        <v>0</v>
      </c>
      <c r="AD765" s="61" t="str">
        <f t="shared" si="37"/>
        <v/>
      </c>
    </row>
    <row r="766" spans="27:30" x14ac:dyDescent="0.25">
      <c r="AA766" s="61">
        <v>47</v>
      </c>
      <c r="AB766" s="61" t="str">
        <f>DRE!D776</f>
        <v>-</v>
      </c>
      <c r="AC766" s="61">
        <f>HLOOKUP('G. Despesas'!$E$4,DRE!$C$4:$Q$1132,ROW('G. Receitas'!X773),FALSE)</f>
        <v>0</v>
      </c>
      <c r="AD766" s="61" t="str">
        <f t="shared" si="37"/>
        <v/>
      </c>
    </row>
    <row r="767" spans="27:30" x14ac:dyDescent="0.25">
      <c r="AA767" s="61">
        <v>48</v>
      </c>
      <c r="AB767" s="61" t="str">
        <f>DRE!D777</f>
        <v>-</v>
      </c>
      <c r="AC767" s="61">
        <f>HLOOKUP('G. Despesas'!$E$4,DRE!$C$4:$Q$1132,ROW('G. Receitas'!X774),FALSE)</f>
        <v>0</v>
      </c>
      <c r="AD767" s="61" t="str">
        <f t="shared" si="37"/>
        <v/>
      </c>
    </row>
    <row r="768" spans="27:30" x14ac:dyDescent="0.25">
      <c r="AA768" s="61">
        <v>49</v>
      </c>
      <c r="AB768" s="61" t="str">
        <f>DRE!D778</f>
        <v>-</v>
      </c>
      <c r="AC768" s="61">
        <f>HLOOKUP('G. Despesas'!$E$4,DRE!$C$4:$Q$1132,ROW('G. Receitas'!X775),FALSE)</f>
        <v>0</v>
      </c>
      <c r="AD768" s="61" t="str">
        <f t="shared" si="37"/>
        <v/>
      </c>
    </row>
    <row r="769" spans="27:30" x14ac:dyDescent="0.25">
      <c r="AA769" s="61">
        <v>50</v>
      </c>
      <c r="AB769" s="61" t="str">
        <f>DRE!D779</f>
        <v>-</v>
      </c>
      <c r="AC769" s="61">
        <f>HLOOKUP('G. Despesas'!$E$4,DRE!$C$4:$Q$1132,ROW('G. Receitas'!X776),FALSE)</f>
        <v>0</v>
      </c>
      <c r="AD769" s="61" t="str">
        <f t="shared" si="37"/>
        <v/>
      </c>
    </row>
    <row r="770" spans="27:30" x14ac:dyDescent="0.25">
      <c r="AA770" s="61">
        <v>51</v>
      </c>
      <c r="AB770" s="61" t="str">
        <f>DRE!D780</f>
        <v>-</v>
      </c>
      <c r="AC770" s="61">
        <f>HLOOKUP('G. Despesas'!$E$4,DRE!$C$4:$Q$1132,ROW('G. Receitas'!X777),FALSE)</f>
        <v>0</v>
      </c>
      <c r="AD770" s="61" t="str">
        <f t="shared" si="37"/>
        <v/>
      </c>
    </row>
    <row r="771" spans="27:30" x14ac:dyDescent="0.25">
      <c r="AA771" s="61">
        <v>52</v>
      </c>
      <c r="AB771" s="61" t="str">
        <f>DRE!D781</f>
        <v>-</v>
      </c>
      <c r="AC771" s="61">
        <f>HLOOKUP('G. Despesas'!$E$4,DRE!$C$4:$Q$1132,ROW('G. Receitas'!X778),FALSE)</f>
        <v>0</v>
      </c>
      <c r="AD771" s="61" t="str">
        <f t="shared" si="37"/>
        <v/>
      </c>
    </row>
    <row r="772" spans="27:30" x14ac:dyDescent="0.25">
      <c r="AA772" s="61">
        <v>53</v>
      </c>
      <c r="AB772" s="61" t="str">
        <f>DRE!D782</f>
        <v>-</v>
      </c>
      <c r="AC772" s="61">
        <f>HLOOKUP('G. Despesas'!$E$4,DRE!$C$4:$Q$1132,ROW('G. Receitas'!X779),FALSE)</f>
        <v>0</v>
      </c>
      <c r="AD772" s="61" t="str">
        <f t="shared" si="37"/>
        <v/>
      </c>
    </row>
    <row r="773" spans="27:30" x14ac:dyDescent="0.25">
      <c r="AA773" s="61">
        <v>54</v>
      </c>
      <c r="AB773" s="61" t="str">
        <f>DRE!D783</f>
        <v>-</v>
      </c>
      <c r="AC773" s="61">
        <f>HLOOKUP('G. Despesas'!$E$4,DRE!$C$4:$Q$1132,ROW('G. Receitas'!X780),FALSE)</f>
        <v>0</v>
      </c>
      <c r="AD773" s="61" t="str">
        <f t="shared" si="37"/>
        <v/>
      </c>
    </row>
    <row r="774" spans="27:30" x14ac:dyDescent="0.25">
      <c r="AA774" s="61">
        <v>55</v>
      </c>
      <c r="AB774" s="61" t="str">
        <f>DRE!D784</f>
        <v>-</v>
      </c>
      <c r="AC774" s="61">
        <f>HLOOKUP('G. Despesas'!$E$4,DRE!$C$4:$Q$1132,ROW('G. Receitas'!X781),FALSE)</f>
        <v>0</v>
      </c>
      <c r="AD774" s="61" t="str">
        <f t="shared" si="37"/>
        <v/>
      </c>
    </row>
    <row r="775" spans="27:30" x14ac:dyDescent="0.25">
      <c r="AA775" s="61">
        <v>56</v>
      </c>
      <c r="AB775" s="61" t="str">
        <f>DRE!D785</f>
        <v>-</v>
      </c>
      <c r="AC775" s="61">
        <f>HLOOKUP('G. Despesas'!$E$4,DRE!$C$4:$Q$1132,ROW('G. Receitas'!X782),FALSE)</f>
        <v>0</v>
      </c>
      <c r="AD775" s="61" t="str">
        <f t="shared" si="37"/>
        <v/>
      </c>
    </row>
    <row r="776" spans="27:30" x14ac:dyDescent="0.25">
      <c r="AA776" s="61">
        <v>57</v>
      </c>
      <c r="AB776" s="61" t="str">
        <f>DRE!D786</f>
        <v>-</v>
      </c>
      <c r="AC776" s="61">
        <f>HLOOKUP('G. Despesas'!$E$4,DRE!$C$4:$Q$1132,ROW('G. Receitas'!X783),FALSE)</f>
        <v>0</v>
      </c>
      <c r="AD776" s="61" t="str">
        <f t="shared" si="37"/>
        <v/>
      </c>
    </row>
    <row r="777" spans="27:30" x14ac:dyDescent="0.25">
      <c r="AA777" s="61">
        <v>58</v>
      </c>
      <c r="AB777" s="61" t="str">
        <f>DRE!D787</f>
        <v>-</v>
      </c>
      <c r="AC777" s="61">
        <f>HLOOKUP('G. Despesas'!$E$4,DRE!$C$4:$Q$1132,ROW('G. Receitas'!X784),FALSE)</f>
        <v>0</v>
      </c>
      <c r="AD777" s="61" t="str">
        <f t="shared" si="37"/>
        <v/>
      </c>
    </row>
    <row r="778" spans="27:30" x14ac:dyDescent="0.25">
      <c r="AA778" s="61">
        <v>59</v>
      </c>
      <c r="AB778" s="61" t="str">
        <f>DRE!D788</f>
        <v>-</v>
      </c>
      <c r="AC778" s="61">
        <f>HLOOKUP('G. Despesas'!$E$4,DRE!$C$4:$Q$1132,ROW('G. Receitas'!X785),FALSE)</f>
        <v>0</v>
      </c>
      <c r="AD778" s="61" t="str">
        <f t="shared" si="37"/>
        <v/>
      </c>
    </row>
    <row r="779" spans="27:30" x14ac:dyDescent="0.25">
      <c r="AA779" s="61">
        <v>60</v>
      </c>
      <c r="AB779" s="61" t="str">
        <f>DRE!D789</f>
        <v>-</v>
      </c>
      <c r="AC779" s="61">
        <f>HLOOKUP('G. Despesas'!$E$4,DRE!$C$4:$Q$1132,ROW('G. Receitas'!X786),FALSE)</f>
        <v>0</v>
      </c>
      <c r="AD779" s="61" t="str">
        <f t="shared" si="37"/>
        <v/>
      </c>
    </row>
    <row r="780" spans="27:30" x14ac:dyDescent="0.25">
      <c r="AA780" s="61">
        <v>61</v>
      </c>
      <c r="AB780" s="61" t="str">
        <f>DRE!D790</f>
        <v>-</v>
      </c>
      <c r="AC780" s="61">
        <f>HLOOKUP('G. Despesas'!$E$4,DRE!$C$4:$Q$1132,ROW('G. Receitas'!X787),FALSE)</f>
        <v>0</v>
      </c>
      <c r="AD780" s="61" t="str">
        <f t="shared" si="37"/>
        <v/>
      </c>
    </row>
    <row r="781" spans="27:30" x14ac:dyDescent="0.25">
      <c r="AA781" s="61">
        <v>62</v>
      </c>
      <c r="AB781" s="61" t="str">
        <f>DRE!D791</f>
        <v>-</v>
      </c>
      <c r="AC781" s="61">
        <f>HLOOKUP('G. Despesas'!$E$4,DRE!$C$4:$Q$1132,ROW('G. Receitas'!X788),FALSE)</f>
        <v>0</v>
      </c>
      <c r="AD781" s="61" t="str">
        <f t="shared" si="37"/>
        <v/>
      </c>
    </row>
    <row r="782" spans="27:30" x14ac:dyDescent="0.25">
      <c r="AA782" s="61">
        <v>63</v>
      </c>
      <c r="AB782" s="61" t="str">
        <f>DRE!D792</f>
        <v>-</v>
      </c>
      <c r="AC782" s="61">
        <f>HLOOKUP('G. Despesas'!$E$4,DRE!$C$4:$Q$1132,ROW('G. Receitas'!X789),FALSE)</f>
        <v>0</v>
      </c>
      <c r="AD782" s="61" t="str">
        <f t="shared" si="37"/>
        <v/>
      </c>
    </row>
    <row r="783" spans="27:30" x14ac:dyDescent="0.25">
      <c r="AA783" s="61">
        <v>64</v>
      </c>
      <c r="AB783" s="61" t="str">
        <f>DRE!D793</f>
        <v>-</v>
      </c>
      <c r="AC783" s="61">
        <f>HLOOKUP('G. Despesas'!$E$4,DRE!$C$4:$Q$1132,ROW('G. Receitas'!X790),FALSE)</f>
        <v>0</v>
      </c>
      <c r="AD783" s="61" t="str">
        <f t="shared" si="37"/>
        <v/>
      </c>
    </row>
    <row r="784" spans="27:30" x14ac:dyDescent="0.25">
      <c r="AA784" s="61">
        <v>65</v>
      </c>
      <c r="AB784" s="61" t="str">
        <f>DRE!D794</f>
        <v>-</v>
      </c>
      <c r="AC784" s="61">
        <f>HLOOKUP('G. Despesas'!$E$4,DRE!$C$4:$Q$1132,ROW('G. Receitas'!X791),FALSE)</f>
        <v>0</v>
      </c>
      <c r="AD784" s="61" t="str">
        <f t="shared" si="37"/>
        <v/>
      </c>
    </row>
    <row r="785" spans="27:30" x14ac:dyDescent="0.25">
      <c r="AA785" s="61">
        <v>66</v>
      </c>
      <c r="AB785" s="61" t="str">
        <f>DRE!D795</f>
        <v>-</v>
      </c>
      <c r="AC785" s="61">
        <f>HLOOKUP('G. Despesas'!$E$4,DRE!$C$4:$Q$1132,ROW('G. Receitas'!X792),FALSE)</f>
        <v>0</v>
      </c>
      <c r="AD785" s="61" t="str">
        <f t="shared" ref="AD785:AD818" si="39">IF(AC785=0,"",AC785+AA785/1000)</f>
        <v/>
      </c>
    </row>
    <row r="786" spans="27:30" x14ac:dyDescent="0.25">
      <c r="AA786" s="61">
        <v>67</v>
      </c>
      <c r="AB786" s="61" t="str">
        <f>DRE!D796</f>
        <v>-</v>
      </c>
      <c r="AC786" s="61">
        <f>HLOOKUP('G. Despesas'!$E$4,DRE!$C$4:$Q$1132,ROW('G. Receitas'!X793),FALSE)</f>
        <v>0</v>
      </c>
      <c r="AD786" s="61" t="str">
        <f t="shared" si="39"/>
        <v/>
      </c>
    </row>
    <row r="787" spans="27:30" x14ac:dyDescent="0.25">
      <c r="AA787" s="61">
        <v>68</v>
      </c>
      <c r="AB787" s="61" t="str">
        <f>DRE!D797</f>
        <v>-</v>
      </c>
      <c r="AC787" s="61">
        <f>HLOOKUP('G. Despesas'!$E$4,DRE!$C$4:$Q$1132,ROW('G. Receitas'!X794),FALSE)</f>
        <v>0</v>
      </c>
      <c r="AD787" s="61" t="str">
        <f t="shared" si="39"/>
        <v/>
      </c>
    </row>
    <row r="788" spans="27:30" x14ac:dyDescent="0.25">
      <c r="AA788" s="61">
        <v>69</v>
      </c>
      <c r="AB788" s="61" t="str">
        <f>DRE!D798</f>
        <v>-</v>
      </c>
      <c r="AC788" s="61">
        <f>HLOOKUP('G. Despesas'!$E$4,DRE!$C$4:$Q$1132,ROW('G. Receitas'!X795),FALSE)</f>
        <v>0</v>
      </c>
      <c r="AD788" s="61" t="str">
        <f t="shared" si="39"/>
        <v/>
      </c>
    </row>
    <row r="789" spans="27:30" x14ac:dyDescent="0.25">
      <c r="AA789" s="61">
        <v>70</v>
      </c>
      <c r="AB789" s="61" t="str">
        <f>DRE!D799</f>
        <v>-</v>
      </c>
      <c r="AC789" s="61">
        <f>HLOOKUP('G. Despesas'!$E$4,DRE!$C$4:$Q$1132,ROW('G. Receitas'!X796),FALSE)</f>
        <v>0</v>
      </c>
      <c r="AD789" s="61" t="str">
        <f t="shared" si="39"/>
        <v/>
      </c>
    </row>
    <row r="790" spans="27:30" x14ac:dyDescent="0.25">
      <c r="AA790" s="61">
        <v>71</v>
      </c>
      <c r="AB790" s="61" t="str">
        <f>DRE!D800</f>
        <v>-</v>
      </c>
      <c r="AC790" s="61">
        <f>HLOOKUP('G. Despesas'!$E$4,DRE!$C$4:$Q$1132,ROW('G. Receitas'!X797),FALSE)</f>
        <v>0</v>
      </c>
      <c r="AD790" s="61" t="str">
        <f t="shared" si="39"/>
        <v/>
      </c>
    </row>
    <row r="791" spans="27:30" x14ac:dyDescent="0.25">
      <c r="AA791" s="61">
        <v>72</v>
      </c>
      <c r="AB791" s="61" t="str">
        <f>DRE!D801</f>
        <v>-</v>
      </c>
      <c r="AC791" s="61">
        <f>HLOOKUP('G. Despesas'!$E$4,DRE!$C$4:$Q$1132,ROW('G. Receitas'!X798),FALSE)</f>
        <v>0</v>
      </c>
      <c r="AD791" s="61" t="str">
        <f t="shared" si="39"/>
        <v/>
      </c>
    </row>
    <row r="792" spans="27:30" x14ac:dyDescent="0.25">
      <c r="AA792" s="61">
        <v>73</v>
      </c>
      <c r="AB792" s="61" t="str">
        <f>DRE!D802</f>
        <v>-</v>
      </c>
      <c r="AC792" s="61">
        <f>HLOOKUP('G. Despesas'!$E$4,DRE!$C$4:$Q$1132,ROW('G. Receitas'!X799),FALSE)</f>
        <v>0</v>
      </c>
      <c r="AD792" s="61" t="str">
        <f t="shared" si="39"/>
        <v/>
      </c>
    </row>
    <row r="793" spans="27:30" x14ac:dyDescent="0.25">
      <c r="AA793" s="61">
        <v>74</v>
      </c>
      <c r="AB793" s="61" t="str">
        <f>DRE!D803</f>
        <v>-</v>
      </c>
      <c r="AC793" s="61">
        <f>HLOOKUP('G. Despesas'!$E$4,DRE!$C$4:$Q$1132,ROW('G. Receitas'!X800),FALSE)</f>
        <v>0</v>
      </c>
      <c r="AD793" s="61" t="str">
        <f t="shared" si="39"/>
        <v/>
      </c>
    </row>
    <row r="794" spans="27:30" x14ac:dyDescent="0.25">
      <c r="AA794" s="61">
        <v>75</v>
      </c>
      <c r="AB794" s="61" t="str">
        <f>DRE!D804</f>
        <v>-</v>
      </c>
      <c r="AC794" s="61">
        <f>HLOOKUP('G. Despesas'!$E$4,DRE!$C$4:$Q$1132,ROW('G. Receitas'!X801),FALSE)</f>
        <v>0</v>
      </c>
      <c r="AD794" s="61" t="str">
        <f t="shared" si="39"/>
        <v/>
      </c>
    </row>
    <row r="795" spans="27:30" x14ac:dyDescent="0.25">
      <c r="AA795" s="61">
        <v>76</v>
      </c>
      <c r="AB795" s="61" t="str">
        <f>DRE!D805</f>
        <v>-</v>
      </c>
      <c r="AC795" s="61">
        <f>HLOOKUP('G. Despesas'!$E$4,DRE!$C$4:$Q$1132,ROW('G. Receitas'!X802),FALSE)</f>
        <v>0</v>
      </c>
      <c r="AD795" s="61" t="str">
        <f t="shared" si="39"/>
        <v/>
      </c>
    </row>
    <row r="796" spans="27:30" x14ac:dyDescent="0.25">
      <c r="AA796" s="61">
        <v>77</v>
      </c>
      <c r="AB796" s="61" t="str">
        <f>DRE!D806</f>
        <v>-</v>
      </c>
      <c r="AC796" s="61">
        <f>HLOOKUP('G. Despesas'!$E$4,DRE!$C$4:$Q$1132,ROW('G. Receitas'!X803),FALSE)</f>
        <v>0</v>
      </c>
      <c r="AD796" s="61" t="str">
        <f t="shared" si="39"/>
        <v/>
      </c>
    </row>
    <row r="797" spans="27:30" x14ac:dyDescent="0.25">
      <c r="AA797" s="61">
        <v>78</v>
      </c>
      <c r="AB797" s="61" t="str">
        <f>DRE!D807</f>
        <v>-</v>
      </c>
      <c r="AC797" s="61">
        <f>HLOOKUP('G. Despesas'!$E$4,DRE!$C$4:$Q$1132,ROW('G. Receitas'!X804),FALSE)</f>
        <v>0</v>
      </c>
      <c r="AD797" s="61" t="str">
        <f t="shared" si="39"/>
        <v/>
      </c>
    </row>
    <row r="798" spans="27:30" x14ac:dyDescent="0.25">
      <c r="AA798" s="61">
        <v>79</v>
      </c>
      <c r="AB798" s="61" t="str">
        <f>DRE!D808</f>
        <v>-</v>
      </c>
      <c r="AC798" s="61">
        <f>HLOOKUP('G. Despesas'!$E$4,DRE!$C$4:$Q$1132,ROW('G. Receitas'!X805),FALSE)</f>
        <v>0</v>
      </c>
      <c r="AD798" s="61" t="str">
        <f t="shared" si="39"/>
        <v/>
      </c>
    </row>
    <row r="799" spans="27:30" x14ac:dyDescent="0.25">
      <c r="AA799" s="61">
        <v>80</v>
      </c>
      <c r="AB799" s="61" t="str">
        <f>DRE!D809</f>
        <v>-</v>
      </c>
      <c r="AC799" s="61">
        <f>HLOOKUP('G. Despesas'!$E$4,DRE!$C$4:$Q$1132,ROW('G. Receitas'!X806),FALSE)</f>
        <v>0</v>
      </c>
      <c r="AD799" s="61" t="str">
        <f t="shared" si="39"/>
        <v/>
      </c>
    </row>
    <row r="800" spans="27:30" x14ac:dyDescent="0.25">
      <c r="AA800" s="61">
        <v>81</v>
      </c>
      <c r="AB800" s="61" t="str">
        <f>DRE!D810</f>
        <v>-</v>
      </c>
      <c r="AC800" s="61">
        <f>HLOOKUP('G. Despesas'!$E$4,DRE!$C$4:$Q$1132,ROW('G. Receitas'!X807),FALSE)</f>
        <v>0</v>
      </c>
      <c r="AD800" s="61" t="str">
        <f t="shared" si="39"/>
        <v/>
      </c>
    </row>
    <row r="801" spans="27:30" x14ac:dyDescent="0.25">
      <c r="AA801" s="61">
        <v>82</v>
      </c>
      <c r="AB801" s="61" t="str">
        <f>DRE!D811</f>
        <v>-</v>
      </c>
      <c r="AC801" s="61">
        <f>HLOOKUP('G. Despesas'!$E$4,DRE!$C$4:$Q$1132,ROW('G. Receitas'!X808),FALSE)</f>
        <v>0</v>
      </c>
      <c r="AD801" s="61" t="str">
        <f t="shared" si="39"/>
        <v/>
      </c>
    </row>
    <row r="802" spans="27:30" x14ac:dyDescent="0.25">
      <c r="AA802" s="61">
        <v>83</v>
      </c>
      <c r="AB802" s="61" t="str">
        <f>DRE!D812</f>
        <v>-</v>
      </c>
      <c r="AC802" s="61">
        <f>HLOOKUP('G. Despesas'!$E$4,DRE!$C$4:$Q$1132,ROW('G. Receitas'!X809),FALSE)</f>
        <v>0</v>
      </c>
      <c r="AD802" s="61" t="str">
        <f t="shared" si="39"/>
        <v/>
      </c>
    </row>
    <row r="803" spans="27:30" x14ac:dyDescent="0.25">
      <c r="AA803" s="61">
        <v>84</v>
      </c>
      <c r="AB803" s="61" t="str">
        <f>DRE!D813</f>
        <v>-</v>
      </c>
      <c r="AC803" s="61">
        <f>HLOOKUP('G. Despesas'!$E$4,DRE!$C$4:$Q$1132,ROW('G. Receitas'!X810),FALSE)</f>
        <v>0</v>
      </c>
      <c r="AD803" s="61" t="str">
        <f t="shared" si="39"/>
        <v/>
      </c>
    </row>
    <row r="804" spans="27:30" x14ac:dyDescent="0.25">
      <c r="AA804" s="61">
        <v>85</v>
      </c>
      <c r="AB804" s="61" t="str">
        <f>DRE!D814</f>
        <v>-</v>
      </c>
      <c r="AC804" s="61">
        <f>HLOOKUP('G. Despesas'!$E$4,DRE!$C$4:$Q$1132,ROW('G. Receitas'!X811),FALSE)</f>
        <v>0</v>
      </c>
      <c r="AD804" s="61" t="str">
        <f t="shared" si="39"/>
        <v/>
      </c>
    </row>
    <row r="805" spans="27:30" x14ac:dyDescent="0.25">
      <c r="AA805" s="61">
        <v>86</v>
      </c>
      <c r="AB805" s="61" t="str">
        <f>DRE!D815</f>
        <v>-</v>
      </c>
      <c r="AC805" s="61">
        <f>HLOOKUP('G. Despesas'!$E$4,DRE!$C$4:$Q$1132,ROW('G. Receitas'!X812),FALSE)</f>
        <v>0</v>
      </c>
      <c r="AD805" s="61" t="str">
        <f t="shared" si="39"/>
        <v/>
      </c>
    </row>
    <row r="806" spans="27:30" x14ac:dyDescent="0.25">
      <c r="AA806" s="61">
        <v>87</v>
      </c>
      <c r="AB806" s="61" t="str">
        <f>DRE!D816</f>
        <v>-</v>
      </c>
      <c r="AC806" s="61">
        <f>HLOOKUP('G. Despesas'!$E$4,DRE!$C$4:$Q$1132,ROW('G. Receitas'!X813),FALSE)</f>
        <v>0</v>
      </c>
      <c r="AD806" s="61" t="str">
        <f t="shared" si="39"/>
        <v/>
      </c>
    </row>
    <row r="807" spans="27:30" x14ac:dyDescent="0.25">
      <c r="AA807" s="61">
        <v>88</v>
      </c>
      <c r="AB807" s="61" t="str">
        <f>DRE!D817</f>
        <v>-</v>
      </c>
      <c r="AC807" s="61">
        <f>HLOOKUP('G. Despesas'!$E$4,DRE!$C$4:$Q$1132,ROW('G. Receitas'!X814),FALSE)</f>
        <v>0</v>
      </c>
      <c r="AD807" s="61" t="str">
        <f t="shared" si="39"/>
        <v/>
      </c>
    </row>
    <row r="808" spans="27:30" x14ac:dyDescent="0.25">
      <c r="AA808" s="61">
        <v>89</v>
      </c>
      <c r="AB808" s="61" t="str">
        <f>DRE!D818</f>
        <v>-</v>
      </c>
      <c r="AC808" s="61">
        <f>HLOOKUP('G. Despesas'!$E$4,DRE!$C$4:$Q$1132,ROW('G. Receitas'!X815),FALSE)</f>
        <v>0</v>
      </c>
      <c r="AD808" s="61" t="str">
        <f t="shared" si="39"/>
        <v/>
      </c>
    </row>
    <row r="809" spans="27:30" x14ac:dyDescent="0.25">
      <c r="AA809" s="61">
        <v>90</v>
      </c>
      <c r="AB809" s="61" t="str">
        <f>DRE!D819</f>
        <v>-</v>
      </c>
      <c r="AC809" s="61">
        <f>HLOOKUP('G. Despesas'!$E$4,DRE!$C$4:$Q$1132,ROW('G. Receitas'!X816),FALSE)</f>
        <v>0</v>
      </c>
      <c r="AD809" s="61" t="str">
        <f t="shared" si="39"/>
        <v/>
      </c>
    </row>
    <row r="810" spans="27:30" x14ac:dyDescent="0.25">
      <c r="AA810" s="61">
        <v>91</v>
      </c>
      <c r="AB810" s="61" t="str">
        <f>DRE!D820</f>
        <v>-</v>
      </c>
      <c r="AC810" s="61">
        <f>HLOOKUP('G. Despesas'!$E$4,DRE!$C$4:$Q$1132,ROW('G. Receitas'!X817),FALSE)</f>
        <v>0</v>
      </c>
      <c r="AD810" s="61" t="str">
        <f t="shared" si="39"/>
        <v/>
      </c>
    </row>
    <row r="811" spans="27:30" x14ac:dyDescent="0.25">
      <c r="AA811" s="61">
        <v>92</v>
      </c>
      <c r="AB811" s="61" t="str">
        <f>DRE!D821</f>
        <v>-</v>
      </c>
      <c r="AC811" s="61">
        <f>HLOOKUP('G. Despesas'!$E$4,DRE!$C$4:$Q$1132,ROW('G. Receitas'!X818),FALSE)</f>
        <v>0</v>
      </c>
      <c r="AD811" s="61" t="str">
        <f t="shared" si="39"/>
        <v/>
      </c>
    </row>
    <row r="812" spans="27:30" x14ac:dyDescent="0.25">
      <c r="AA812" s="61">
        <v>93</v>
      </c>
      <c r="AB812" s="61" t="str">
        <f>DRE!D822</f>
        <v>-</v>
      </c>
      <c r="AC812" s="61">
        <f>HLOOKUP('G. Despesas'!$E$4,DRE!$C$4:$Q$1132,ROW('G. Receitas'!X819),FALSE)</f>
        <v>0</v>
      </c>
      <c r="AD812" s="61" t="str">
        <f t="shared" si="39"/>
        <v/>
      </c>
    </row>
    <row r="813" spans="27:30" x14ac:dyDescent="0.25">
      <c r="AA813" s="61">
        <v>94</v>
      </c>
      <c r="AB813" s="61" t="str">
        <f>DRE!D823</f>
        <v>-</v>
      </c>
      <c r="AC813" s="61">
        <f>HLOOKUP('G. Despesas'!$E$4,DRE!$C$4:$Q$1132,ROW('G. Receitas'!X820),FALSE)</f>
        <v>0</v>
      </c>
      <c r="AD813" s="61" t="str">
        <f t="shared" si="39"/>
        <v/>
      </c>
    </row>
    <row r="814" spans="27:30" x14ac:dyDescent="0.25">
      <c r="AA814" s="61">
        <v>95</v>
      </c>
      <c r="AB814" s="61" t="str">
        <f>DRE!D824</f>
        <v>-</v>
      </c>
      <c r="AC814" s="61">
        <f>HLOOKUP('G. Despesas'!$E$4,DRE!$C$4:$Q$1132,ROW('G. Receitas'!X821),FALSE)</f>
        <v>0</v>
      </c>
      <c r="AD814" s="61" t="str">
        <f t="shared" si="39"/>
        <v/>
      </c>
    </row>
    <row r="815" spans="27:30" x14ac:dyDescent="0.25">
      <c r="AA815" s="61">
        <v>96</v>
      </c>
      <c r="AB815" s="61" t="str">
        <f>DRE!D825</f>
        <v>-</v>
      </c>
      <c r="AC815" s="61">
        <f>HLOOKUP('G. Despesas'!$E$4,DRE!$C$4:$Q$1132,ROW('G. Receitas'!X822),FALSE)</f>
        <v>0</v>
      </c>
      <c r="AD815" s="61" t="str">
        <f t="shared" si="39"/>
        <v/>
      </c>
    </row>
    <row r="816" spans="27:30" x14ac:dyDescent="0.25">
      <c r="AA816" s="61">
        <v>97</v>
      </c>
      <c r="AB816" s="61" t="str">
        <f>DRE!D826</f>
        <v>-</v>
      </c>
      <c r="AC816" s="61">
        <f>HLOOKUP('G. Despesas'!$E$4,DRE!$C$4:$Q$1132,ROW('G. Receitas'!X823),FALSE)</f>
        <v>0</v>
      </c>
      <c r="AD816" s="61" t="str">
        <f t="shared" si="39"/>
        <v/>
      </c>
    </row>
    <row r="817" spans="27:33" x14ac:dyDescent="0.25">
      <c r="AA817" s="61">
        <v>98</v>
      </c>
      <c r="AB817" s="61" t="str">
        <f>DRE!D827</f>
        <v>-</v>
      </c>
      <c r="AC817" s="61">
        <f>HLOOKUP('G. Despesas'!$E$4,DRE!$C$4:$Q$1132,ROW('G. Receitas'!X824),FALSE)</f>
        <v>0</v>
      </c>
      <c r="AD817" s="61" t="str">
        <f t="shared" si="39"/>
        <v/>
      </c>
    </row>
    <row r="818" spans="27:33" x14ac:dyDescent="0.25">
      <c r="AA818" s="61">
        <v>99</v>
      </c>
      <c r="AB818" s="61" t="str">
        <f>DRE!D828</f>
        <v>Outras Receitas Não Operacionais</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1329</v>
      </c>
      <c r="AE819" s="61" t="s">
        <v>1330</v>
      </c>
      <c r="AF819" s="61" t="s">
        <v>1331</v>
      </c>
      <c r="AG819" s="61" t="s">
        <v>1331</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v>
      </c>
      <c r="AC835" s="61">
        <f>HLOOKUP('G. Despesas'!$E$4,DRE!$C$4:$Q$1132,ROW('G. Receitas'!X842),FALSE)</f>
        <v>0</v>
      </c>
      <c r="AD835" s="61" t="str">
        <f t="shared" si="42"/>
        <v/>
      </c>
    </row>
    <row r="836" spans="27:33" x14ac:dyDescent="0.25">
      <c r="AA836" s="61">
        <v>17</v>
      </c>
      <c r="AB836" s="61" t="str">
        <f>DRE!D846</f>
        <v>-</v>
      </c>
      <c r="AC836" s="61">
        <f>HLOOKUP('G. Despesas'!$E$4,DRE!$C$4:$Q$1132,ROW('G. Receitas'!X843),FALSE)</f>
        <v>0</v>
      </c>
      <c r="AD836" s="61" t="str">
        <f t="shared" si="42"/>
        <v/>
      </c>
    </row>
    <row r="837" spans="27:33" x14ac:dyDescent="0.25">
      <c r="AA837" s="61">
        <v>18</v>
      </c>
      <c r="AB837" s="61" t="str">
        <f>DRE!D847</f>
        <v>-</v>
      </c>
      <c r="AC837" s="61">
        <f>HLOOKUP('G. Despesas'!$E$4,DRE!$C$4:$Q$1132,ROW('G. Receitas'!X844),FALSE)</f>
        <v>0</v>
      </c>
      <c r="AD837" s="61" t="str">
        <f t="shared" si="42"/>
        <v/>
      </c>
    </row>
    <row r="838" spans="27:33" x14ac:dyDescent="0.25">
      <c r="AA838" s="61">
        <v>19</v>
      </c>
      <c r="AB838" s="61" t="str">
        <f>DRE!D848</f>
        <v>-</v>
      </c>
      <c r="AC838" s="61">
        <f>HLOOKUP('G. Despesas'!$E$4,DRE!$C$4:$Q$1132,ROW('G. Receitas'!X845),FALSE)</f>
        <v>0</v>
      </c>
      <c r="AD838" s="61" t="str">
        <f t="shared" si="42"/>
        <v/>
      </c>
    </row>
    <row r="839" spans="27:33" x14ac:dyDescent="0.25">
      <c r="AA839" s="61">
        <v>20</v>
      </c>
      <c r="AB839" s="61" t="str">
        <f>DRE!D849</f>
        <v>-</v>
      </c>
      <c r="AC839" s="61">
        <f>HLOOKUP('G. Despesas'!$E$4,DRE!$C$4:$Q$1132,ROW('G. Receitas'!X846),FALSE)</f>
        <v>0</v>
      </c>
      <c r="AD839" s="61" t="str">
        <f t="shared" si="42"/>
        <v/>
      </c>
    </row>
    <row r="840" spans="27:33" x14ac:dyDescent="0.25">
      <c r="AA840" s="61">
        <v>21</v>
      </c>
      <c r="AB840" s="61" t="str">
        <f>DRE!D850</f>
        <v>-</v>
      </c>
      <c r="AC840" s="61">
        <f>HLOOKUP('G. Despesas'!$E$4,DRE!$C$4:$Q$1132,ROW('G. Receitas'!X847),FALSE)</f>
        <v>0</v>
      </c>
      <c r="AD840" s="61" t="str">
        <f t="shared" si="42"/>
        <v/>
      </c>
    </row>
    <row r="841" spans="27:33" x14ac:dyDescent="0.25">
      <c r="AA841" s="61">
        <v>22</v>
      </c>
      <c r="AB841" s="61" t="str">
        <f>DRE!D851</f>
        <v>-</v>
      </c>
      <c r="AC841" s="61">
        <f>HLOOKUP('G. Despesas'!$E$4,DRE!$C$4:$Q$1132,ROW('G. Receitas'!X848),FALSE)</f>
        <v>0</v>
      </c>
      <c r="AD841" s="61" t="str">
        <f t="shared" si="42"/>
        <v/>
      </c>
    </row>
    <row r="842" spans="27:33" x14ac:dyDescent="0.25">
      <c r="AA842" s="61">
        <v>23</v>
      </c>
      <c r="AB842" s="61" t="str">
        <f>DRE!D852</f>
        <v>-</v>
      </c>
      <c r="AC842" s="61">
        <f>HLOOKUP('G. Despesas'!$E$4,DRE!$C$4:$Q$1132,ROW('G. Receitas'!X849),FALSE)</f>
        <v>0</v>
      </c>
      <c r="AD842" s="61" t="str">
        <f t="shared" si="42"/>
        <v/>
      </c>
    </row>
    <row r="843" spans="27:33" x14ac:dyDescent="0.25">
      <c r="AA843" s="61">
        <v>24</v>
      </c>
      <c r="AB843" s="61" t="str">
        <f>DRE!D853</f>
        <v>-</v>
      </c>
      <c r="AC843" s="61">
        <f>HLOOKUP('G. Despesas'!$E$4,DRE!$C$4:$Q$1132,ROW('G. Receitas'!X850),FALSE)</f>
        <v>0</v>
      </c>
      <c r="AD843" s="61" t="str">
        <f t="shared" si="42"/>
        <v/>
      </c>
    </row>
    <row r="844" spans="27:33" x14ac:dyDescent="0.25">
      <c r="AA844" s="61">
        <v>25</v>
      </c>
      <c r="AB844" s="61" t="str">
        <f>DRE!D854</f>
        <v>-</v>
      </c>
      <c r="AC844" s="61">
        <f>HLOOKUP('G. Despesas'!$E$4,DRE!$C$4:$Q$1132,ROW('G. Receitas'!X851),FALSE)</f>
        <v>0</v>
      </c>
      <c r="AD844" s="61" t="str">
        <f t="shared" si="42"/>
        <v/>
      </c>
    </row>
    <row r="845" spans="27:33" x14ac:dyDescent="0.25">
      <c r="AA845" s="61">
        <v>26</v>
      </c>
      <c r="AB845" s="61" t="str">
        <f>DRE!D855</f>
        <v>-</v>
      </c>
      <c r="AC845" s="61">
        <f>HLOOKUP('G. Despesas'!$E$4,DRE!$C$4:$Q$1132,ROW('G. Receitas'!X852),FALSE)</f>
        <v>0</v>
      </c>
      <c r="AD845" s="61" t="str">
        <f t="shared" si="42"/>
        <v/>
      </c>
    </row>
    <row r="846" spans="27:33" x14ac:dyDescent="0.25">
      <c r="AA846" s="61">
        <v>27</v>
      </c>
      <c r="AB846" s="61" t="str">
        <f>DRE!D856</f>
        <v>-</v>
      </c>
      <c r="AC846" s="61">
        <f>HLOOKUP('G. Despesas'!$E$4,DRE!$C$4:$Q$1132,ROW('G. Receitas'!X853),FALSE)</f>
        <v>0</v>
      </c>
      <c r="AD846" s="61" t="str">
        <f t="shared" si="42"/>
        <v/>
      </c>
    </row>
    <row r="847" spans="27:33" x14ac:dyDescent="0.25">
      <c r="AA847" s="61">
        <v>28</v>
      </c>
      <c r="AB847" s="61" t="str">
        <f>DRE!D857</f>
        <v>-</v>
      </c>
      <c r="AC847" s="61">
        <f>HLOOKUP('G. Despesas'!$E$4,DRE!$C$4:$Q$1132,ROW('G. Receitas'!X854),FALSE)</f>
        <v>0</v>
      </c>
      <c r="AD847" s="61" t="str">
        <f t="shared" si="42"/>
        <v/>
      </c>
    </row>
    <row r="848" spans="27:33" x14ac:dyDescent="0.25">
      <c r="AA848" s="61">
        <v>29</v>
      </c>
      <c r="AB848" s="61" t="str">
        <f>DRE!D858</f>
        <v>-</v>
      </c>
      <c r="AC848" s="61">
        <f>HLOOKUP('G. Despesas'!$E$4,DRE!$C$4:$Q$1132,ROW('G. Receitas'!X855),FALSE)</f>
        <v>0</v>
      </c>
      <c r="AD848" s="61" t="str">
        <f t="shared" si="42"/>
        <v/>
      </c>
    </row>
    <row r="849" spans="27:30" x14ac:dyDescent="0.25">
      <c r="AA849" s="61">
        <v>30</v>
      </c>
      <c r="AB849" s="61" t="str">
        <f>DRE!D859</f>
        <v>-</v>
      </c>
      <c r="AC849" s="61">
        <f>HLOOKUP('G. Despesas'!$E$4,DRE!$C$4:$Q$1132,ROW('G. Receitas'!X856),FALSE)</f>
        <v>0</v>
      </c>
      <c r="AD849" s="61" t="str">
        <f t="shared" si="42"/>
        <v/>
      </c>
    </row>
    <row r="850" spans="27:30" x14ac:dyDescent="0.25">
      <c r="AA850" s="61">
        <v>31</v>
      </c>
      <c r="AB850" s="61" t="str">
        <f>DRE!D860</f>
        <v>-</v>
      </c>
      <c r="AC850" s="61">
        <f>HLOOKUP('G. Despesas'!$E$4,DRE!$C$4:$Q$1132,ROW('G. Receitas'!X857),FALSE)</f>
        <v>0</v>
      </c>
      <c r="AD850" s="61" t="str">
        <f t="shared" si="42"/>
        <v/>
      </c>
    </row>
    <row r="851" spans="27:30" x14ac:dyDescent="0.25">
      <c r="AA851" s="61">
        <v>32</v>
      </c>
      <c r="AB851" s="61" t="str">
        <f>DRE!D861</f>
        <v>-</v>
      </c>
      <c r="AC851" s="61">
        <f>HLOOKUP('G. Despesas'!$E$4,DRE!$C$4:$Q$1132,ROW('G. Receitas'!X858),FALSE)</f>
        <v>0</v>
      </c>
      <c r="AD851" s="61" t="str">
        <f t="shared" si="42"/>
        <v/>
      </c>
    </row>
    <row r="852" spans="27:30" x14ac:dyDescent="0.25">
      <c r="AA852" s="61">
        <v>33</v>
      </c>
      <c r="AB852" s="61" t="str">
        <f>DRE!D862</f>
        <v>-</v>
      </c>
      <c r="AC852" s="61">
        <f>HLOOKUP('G. Despesas'!$E$4,DRE!$C$4:$Q$1132,ROW('G. Receitas'!X859),FALSE)</f>
        <v>0</v>
      </c>
      <c r="AD852" s="61" t="str">
        <f t="shared" si="42"/>
        <v/>
      </c>
    </row>
    <row r="853" spans="27:30" x14ac:dyDescent="0.25">
      <c r="AA853" s="61">
        <v>34</v>
      </c>
      <c r="AB853" s="61" t="str">
        <f>DRE!D863</f>
        <v>-</v>
      </c>
      <c r="AC853" s="61">
        <f>HLOOKUP('G. Despesas'!$E$4,DRE!$C$4:$Q$1132,ROW('G. Receitas'!X860),FALSE)</f>
        <v>0</v>
      </c>
      <c r="AD853" s="61" t="str">
        <f t="shared" si="42"/>
        <v/>
      </c>
    </row>
    <row r="854" spans="27:30" x14ac:dyDescent="0.25">
      <c r="AA854" s="61">
        <v>35</v>
      </c>
      <c r="AB854" s="61" t="str">
        <f>DRE!D864</f>
        <v>-</v>
      </c>
      <c r="AC854" s="61">
        <f>HLOOKUP('G. Despesas'!$E$4,DRE!$C$4:$Q$1132,ROW('G. Receitas'!X861),FALSE)</f>
        <v>0</v>
      </c>
      <c r="AD854" s="61" t="str">
        <f t="shared" si="42"/>
        <v/>
      </c>
    </row>
    <row r="855" spans="27:30" x14ac:dyDescent="0.25">
      <c r="AA855" s="61">
        <v>36</v>
      </c>
      <c r="AB855" s="61" t="str">
        <f>DRE!D865</f>
        <v>-</v>
      </c>
      <c r="AC855" s="61">
        <f>HLOOKUP('G. Despesas'!$E$4,DRE!$C$4:$Q$1132,ROW('G. Receitas'!X862),FALSE)</f>
        <v>0</v>
      </c>
      <c r="AD855" s="61" t="str">
        <f t="shared" si="42"/>
        <v/>
      </c>
    </row>
    <row r="856" spans="27:30" x14ac:dyDescent="0.25">
      <c r="AA856" s="61">
        <v>37</v>
      </c>
      <c r="AB856" s="61" t="str">
        <f>DRE!D866</f>
        <v>-</v>
      </c>
      <c r="AC856" s="61">
        <f>HLOOKUP('G. Despesas'!$E$4,DRE!$C$4:$Q$1132,ROW('G. Receitas'!X863),FALSE)</f>
        <v>0</v>
      </c>
      <c r="AD856" s="61" t="str">
        <f t="shared" si="42"/>
        <v/>
      </c>
    </row>
    <row r="857" spans="27:30" x14ac:dyDescent="0.25">
      <c r="AA857" s="61">
        <v>38</v>
      </c>
      <c r="AB857" s="61" t="str">
        <f>DRE!D867</f>
        <v>-</v>
      </c>
      <c r="AC857" s="61">
        <f>HLOOKUP('G. Despesas'!$E$4,DRE!$C$4:$Q$1132,ROW('G. Receitas'!X864),FALSE)</f>
        <v>0</v>
      </c>
      <c r="AD857" s="61" t="str">
        <f t="shared" si="42"/>
        <v/>
      </c>
    </row>
    <row r="858" spans="27:30" x14ac:dyDescent="0.25">
      <c r="AA858" s="61">
        <v>39</v>
      </c>
      <c r="AB858" s="61" t="str">
        <f>DRE!D868</f>
        <v>-</v>
      </c>
      <c r="AC858" s="61">
        <f>HLOOKUP('G. Despesas'!$E$4,DRE!$C$4:$Q$1132,ROW('G. Receitas'!X865),FALSE)</f>
        <v>0</v>
      </c>
      <c r="AD858" s="61" t="str">
        <f t="shared" si="42"/>
        <v/>
      </c>
    </row>
    <row r="859" spans="27:30" x14ac:dyDescent="0.25">
      <c r="AA859" s="61">
        <v>40</v>
      </c>
      <c r="AB859" s="61" t="str">
        <f>DRE!D869</f>
        <v>-</v>
      </c>
      <c r="AC859" s="61">
        <f>HLOOKUP('G. Despesas'!$E$4,DRE!$C$4:$Q$1132,ROW('G. Receitas'!X866),FALSE)</f>
        <v>0</v>
      </c>
      <c r="AD859" s="61" t="str">
        <f t="shared" si="42"/>
        <v/>
      </c>
    </row>
    <row r="860" spans="27:30" x14ac:dyDescent="0.25">
      <c r="AA860" s="61">
        <v>41</v>
      </c>
      <c r="AB860" s="61" t="str">
        <f>DRE!D870</f>
        <v>-</v>
      </c>
      <c r="AC860" s="61">
        <f>HLOOKUP('G. Despesas'!$E$4,DRE!$C$4:$Q$1132,ROW('G. Receitas'!X867),FALSE)</f>
        <v>0</v>
      </c>
      <c r="AD860" s="61" t="str">
        <f t="shared" si="42"/>
        <v/>
      </c>
    </row>
    <row r="861" spans="27:30" x14ac:dyDescent="0.25">
      <c r="AA861" s="61">
        <v>42</v>
      </c>
      <c r="AB861" s="61" t="str">
        <f>DRE!D871</f>
        <v>-</v>
      </c>
      <c r="AC861" s="61">
        <f>HLOOKUP('G. Despesas'!$E$4,DRE!$C$4:$Q$1132,ROW('G. Receitas'!X868),FALSE)</f>
        <v>0</v>
      </c>
      <c r="AD861" s="61" t="str">
        <f t="shared" si="42"/>
        <v/>
      </c>
    </row>
    <row r="862" spans="27:30" x14ac:dyDescent="0.25">
      <c r="AA862" s="61">
        <v>43</v>
      </c>
      <c r="AB862" s="61" t="str">
        <f>DRE!D872</f>
        <v>-</v>
      </c>
      <c r="AC862" s="61">
        <f>HLOOKUP('G. Despesas'!$E$4,DRE!$C$4:$Q$1132,ROW('G. Receitas'!X869),FALSE)</f>
        <v>0</v>
      </c>
      <c r="AD862" s="61" t="str">
        <f t="shared" si="42"/>
        <v/>
      </c>
    </row>
    <row r="863" spans="27:30" x14ac:dyDescent="0.25">
      <c r="AA863" s="61">
        <v>44</v>
      </c>
      <c r="AB863" s="61" t="str">
        <f>DRE!D873</f>
        <v>-</v>
      </c>
      <c r="AC863" s="61">
        <f>HLOOKUP('G. Despesas'!$E$4,DRE!$C$4:$Q$1132,ROW('G. Receitas'!X870),FALSE)</f>
        <v>0</v>
      </c>
      <c r="AD863" s="61" t="str">
        <f t="shared" si="42"/>
        <v/>
      </c>
    </row>
    <row r="864" spans="27:30" x14ac:dyDescent="0.25">
      <c r="AA864" s="61">
        <v>45</v>
      </c>
      <c r="AB864" s="61" t="str">
        <f>DRE!D874</f>
        <v>-</v>
      </c>
      <c r="AC864" s="61">
        <f>HLOOKUP('G. Despesas'!$E$4,DRE!$C$4:$Q$1132,ROW('G. Receitas'!X871),FALSE)</f>
        <v>0</v>
      </c>
      <c r="AD864" s="61" t="str">
        <f t="shared" si="42"/>
        <v/>
      </c>
    </row>
    <row r="865" spans="27:30" x14ac:dyDescent="0.25">
      <c r="AA865" s="61">
        <v>46</v>
      </c>
      <c r="AB865" s="61" t="str">
        <f>DRE!D875</f>
        <v>-</v>
      </c>
      <c r="AC865" s="61">
        <f>HLOOKUP('G. Despesas'!$E$4,DRE!$C$4:$Q$1132,ROW('G. Receitas'!X872),FALSE)</f>
        <v>0</v>
      </c>
      <c r="AD865" s="61" t="str">
        <f t="shared" si="42"/>
        <v/>
      </c>
    </row>
    <row r="866" spans="27:30" x14ac:dyDescent="0.25">
      <c r="AA866" s="61">
        <v>47</v>
      </c>
      <c r="AB866" s="61" t="str">
        <f>DRE!D876</f>
        <v>-</v>
      </c>
      <c r="AC866" s="61">
        <f>HLOOKUP('G. Despesas'!$E$4,DRE!$C$4:$Q$1132,ROW('G. Receitas'!X873),FALSE)</f>
        <v>0</v>
      </c>
      <c r="AD866" s="61" t="str">
        <f t="shared" si="42"/>
        <v/>
      </c>
    </row>
    <row r="867" spans="27:30" x14ac:dyDescent="0.25">
      <c r="AA867" s="61">
        <v>48</v>
      </c>
      <c r="AB867" s="61" t="str">
        <f>DRE!D877</f>
        <v>-</v>
      </c>
      <c r="AC867" s="61">
        <f>HLOOKUP('G. Despesas'!$E$4,DRE!$C$4:$Q$1132,ROW('G. Receitas'!X874),FALSE)</f>
        <v>0</v>
      </c>
      <c r="AD867" s="61" t="str">
        <f t="shared" si="42"/>
        <v/>
      </c>
    </row>
    <row r="868" spans="27:30" x14ac:dyDescent="0.25">
      <c r="AA868" s="61">
        <v>49</v>
      </c>
      <c r="AB868" s="61" t="str">
        <f>DRE!D878</f>
        <v>-</v>
      </c>
      <c r="AC868" s="61">
        <f>HLOOKUP('G. Despesas'!$E$4,DRE!$C$4:$Q$1132,ROW('G. Receitas'!X875),FALSE)</f>
        <v>0</v>
      </c>
      <c r="AD868" s="61" t="str">
        <f t="shared" si="42"/>
        <v/>
      </c>
    </row>
    <row r="869" spans="27:30" x14ac:dyDescent="0.25">
      <c r="AA869" s="61">
        <v>50</v>
      </c>
      <c r="AB869" s="61" t="str">
        <f>DRE!D879</f>
        <v>-</v>
      </c>
      <c r="AC869" s="61">
        <f>HLOOKUP('G. Despesas'!$E$4,DRE!$C$4:$Q$1132,ROW('G. Receitas'!X876),FALSE)</f>
        <v>0</v>
      </c>
      <c r="AD869" s="61" t="str">
        <f t="shared" si="42"/>
        <v/>
      </c>
    </row>
    <row r="870" spans="27:30" x14ac:dyDescent="0.25">
      <c r="AA870" s="61">
        <v>51</v>
      </c>
      <c r="AB870" s="61" t="str">
        <f>DRE!D880</f>
        <v>-</v>
      </c>
      <c r="AC870" s="61">
        <f>HLOOKUP('G. Despesas'!$E$4,DRE!$C$4:$Q$1132,ROW('G. Receitas'!X877),FALSE)</f>
        <v>0</v>
      </c>
      <c r="AD870" s="61" t="str">
        <f t="shared" si="42"/>
        <v/>
      </c>
    </row>
    <row r="871" spans="27:30" x14ac:dyDescent="0.25">
      <c r="AA871" s="61">
        <v>52</v>
      </c>
      <c r="AB871" s="61" t="str">
        <f>DRE!D881</f>
        <v>-</v>
      </c>
      <c r="AC871" s="61">
        <f>HLOOKUP('G. Despesas'!$E$4,DRE!$C$4:$Q$1132,ROW('G. Receitas'!X878),FALSE)</f>
        <v>0</v>
      </c>
      <c r="AD871" s="61" t="str">
        <f t="shared" si="42"/>
        <v/>
      </c>
    </row>
    <row r="872" spans="27:30" x14ac:dyDescent="0.25">
      <c r="AA872" s="61">
        <v>53</v>
      </c>
      <c r="AB872" s="61" t="str">
        <f>DRE!D882</f>
        <v>-</v>
      </c>
      <c r="AC872" s="61">
        <f>HLOOKUP('G. Despesas'!$E$4,DRE!$C$4:$Q$1132,ROW('G. Receitas'!X879),FALSE)</f>
        <v>0</v>
      </c>
      <c r="AD872" s="61" t="str">
        <f t="shared" si="42"/>
        <v/>
      </c>
    </row>
    <row r="873" spans="27:30" x14ac:dyDescent="0.25">
      <c r="AA873" s="61">
        <v>54</v>
      </c>
      <c r="AB873" s="61" t="str">
        <f>DRE!D883</f>
        <v>-</v>
      </c>
      <c r="AC873" s="61">
        <f>HLOOKUP('G. Despesas'!$E$4,DRE!$C$4:$Q$1132,ROW('G. Receitas'!X880),FALSE)</f>
        <v>0</v>
      </c>
      <c r="AD873" s="61" t="str">
        <f t="shared" si="42"/>
        <v/>
      </c>
    </row>
    <row r="874" spans="27:30" x14ac:dyDescent="0.25">
      <c r="AA874" s="61">
        <v>55</v>
      </c>
      <c r="AB874" s="61" t="str">
        <f>DRE!D884</f>
        <v>-</v>
      </c>
      <c r="AC874" s="61">
        <f>HLOOKUP('G. Despesas'!$E$4,DRE!$C$4:$Q$1132,ROW('G. Receitas'!X881),FALSE)</f>
        <v>0</v>
      </c>
      <c r="AD874" s="61" t="str">
        <f t="shared" si="42"/>
        <v/>
      </c>
    </row>
    <row r="875" spans="27:30" x14ac:dyDescent="0.25">
      <c r="AA875" s="61">
        <v>56</v>
      </c>
      <c r="AB875" s="61" t="str">
        <f>DRE!D885</f>
        <v>-</v>
      </c>
      <c r="AC875" s="61">
        <f>HLOOKUP('G. Despesas'!$E$4,DRE!$C$4:$Q$1132,ROW('G. Receitas'!X882),FALSE)</f>
        <v>0</v>
      </c>
      <c r="AD875" s="61" t="str">
        <f t="shared" si="42"/>
        <v/>
      </c>
    </row>
    <row r="876" spans="27:30" x14ac:dyDescent="0.25">
      <c r="AA876" s="61">
        <v>57</v>
      </c>
      <c r="AB876" s="61" t="str">
        <f>DRE!D886</f>
        <v>-</v>
      </c>
      <c r="AC876" s="61">
        <f>HLOOKUP('G. Despesas'!$E$4,DRE!$C$4:$Q$1132,ROW('G. Receitas'!X883),FALSE)</f>
        <v>0</v>
      </c>
      <c r="AD876" s="61" t="str">
        <f t="shared" si="42"/>
        <v/>
      </c>
    </row>
    <row r="877" spans="27:30" x14ac:dyDescent="0.25">
      <c r="AA877" s="61">
        <v>58</v>
      </c>
      <c r="AB877" s="61" t="str">
        <f>DRE!D887</f>
        <v>-</v>
      </c>
      <c r="AC877" s="61">
        <f>HLOOKUP('G. Despesas'!$E$4,DRE!$C$4:$Q$1132,ROW('G. Receitas'!X884),FALSE)</f>
        <v>0</v>
      </c>
      <c r="AD877" s="61" t="str">
        <f t="shared" si="42"/>
        <v/>
      </c>
    </row>
    <row r="878" spans="27:30" x14ac:dyDescent="0.25">
      <c r="AA878" s="61">
        <v>59</v>
      </c>
      <c r="AB878" s="61" t="str">
        <f>DRE!D888</f>
        <v>-</v>
      </c>
      <c r="AC878" s="61">
        <f>HLOOKUP('G. Despesas'!$E$4,DRE!$C$4:$Q$1132,ROW('G. Receitas'!X885),FALSE)</f>
        <v>0</v>
      </c>
      <c r="AD878" s="61" t="str">
        <f t="shared" si="42"/>
        <v/>
      </c>
    </row>
    <row r="879" spans="27:30" x14ac:dyDescent="0.25">
      <c r="AA879" s="61">
        <v>60</v>
      </c>
      <c r="AB879" s="61" t="str">
        <f>DRE!D889</f>
        <v>-</v>
      </c>
      <c r="AC879" s="61">
        <f>HLOOKUP('G. Despesas'!$E$4,DRE!$C$4:$Q$1132,ROW('G. Receitas'!X886),FALSE)</f>
        <v>0</v>
      </c>
      <c r="AD879" s="61" t="str">
        <f t="shared" si="42"/>
        <v/>
      </c>
    </row>
    <row r="880" spans="27:30" x14ac:dyDescent="0.25">
      <c r="AA880" s="61">
        <v>61</v>
      </c>
      <c r="AB880" s="61" t="str">
        <f>DRE!D890</f>
        <v>-</v>
      </c>
      <c r="AC880" s="61">
        <f>HLOOKUP('G. Despesas'!$E$4,DRE!$C$4:$Q$1132,ROW('G. Receitas'!X887),FALSE)</f>
        <v>0</v>
      </c>
      <c r="AD880" s="61" t="str">
        <f t="shared" si="42"/>
        <v/>
      </c>
    </row>
    <row r="881" spans="27:30" x14ac:dyDescent="0.25">
      <c r="AA881" s="61">
        <v>62</v>
      </c>
      <c r="AB881" s="61" t="str">
        <f>DRE!D891</f>
        <v>-</v>
      </c>
      <c r="AC881" s="61">
        <f>HLOOKUP('G. Despesas'!$E$4,DRE!$C$4:$Q$1132,ROW('G. Receitas'!X888),FALSE)</f>
        <v>0</v>
      </c>
      <c r="AD881" s="61" t="str">
        <f t="shared" si="42"/>
        <v/>
      </c>
    </row>
    <row r="882" spans="27:30" x14ac:dyDescent="0.25">
      <c r="AA882" s="61">
        <v>63</v>
      </c>
      <c r="AB882" s="61" t="str">
        <f>DRE!D892</f>
        <v>-</v>
      </c>
      <c r="AC882" s="61">
        <f>HLOOKUP('G. Despesas'!$E$4,DRE!$C$4:$Q$1132,ROW('G. Receitas'!X889),FALSE)</f>
        <v>0</v>
      </c>
      <c r="AD882" s="61" t="str">
        <f t="shared" si="42"/>
        <v/>
      </c>
    </row>
    <row r="883" spans="27:30" x14ac:dyDescent="0.25">
      <c r="AA883" s="61">
        <v>64</v>
      </c>
      <c r="AB883" s="61" t="str">
        <f>DRE!D893</f>
        <v>-</v>
      </c>
      <c r="AC883" s="61">
        <f>HLOOKUP('G. Despesas'!$E$4,DRE!$C$4:$Q$1132,ROW('G. Receitas'!X890),FALSE)</f>
        <v>0</v>
      </c>
      <c r="AD883" s="61" t="str">
        <f t="shared" si="42"/>
        <v/>
      </c>
    </row>
    <row r="884" spans="27:30" x14ac:dyDescent="0.25">
      <c r="AA884" s="61">
        <v>65</v>
      </c>
      <c r="AB884" s="61" t="str">
        <f>DRE!D894</f>
        <v>-</v>
      </c>
      <c r="AC884" s="61">
        <f>HLOOKUP('G. Despesas'!$E$4,DRE!$C$4:$Q$1132,ROW('G. Receitas'!X891),FALSE)</f>
        <v>0</v>
      </c>
      <c r="AD884" s="61" t="str">
        <f t="shared" si="42"/>
        <v/>
      </c>
    </row>
    <row r="885" spans="27:30" x14ac:dyDescent="0.25">
      <c r="AA885" s="61">
        <v>66</v>
      </c>
      <c r="AB885" s="61" t="str">
        <f>DRE!D895</f>
        <v>-</v>
      </c>
      <c r="AC885" s="61">
        <f>HLOOKUP('G. Despesas'!$E$4,DRE!$C$4:$Q$1132,ROW('G. Receitas'!X892),FALSE)</f>
        <v>0</v>
      </c>
      <c r="AD885" s="61" t="str">
        <f t="shared" ref="AD885:AD919" si="44">IF(AC885=0,"",AC885+AA885/1000)</f>
        <v/>
      </c>
    </row>
    <row r="886" spans="27:30" x14ac:dyDescent="0.25">
      <c r="AA886" s="61">
        <v>67</v>
      </c>
      <c r="AB886" s="61" t="str">
        <f>DRE!D896</f>
        <v>-</v>
      </c>
      <c r="AC886" s="61">
        <f>HLOOKUP('G. Despesas'!$E$4,DRE!$C$4:$Q$1132,ROW('G. Receitas'!X893),FALSE)</f>
        <v>0</v>
      </c>
      <c r="AD886" s="61" t="str">
        <f t="shared" si="44"/>
        <v/>
      </c>
    </row>
    <row r="887" spans="27:30" x14ac:dyDescent="0.25">
      <c r="AA887" s="61">
        <v>68</v>
      </c>
      <c r="AB887" s="61" t="str">
        <f>DRE!D897</f>
        <v>-</v>
      </c>
      <c r="AC887" s="61">
        <f>HLOOKUP('G. Despesas'!$E$4,DRE!$C$4:$Q$1132,ROW('G. Receitas'!X894),FALSE)</f>
        <v>0</v>
      </c>
      <c r="AD887" s="61" t="str">
        <f t="shared" si="44"/>
        <v/>
      </c>
    </row>
    <row r="888" spans="27:30" x14ac:dyDescent="0.25">
      <c r="AA888" s="61">
        <v>69</v>
      </c>
      <c r="AB888" s="61" t="str">
        <f>DRE!D898</f>
        <v>-</v>
      </c>
      <c r="AC888" s="61">
        <f>HLOOKUP('G. Despesas'!$E$4,DRE!$C$4:$Q$1132,ROW('G. Receitas'!X895),FALSE)</f>
        <v>0</v>
      </c>
      <c r="AD888" s="61" t="str">
        <f t="shared" si="44"/>
        <v/>
      </c>
    </row>
    <row r="889" spans="27:30" x14ac:dyDescent="0.25">
      <c r="AA889" s="61">
        <v>70</v>
      </c>
      <c r="AB889" s="61" t="str">
        <f>DRE!D899</f>
        <v>-</v>
      </c>
      <c r="AC889" s="61">
        <f>HLOOKUP('G. Despesas'!$E$4,DRE!$C$4:$Q$1132,ROW('G. Receitas'!X896),FALSE)</f>
        <v>0</v>
      </c>
      <c r="AD889" s="61" t="str">
        <f t="shared" si="44"/>
        <v/>
      </c>
    </row>
    <row r="890" spans="27:30" x14ac:dyDescent="0.25">
      <c r="AA890" s="61">
        <v>71</v>
      </c>
      <c r="AB890" s="61" t="str">
        <f>DRE!D900</f>
        <v>-</v>
      </c>
      <c r="AC890" s="61">
        <f>HLOOKUP('G. Despesas'!$E$4,DRE!$C$4:$Q$1132,ROW('G. Receitas'!X897),FALSE)</f>
        <v>0</v>
      </c>
      <c r="AD890" s="61" t="str">
        <f t="shared" si="44"/>
        <v/>
      </c>
    </row>
    <row r="891" spans="27:30" x14ac:dyDescent="0.25">
      <c r="AA891" s="61">
        <v>72</v>
      </c>
      <c r="AB891" s="61" t="str">
        <f>DRE!D901</f>
        <v>-</v>
      </c>
      <c r="AC891" s="61">
        <f>HLOOKUP('G. Despesas'!$E$4,DRE!$C$4:$Q$1132,ROW('G. Receitas'!X898),FALSE)</f>
        <v>0</v>
      </c>
      <c r="AD891" s="61" t="str">
        <f t="shared" si="44"/>
        <v/>
      </c>
    </row>
    <row r="892" spans="27:30" x14ac:dyDescent="0.25">
      <c r="AA892" s="61">
        <v>73</v>
      </c>
      <c r="AB892" s="61" t="str">
        <f>DRE!D902</f>
        <v>-</v>
      </c>
      <c r="AC892" s="61">
        <f>HLOOKUP('G. Despesas'!$E$4,DRE!$C$4:$Q$1132,ROW('G. Receitas'!X899),FALSE)</f>
        <v>0</v>
      </c>
      <c r="AD892" s="61" t="str">
        <f t="shared" si="44"/>
        <v/>
      </c>
    </row>
    <row r="893" spans="27:30" x14ac:dyDescent="0.25">
      <c r="AA893" s="61">
        <v>74</v>
      </c>
      <c r="AB893" s="61" t="str">
        <f>DRE!D903</f>
        <v>-</v>
      </c>
      <c r="AC893" s="61">
        <f>HLOOKUP('G. Despesas'!$E$4,DRE!$C$4:$Q$1132,ROW('G. Receitas'!X900),FALSE)</f>
        <v>0</v>
      </c>
      <c r="AD893" s="61" t="str">
        <f t="shared" si="44"/>
        <v/>
      </c>
    </row>
    <row r="894" spans="27:30" x14ac:dyDescent="0.25">
      <c r="AA894" s="61">
        <v>75</v>
      </c>
      <c r="AB894" s="61" t="str">
        <f>DRE!D904</f>
        <v>-</v>
      </c>
      <c r="AC894" s="61">
        <f>HLOOKUP('G. Despesas'!$E$4,DRE!$C$4:$Q$1132,ROW('G. Receitas'!X901),FALSE)</f>
        <v>0</v>
      </c>
      <c r="AD894" s="61" t="str">
        <f t="shared" si="44"/>
        <v/>
      </c>
    </row>
    <row r="895" spans="27:30" x14ac:dyDescent="0.25">
      <c r="AA895" s="61">
        <v>76</v>
      </c>
      <c r="AB895" s="61" t="str">
        <f>DRE!D905</f>
        <v>-</v>
      </c>
      <c r="AC895" s="61">
        <f>HLOOKUP('G. Despesas'!$E$4,DRE!$C$4:$Q$1132,ROW('G. Receitas'!X902),FALSE)</f>
        <v>0</v>
      </c>
      <c r="AD895" s="61" t="str">
        <f t="shared" si="44"/>
        <v/>
      </c>
    </row>
    <row r="896" spans="27:30" x14ac:dyDescent="0.25">
      <c r="AA896" s="61">
        <v>77</v>
      </c>
      <c r="AB896" s="61" t="str">
        <f>DRE!D906</f>
        <v>-</v>
      </c>
      <c r="AC896" s="61">
        <f>HLOOKUP('G. Despesas'!$E$4,DRE!$C$4:$Q$1132,ROW('G. Receitas'!X903),FALSE)</f>
        <v>0</v>
      </c>
      <c r="AD896" s="61" t="str">
        <f t="shared" si="44"/>
        <v/>
      </c>
    </row>
    <row r="897" spans="27:30" x14ac:dyDescent="0.25">
      <c r="AA897" s="61">
        <v>78</v>
      </c>
      <c r="AB897" s="61" t="str">
        <f>DRE!D907</f>
        <v>-</v>
      </c>
      <c r="AC897" s="61">
        <f>HLOOKUP('G. Despesas'!$E$4,DRE!$C$4:$Q$1132,ROW('G. Receitas'!X904),FALSE)</f>
        <v>0</v>
      </c>
      <c r="AD897" s="61" t="str">
        <f t="shared" si="44"/>
        <v/>
      </c>
    </row>
    <row r="898" spans="27:30" x14ac:dyDescent="0.25">
      <c r="AA898" s="61">
        <v>79</v>
      </c>
      <c r="AB898" s="61" t="str">
        <f>DRE!D908</f>
        <v>-</v>
      </c>
      <c r="AC898" s="61">
        <f>HLOOKUP('G. Despesas'!$E$4,DRE!$C$4:$Q$1132,ROW('G. Receitas'!X905),FALSE)</f>
        <v>0</v>
      </c>
      <c r="AD898" s="61" t="str">
        <f t="shared" si="44"/>
        <v/>
      </c>
    </row>
    <row r="899" spans="27:30" x14ac:dyDescent="0.25">
      <c r="AA899" s="61">
        <v>80</v>
      </c>
      <c r="AB899" s="61" t="str">
        <f>DRE!D909</f>
        <v>-</v>
      </c>
      <c r="AC899" s="61">
        <f>HLOOKUP('G. Despesas'!$E$4,DRE!$C$4:$Q$1132,ROW('G. Receitas'!X906),FALSE)</f>
        <v>0</v>
      </c>
      <c r="AD899" s="61" t="str">
        <f t="shared" si="44"/>
        <v/>
      </c>
    </row>
    <row r="900" spans="27:30" x14ac:dyDescent="0.25">
      <c r="AA900" s="61">
        <v>81</v>
      </c>
      <c r="AB900" s="61" t="str">
        <f>DRE!D910</f>
        <v>-</v>
      </c>
      <c r="AC900" s="61">
        <f>HLOOKUP('G. Despesas'!$E$4,DRE!$C$4:$Q$1132,ROW('G. Receitas'!X907),FALSE)</f>
        <v>0</v>
      </c>
      <c r="AD900" s="61" t="str">
        <f t="shared" si="44"/>
        <v/>
      </c>
    </row>
    <row r="901" spans="27:30" x14ac:dyDescent="0.25">
      <c r="AA901" s="61">
        <v>82</v>
      </c>
      <c r="AB901" s="61" t="str">
        <f>DRE!D911</f>
        <v>-</v>
      </c>
      <c r="AC901" s="61">
        <f>HLOOKUP('G. Despesas'!$E$4,DRE!$C$4:$Q$1132,ROW('G. Receitas'!X908),FALSE)</f>
        <v>0</v>
      </c>
      <c r="AD901" s="61" t="str">
        <f t="shared" si="44"/>
        <v/>
      </c>
    </row>
    <row r="902" spans="27:30" x14ac:dyDescent="0.25">
      <c r="AA902" s="61">
        <v>83</v>
      </c>
      <c r="AB902" s="61" t="str">
        <f>DRE!D912</f>
        <v>-</v>
      </c>
      <c r="AC902" s="61">
        <f>HLOOKUP('G. Despesas'!$E$4,DRE!$C$4:$Q$1132,ROW('G. Receitas'!X909),FALSE)</f>
        <v>0</v>
      </c>
      <c r="AD902" s="61" t="str">
        <f t="shared" si="44"/>
        <v/>
      </c>
    </row>
    <row r="903" spans="27:30" x14ac:dyDescent="0.25">
      <c r="AA903" s="61">
        <v>84</v>
      </c>
      <c r="AB903" s="61" t="str">
        <f>DRE!D913</f>
        <v>-</v>
      </c>
      <c r="AC903" s="61">
        <f>HLOOKUP('G. Despesas'!$E$4,DRE!$C$4:$Q$1132,ROW('G. Receitas'!X910),FALSE)</f>
        <v>0</v>
      </c>
      <c r="AD903" s="61" t="str">
        <f t="shared" si="44"/>
        <v/>
      </c>
    </row>
    <row r="904" spans="27:30" x14ac:dyDescent="0.25">
      <c r="AA904" s="61">
        <v>85</v>
      </c>
      <c r="AB904" s="61" t="str">
        <f>DRE!D914</f>
        <v>-</v>
      </c>
      <c r="AC904" s="61">
        <f>HLOOKUP('G. Despesas'!$E$4,DRE!$C$4:$Q$1132,ROW('G. Receitas'!X911),FALSE)</f>
        <v>0</v>
      </c>
      <c r="AD904" s="61" t="str">
        <f t="shared" si="44"/>
        <v/>
      </c>
    </row>
    <row r="905" spans="27:30" x14ac:dyDescent="0.25">
      <c r="AA905" s="61">
        <v>86</v>
      </c>
      <c r="AB905" s="61" t="str">
        <f>DRE!D915</f>
        <v>-</v>
      </c>
      <c r="AC905" s="61">
        <f>HLOOKUP('G. Despesas'!$E$4,DRE!$C$4:$Q$1132,ROW('G. Receitas'!X912),FALSE)</f>
        <v>0</v>
      </c>
      <c r="AD905" s="61" t="str">
        <f t="shared" si="44"/>
        <v/>
      </c>
    </row>
    <row r="906" spans="27:30" x14ac:dyDescent="0.25">
      <c r="AA906" s="61">
        <v>87</v>
      </c>
      <c r="AB906" s="61" t="str">
        <f>DRE!D916</f>
        <v>-</v>
      </c>
      <c r="AC906" s="61">
        <f>HLOOKUP('G. Despesas'!$E$4,DRE!$C$4:$Q$1132,ROW('G. Receitas'!X913),FALSE)</f>
        <v>0</v>
      </c>
      <c r="AD906" s="61" t="str">
        <f t="shared" si="44"/>
        <v/>
      </c>
    </row>
    <row r="907" spans="27:30" x14ac:dyDescent="0.25">
      <c r="AA907" s="61">
        <v>88</v>
      </c>
      <c r="AB907" s="61" t="str">
        <f>DRE!D917</f>
        <v>-</v>
      </c>
      <c r="AC907" s="61">
        <f>HLOOKUP('G. Despesas'!$E$4,DRE!$C$4:$Q$1132,ROW('G. Receitas'!X914),FALSE)</f>
        <v>0</v>
      </c>
      <c r="AD907" s="61" t="str">
        <f t="shared" si="44"/>
        <v/>
      </c>
    </row>
    <row r="908" spans="27:30" x14ac:dyDescent="0.25">
      <c r="AA908" s="61">
        <v>89</v>
      </c>
      <c r="AB908" s="61" t="str">
        <f>DRE!D918</f>
        <v>-</v>
      </c>
      <c r="AC908" s="61">
        <f>HLOOKUP('G. Despesas'!$E$4,DRE!$C$4:$Q$1132,ROW('G. Receitas'!X915),FALSE)</f>
        <v>0</v>
      </c>
      <c r="AD908" s="61" t="str">
        <f t="shared" si="44"/>
        <v/>
      </c>
    </row>
    <row r="909" spans="27:30" x14ac:dyDescent="0.25">
      <c r="AA909" s="61">
        <v>90</v>
      </c>
      <c r="AB909" s="61" t="str">
        <f>DRE!D919</f>
        <v>-</v>
      </c>
      <c r="AC909" s="61">
        <f>HLOOKUP('G. Despesas'!$E$4,DRE!$C$4:$Q$1132,ROW('G. Receitas'!X916),FALSE)</f>
        <v>0</v>
      </c>
      <c r="AD909" s="61" t="str">
        <f t="shared" si="44"/>
        <v/>
      </c>
    </row>
    <row r="910" spans="27:30" x14ac:dyDescent="0.25">
      <c r="AA910" s="61">
        <v>91</v>
      </c>
      <c r="AB910" s="61" t="str">
        <f>DRE!D920</f>
        <v>-</v>
      </c>
      <c r="AC910" s="61">
        <f>HLOOKUP('G. Despesas'!$E$4,DRE!$C$4:$Q$1132,ROW('G. Receitas'!X917),FALSE)</f>
        <v>0</v>
      </c>
      <c r="AD910" s="61" t="str">
        <f t="shared" si="44"/>
        <v/>
      </c>
    </row>
    <row r="911" spans="27:30" x14ac:dyDescent="0.25">
      <c r="AA911" s="61">
        <v>92</v>
      </c>
      <c r="AB911" s="61" t="str">
        <f>DRE!D921</f>
        <v>-</v>
      </c>
      <c r="AC911" s="61">
        <f>HLOOKUP('G. Despesas'!$E$4,DRE!$C$4:$Q$1132,ROW('G. Receitas'!X918),FALSE)</f>
        <v>0</v>
      </c>
      <c r="AD911" s="61" t="str">
        <f t="shared" si="44"/>
        <v/>
      </c>
    </row>
    <row r="912" spans="27:30" x14ac:dyDescent="0.25">
      <c r="AA912" s="61">
        <v>93</v>
      </c>
      <c r="AB912" s="61" t="str">
        <f>DRE!D922</f>
        <v>-</v>
      </c>
      <c r="AC912" s="61">
        <f>HLOOKUP('G. Despesas'!$E$4,DRE!$C$4:$Q$1132,ROW('G. Receitas'!X919),FALSE)</f>
        <v>0</v>
      </c>
      <c r="AD912" s="61" t="str">
        <f t="shared" si="44"/>
        <v/>
      </c>
    </row>
    <row r="913" spans="27:33" x14ac:dyDescent="0.25">
      <c r="AA913" s="61">
        <v>94</v>
      </c>
      <c r="AB913" s="61" t="str">
        <f>DRE!D923</f>
        <v>-</v>
      </c>
      <c r="AC913" s="61">
        <f>HLOOKUP('G. Despesas'!$E$4,DRE!$C$4:$Q$1132,ROW('G. Receitas'!X920),FALSE)</f>
        <v>0</v>
      </c>
      <c r="AD913" s="61" t="str">
        <f t="shared" si="44"/>
        <v/>
      </c>
    </row>
    <row r="914" spans="27:33" x14ac:dyDescent="0.25">
      <c r="AA914" s="61">
        <v>95</v>
      </c>
      <c r="AB914" s="61" t="str">
        <f>DRE!D924</f>
        <v>-</v>
      </c>
      <c r="AC914" s="61">
        <f>HLOOKUP('G. Despesas'!$E$4,DRE!$C$4:$Q$1132,ROW('G. Receitas'!X921),FALSE)</f>
        <v>0</v>
      </c>
      <c r="AD914" s="61" t="str">
        <f t="shared" si="44"/>
        <v/>
      </c>
    </row>
    <row r="915" spans="27:33" x14ac:dyDescent="0.25">
      <c r="AA915" s="61">
        <v>96</v>
      </c>
      <c r="AB915" s="61" t="str">
        <f>DRE!D925</f>
        <v>-</v>
      </c>
      <c r="AC915" s="61">
        <f>HLOOKUP('G. Despesas'!$E$4,DRE!$C$4:$Q$1132,ROW('G. Receitas'!X922),FALSE)</f>
        <v>0</v>
      </c>
      <c r="AD915" s="61" t="str">
        <f t="shared" si="44"/>
        <v/>
      </c>
    </row>
    <row r="916" spans="27:33" x14ac:dyDescent="0.25">
      <c r="AA916" s="61">
        <v>97</v>
      </c>
      <c r="AB916" s="61" t="str">
        <f>DRE!D926</f>
        <v>-</v>
      </c>
      <c r="AC916" s="61">
        <f>HLOOKUP('G. Despesas'!$E$4,DRE!$C$4:$Q$1132,ROW('G. Receitas'!X923),FALSE)</f>
        <v>0</v>
      </c>
      <c r="AD916" s="61" t="str">
        <f t="shared" si="44"/>
        <v/>
      </c>
    </row>
    <row r="917" spans="27:33" x14ac:dyDescent="0.25">
      <c r="AA917" s="61">
        <v>98</v>
      </c>
      <c r="AB917" s="61" t="str">
        <f>DRE!D927</f>
        <v>-</v>
      </c>
      <c r="AC917" s="61">
        <f>HLOOKUP('G. Despesas'!$E$4,DRE!$C$4:$Q$1132,ROW('G. Receitas'!X924),FALSE)</f>
        <v>0</v>
      </c>
      <c r="AD917" s="61" t="str">
        <f t="shared" si="44"/>
        <v/>
      </c>
    </row>
    <row r="918" spans="27:33" x14ac:dyDescent="0.25">
      <c r="AA918" s="61">
        <v>99</v>
      </c>
      <c r="AB918" s="61" t="str">
        <f>DRE!D928</f>
        <v>Outras Desp. Não Operacionais</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1329</v>
      </c>
      <c r="AE920" s="61" t="s">
        <v>1330</v>
      </c>
      <c r="AF920" s="61" t="s">
        <v>1331</v>
      </c>
      <c r="AG920" s="61" t="s">
        <v>1331</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v>
      </c>
      <c r="AC936" s="61">
        <f>HLOOKUP('G. Despesas'!$E$4,DRE!$C$4:$Q$1132,ROW('G. Receitas'!X943),FALSE)</f>
        <v>0</v>
      </c>
      <c r="AD936" s="61" t="str">
        <f t="shared" si="47"/>
        <v/>
      </c>
    </row>
    <row r="937" spans="27:33" x14ac:dyDescent="0.25">
      <c r="AA937" s="61">
        <v>17</v>
      </c>
      <c r="AB937" s="61" t="str">
        <f>DRE!D947</f>
        <v>-</v>
      </c>
      <c r="AC937" s="61">
        <f>HLOOKUP('G. Despesas'!$E$4,DRE!$C$4:$Q$1132,ROW('G. Receitas'!X944),FALSE)</f>
        <v>0</v>
      </c>
      <c r="AD937" s="61" t="str">
        <f t="shared" si="47"/>
        <v/>
      </c>
    </row>
    <row r="938" spans="27:33" x14ac:dyDescent="0.25">
      <c r="AA938" s="61">
        <v>18</v>
      </c>
      <c r="AB938" s="61" t="str">
        <f>DRE!D948</f>
        <v>-</v>
      </c>
      <c r="AC938" s="61">
        <f>HLOOKUP('G. Despesas'!$E$4,DRE!$C$4:$Q$1132,ROW('G. Receitas'!X945),FALSE)</f>
        <v>0</v>
      </c>
      <c r="AD938" s="61" t="str">
        <f t="shared" si="47"/>
        <v/>
      </c>
    </row>
    <row r="939" spans="27:33" x14ac:dyDescent="0.25">
      <c r="AA939" s="61">
        <v>19</v>
      </c>
      <c r="AB939" s="61" t="str">
        <f>DRE!D949</f>
        <v>-</v>
      </c>
      <c r="AC939" s="61">
        <f>HLOOKUP('G. Despesas'!$E$4,DRE!$C$4:$Q$1132,ROW('G. Receitas'!X946),FALSE)</f>
        <v>0</v>
      </c>
      <c r="AD939" s="61" t="str">
        <f t="shared" si="47"/>
        <v/>
      </c>
    </row>
    <row r="940" spans="27:33" x14ac:dyDescent="0.25">
      <c r="AA940" s="61">
        <v>20</v>
      </c>
      <c r="AB940" s="61" t="str">
        <f>DRE!D950</f>
        <v>-</v>
      </c>
      <c r="AC940" s="61">
        <f>HLOOKUP('G. Despesas'!$E$4,DRE!$C$4:$Q$1132,ROW('G. Receitas'!X947),FALSE)</f>
        <v>0</v>
      </c>
      <c r="AD940" s="61" t="str">
        <f t="shared" si="47"/>
        <v/>
      </c>
    </row>
    <row r="941" spans="27:33" x14ac:dyDescent="0.25">
      <c r="AA941" s="61">
        <v>21</v>
      </c>
      <c r="AB941" s="61" t="str">
        <f>DRE!D951</f>
        <v>-</v>
      </c>
      <c r="AC941" s="61">
        <f>HLOOKUP('G. Despesas'!$E$4,DRE!$C$4:$Q$1132,ROW('G. Receitas'!X948),FALSE)</f>
        <v>0</v>
      </c>
      <c r="AD941" s="61" t="str">
        <f t="shared" si="47"/>
        <v/>
      </c>
    </row>
    <row r="942" spans="27:33" x14ac:dyDescent="0.25">
      <c r="AA942" s="61">
        <v>22</v>
      </c>
      <c r="AB942" s="61" t="str">
        <f>DRE!D952</f>
        <v>-</v>
      </c>
      <c r="AC942" s="61">
        <f>HLOOKUP('G. Despesas'!$E$4,DRE!$C$4:$Q$1132,ROW('G. Receitas'!X949),FALSE)</f>
        <v>0</v>
      </c>
      <c r="AD942" s="61" t="str">
        <f t="shared" si="47"/>
        <v/>
      </c>
    </row>
    <row r="943" spans="27:33" x14ac:dyDescent="0.25">
      <c r="AA943" s="61">
        <v>23</v>
      </c>
      <c r="AB943" s="61" t="str">
        <f>DRE!D953</f>
        <v>-</v>
      </c>
      <c r="AC943" s="61">
        <f>HLOOKUP('G. Despesas'!$E$4,DRE!$C$4:$Q$1132,ROW('G. Receitas'!X950),FALSE)</f>
        <v>0</v>
      </c>
      <c r="AD943" s="61" t="str">
        <f t="shared" si="47"/>
        <v/>
      </c>
    </row>
    <row r="944" spans="27:33" x14ac:dyDescent="0.25">
      <c r="AA944" s="61">
        <v>24</v>
      </c>
      <c r="AB944" s="61" t="str">
        <f>DRE!D954</f>
        <v>-</v>
      </c>
      <c r="AC944" s="61">
        <f>HLOOKUP('G. Despesas'!$E$4,DRE!$C$4:$Q$1132,ROW('G. Receitas'!X951),FALSE)</f>
        <v>0</v>
      </c>
      <c r="AD944" s="61" t="str">
        <f t="shared" si="47"/>
        <v/>
      </c>
    </row>
    <row r="945" spans="27:30" x14ac:dyDescent="0.25">
      <c r="AA945" s="61">
        <v>25</v>
      </c>
      <c r="AB945" s="61" t="str">
        <f>DRE!D955</f>
        <v>-</v>
      </c>
      <c r="AC945" s="61">
        <f>HLOOKUP('G. Despesas'!$E$4,DRE!$C$4:$Q$1132,ROW('G. Receitas'!X952),FALSE)</f>
        <v>0</v>
      </c>
      <c r="AD945" s="61" t="str">
        <f t="shared" si="47"/>
        <v/>
      </c>
    </row>
    <row r="946" spans="27:30" x14ac:dyDescent="0.25">
      <c r="AA946" s="61">
        <v>26</v>
      </c>
      <c r="AB946" s="61" t="str">
        <f>DRE!D956</f>
        <v>-</v>
      </c>
      <c r="AC946" s="61">
        <f>HLOOKUP('G. Despesas'!$E$4,DRE!$C$4:$Q$1132,ROW('G. Receitas'!X953),FALSE)</f>
        <v>0</v>
      </c>
      <c r="AD946" s="61" t="str">
        <f t="shared" si="47"/>
        <v/>
      </c>
    </row>
    <row r="947" spans="27:30" x14ac:dyDescent="0.25">
      <c r="AA947" s="61">
        <v>27</v>
      </c>
      <c r="AB947" s="61" t="str">
        <f>DRE!D957</f>
        <v>-</v>
      </c>
      <c r="AC947" s="61">
        <f>HLOOKUP('G. Despesas'!$E$4,DRE!$C$4:$Q$1132,ROW('G. Receitas'!X954),FALSE)</f>
        <v>0</v>
      </c>
      <c r="AD947" s="61" t="str">
        <f t="shared" si="47"/>
        <v/>
      </c>
    </row>
    <row r="948" spans="27:30" x14ac:dyDescent="0.25">
      <c r="AA948" s="61">
        <v>28</v>
      </c>
      <c r="AB948" s="61" t="str">
        <f>DRE!D958</f>
        <v>-</v>
      </c>
      <c r="AC948" s="61">
        <f>HLOOKUP('G. Despesas'!$E$4,DRE!$C$4:$Q$1132,ROW('G. Receitas'!X955),FALSE)</f>
        <v>0</v>
      </c>
      <c r="AD948" s="61" t="str">
        <f t="shared" si="47"/>
        <v/>
      </c>
    </row>
    <row r="949" spans="27:30" x14ac:dyDescent="0.25">
      <c r="AA949" s="61">
        <v>29</v>
      </c>
      <c r="AB949" s="61" t="str">
        <f>DRE!D959</f>
        <v>-</v>
      </c>
      <c r="AC949" s="61">
        <f>HLOOKUP('G. Despesas'!$E$4,DRE!$C$4:$Q$1132,ROW('G. Receitas'!X956),FALSE)</f>
        <v>0</v>
      </c>
      <c r="AD949" s="61" t="str">
        <f t="shared" si="47"/>
        <v/>
      </c>
    </row>
    <row r="950" spans="27:30" x14ac:dyDescent="0.25">
      <c r="AA950" s="61">
        <v>30</v>
      </c>
      <c r="AB950" s="61" t="str">
        <f>DRE!D960</f>
        <v>-</v>
      </c>
      <c r="AC950" s="61">
        <f>HLOOKUP('G. Despesas'!$E$4,DRE!$C$4:$Q$1132,ROW('G. Receitas'!X957),FALSE)</f>
        <v>0</v>
      </c>
      <c r="AD950" s="61" t="str">
        <f t="shared" si="47"/>
        <v/>
      </c>
    </row>
    <row r="951" spans="27:30" x14ac:dyDescent="0.25">
      <c r="AA951" s="61">
        <v>31</v>
      </c>
      <c r="AB951" s="61" t="str">
        <f>DRE!D961</f>
        <v>-</v>
      </c>
      <c r="AC951" s="61">
        <f>HLOOKUP('G. Despesas'!$E$4,DRE!$C$4:$Q$1132,ROW('G. Receitas'!X958),FALSE)</f>
        <v>0</v>
      </c>
      <c r="AD951" s="61" t="str">
        <f t="shared" si="47"/>
        <v/>
      </c>
    </row>
    <row r="952" spans="27:30" x14ac:dyDescent="0.25">
      <c r="AA952" s="61">
        <v>32</v>
      </c>
      <c r="AB952" s="61" t="str">
        <f>DRE!D962</f>
        <v>-</v>
      </c>
      <c r="AC952" s="61">
        <f>HLOOKUP('G. Despesas'!$E$4,DRE!$C$4:$Q$1132,ROW('G. Receitas'!X959),FALSE)</f>
        <v>0</v>
      </c>
      <c r="AD952" s="61" t="str">
        <f t="shared" si="47"/>
        <v/>
      </c>
    </row>
    <row r="953" spans="27:30" x14ac:dyDescent="0.25">
      <c r="AA953" s="61">
        <v>33</v>
      </c>
      <c r="AB953" s="61" t="str">
        <f>DRE!D963</f>
        <v>-</v>
      </c>
      <c r="AC953" s="61">
        <f>HLOOKUP('G. Despesas'!$E$4,DRE!$C$4:$Q$1132,ROW('G. Receitas'!X960),FALSE)</f>
        <v>0</v>
      </c>
      <c r="AD953" s="61" t="str">
        <f t="shared" si="47"/>
        <v/>
      </c>
    </row>
    <row r="954" spans="27:30" x14ac:dyDescent="0.25">
      <c r="AA954" s="61">
        <v>34</v>
      </c>
      <c r="AB954" s="61" t="str">
        <f>DRE!D964</f>
        <v>-</v>
      </c>
      <c r="AC954" s="61">
        <f>HLOOKUP('G. Despesas'!$E$4,DRE!$C$4:$Q$1132,ROW('G. Receitas'!X961),FALSE)</f>
        <v>0</v>
      </c>
      <c r="AD954" s="61" t="str">
        <f t="shared" si="47"/>
        <v/>
      </c>
    </row>
    <row r="955" spans="27:30" x14ac:dyDescent="0.25">
      <c r="AA955" s="61">
        <v>35</v>
      </c>
      <c r="AB955" s="61" t="str">
        <f>DRE!D965</f>
        <v>-</v>
      </c>
      <c r="AC955" s="61">
        <f>HLOOKUP('G. Despesas'!$E$4,DRE!$C$4:$Q$1132,ROW('G. Receitas'!X962),FALSE)</f>
        <v>0</v>
      </c>
      <c r="AD955" s="61" t="str">
        <f t="shared" si="47"/>
        <v/>
      </c>
    </row>
    <row r="956" spans="27:30" x14ac:dyDescent="0.25">
      <c r="AA956" s="61">
        <v>36</v>
      </c>
      <c r="AB956" s="61" t="str">
        <f>DRE!D966</f>
        <v>-</v>
      </c>
      <c r="AC956" s="61">
        <f>HLOOKUP('G. Despesas'!$E$4,DRE!$C$4:$Q$1132,ROW('G. Receitas'!X963),FALSE)</f>
        <v>0</v>
      </c>
      <c r="AD956" s="61" t="str">
        <f t="shared" si="47"/>
        <v/>
      </c>
    </row>
    <row r="957" spans="27:30" x14ac:dyDescent="0.25">
      <c r="AA957" s="61">
        <v>37</v>
      </c>
      <c r="AB957" s="61" t="str">
        <f>DRE!D967</f>
        <v>-</v>
      </c>
      <c r="AC957" s="61">
        <f>HLOOKUP('G. Despesas'!$E$4,DRE!$C$4:$Q$1132,ROW('G. Receitas'!X964),FALSE)</f>
        <v>0</v>
      </c>
      <c r="AD957" s="61" t="str">
        <f t="shared" si="47"/>
        <v/>
      </c>
    </row>
    <row r="958" spans="27:30" x14ac:dyDescent="0.25">
      <c r="AA958" s="61">
        <v>38</v>
      </c>
      <c r="AB958" s="61" t="str">
        <f>DRE!D968</f>
        <v>-</v>
      </c>
      <c r="AC958" s="61">
        <f>HLOOKUP('G. Despesas'!$E$4,DRE!$C$4:$Q$1132,ROW('G. Receitas'!X965),FALSE)</f>
        <v>0</v>
      </c>
      <c r="AD958" s="61" t="str">
        <f t="shared" si="47"/>
        <v/>
      </c>
    </row>
    <row r="959" spans="27:30" x14ac:dyDescent="0.25">
      <c r="AA959" s="61">
        <v>39</v>
      </c>
      <c r="AB959" s="61" t="str">
        <f>DRE!D969</f>
        <v>-</v>
      </c>
      <c r="AC959" s="61">
        <f>HLOOKUP('G. Despesas'!$E$4,DRE!$C$4:$Q$1132,ROW('G. Receitas'!X966),FALSE)</f>
        <v>0</v>
      </c>
      <c r="AD959" s="61" t="str">
        <f t="shared" si="47"/>
        <v/>
      </c>
    </row>
    <row r="960" spans="27:30" x14ac:dyDescent="0.25">
      <c r="AA960" s="61">
        <v>40</v>
      </c>
      <c r="AB960" s="61" t="str">
        <f>DRE!D970</f>
        <v>-</v>
      </c>
      <c r="AC960" s="61">
        <f>HLOOKUP('G. Despesas'!$E$4,DRE!$C$4:$Q$1132,ROW('G. Receitas'!X967),FALSE)</f>
        <v>0</v>
      </c>
      <c r="AD960" s="61" t="str">
        <f t="shared" si="47"/>
        <v/>
      </c>
    </row>
    <row r="961" spans="27:30" x14ac:dyDescent="0.25">
      <c r="AA961" s="61">
        <v>41</v>
      </c>
      <c r="AB961" s="61" t="str">
        <f>DRE!D971</f>
        <v>-</v>
      </c>
      <c r="AC961" s="61">
        <f>HLOOKUP('G. Despesas'!$E$4,DRE!$C$4:$Q$1132,ROW('G. Receitas'!X968),FALSE)</f>
        <v>0</v>
      </c>
      <c r="AD961" s="61" t="str">
        <f t="shared" si="47"/>
        <v/>
      </c>
    </row>
    <row r="962" spans="27:30" x14ac:dyDescent="0.25">
      <c r="AA962" s="61">
        <v>42</v>
      </c>
      <c r="AB962" s="61" t="str">
        <f>DRE!D972</f>
        <v>-</v>
      </c>
      <c r="AC962" s="61">
        <f>HLOOKUP('G. Despesas'!$E$4,DRE!$C$4:$Q$1132,ROW('G. Receitas'!X969),FALSE)</f>
        <v>0</v>
      </c>
      <c r="AD962" s="61" t="str">
        <f t="shared" si="47"/>
        <v/>
      </c>
    </row>
    <row r="963" spans="27:30" x14ac:dyDescent="0.25">
      <c r="AA963" s="61">
        <v>43</v>
      </c>
      <c r="AB963" s="61" t="str">
        <f>DRE!D973</f>
        <v>-</v>
      </c>
      <c r="AC963" s="61">
        <f>HLOOKUP('G. Despesas'!$E$4,DRE!$C$4:$Q$1132,ROW('G. Receitas'!X970),FALSE)</f>
        <v>0</v>
      </c>
      <c r="AD963" s="61" t="str">
        <f t="shared" si="47"/>
        <v/>
      </c>
    </row>
    <row r="964" spans="27:30" x14ac:dyDescent="0.25">
      <c r="AA964" s="61">
        <v>44</v>
      </c>
      <c r="AB964" s="61" t="str">
        <f>DRE!D974</f>
        <v>-</v>
      </c>
      <c r="AC964" s="61">
        <f>HLOOKUP('G. Despesas'!$E$4,DRE!$C$4:$Q$1132,ROW('G. Receitas'!X971),FALSE)</f>
        <v>0</v>
      </c>
      <c r="AD964" s="61" t="str">
        <f t="shared" si="47"/>
        <v/>
      </c>
    </row>
    <row r="965" spans="27:30" x14ac:dyDescent="0.25">
      <c r="AA965" s="61">
        <v>45</v>
      </c>
      <c r="AB965" s="61" t="str">
        <f>DRE!D975</f>
        <v>-</v>
      </c>
      <c r="AC965" s="61">
        <f>HLOOKUP('G. Despesas'!$E$4,DRE!$C$4:$Q$1132,ROW('G. Receitas'!X972),FALSE)</f>
        <v>0</v>
      </c>
      <c r="AD965" s="61" t="str">
        <f t="shared" si="47"/>
        <v/>
      </c>
    </row>
    <row r="966" spans="27:30" x14ac:dyDescent="0.25">
      <c r="AA966" s="61">
        <v>46</v>
      </c>
      <c r="AB966" s="61" t="str">
        <f>DRE!D976</f>
        <v>-</v>
      </c>
      <c r="AC966" s="61">
        <f>HLOOKUP('G. Despesas'!$E$4,DRE!$C$4:$Q$1132,ROW('G. Receitas'!X973),FALSE)</f>
        <v>0</v>
      </c>
      <c r="AD966" s="61" t="str">
        <f t="shared" si="47"/>
        <v/>
      </c>
    </row>
    <row r="967" spans="27:30" x14ac:dyDescent="0.25">
      <c r="AA967" s="61">
        <v>47</v>
      </c>
      <c r="AB967" s="61" t="str">
        <f>DRE!D977</f>
        <v>-</v>
      </c>
      <c r="AC967" s="61">
        <f>HLOOKUP('G. Despesas'!$E$4,DRE!$C$4:$Q$1132,ROW('G. Receitas'!X974),FALSE)</f>
        <v>0</v>
      </c>
      <c r="AD967" s="61" t="str">
        <f t="shared" si="47"/>
        <v/>
      </c>
    </row>
    <row r="968" spans="27:30" x14ac:dyDescent="0.25">
      <c r="AA968" s="61">
        <v>48</v>
      </c>
      <c r="AB968" s="61" t="str">
        <f>DRE!D978</f>
        <v>-</v>
      </c>
      <c r="AC968" s="61">
        <f>HLOOKUP('G. Despesas'!$E$4,DRE!$C$4:$Q$1132,ROW('G. Receitas'!X975),FALSE)</f>
        <v>0</v>
      </c>
      <c r="AD968" s="61" t="str">
        <f t="shared" si="47"/>
        <v/>
      </c>
    </row>
    <row r="969" spans="27:30" x14ac:dyDescent="0.25">
      <c r="AA969" s="61">
        <v>49</v>
      </c>
      <c r="AB969" s="61" t="str">
        <f>DRE!D979</f>
        <v>-</v>
      </c>
      <c r="AC969" s="61">
        <f>HLOOKUP('G. Despesas'!$E$4,DRE!$C$4:$Q$1132,ROW('G. Receitas'!X976),FALSE)</f>
        <v>0</v>
      </c>
      <c r="AD969" s="61" t="str">
        <f t="shared" si="47"/>
        <v/>
      </c>
    </row>
    <row r="970" spans="27:30" x14ac:dyDescent="0.25">
      <c r="AA970" s="61">
        <v>50</v>
      </c>
      <c r="AB970" s="61" t="str">
        <f>DRE!D980</f>
        <v>-</v>
      </c>
      <c r="AC970" s="61">
        <f>HLOOKUP('G. Despesas'!$E$4,DRE!$C$4:$Q$1132,ROW('G. Receitas'!X977),FALSE)</f>
        <v>0</v>
      </c>
      <c r="AD970" s="61" t="str">
        <f t="shared" si="47"/>
        <v/>
      </c>
    </row>
    <row r="971" spans="27:30" x14ac:dyDescent="0.25">
      <c r="AA971" s="61">
        <v>51</v>
      </c>
      <c r="AB971" s="61" t="str">
        <f>DRE!D981</f>
        <v>-</v>
      </c>
      <c r="AC971" s="61">
        <f>HLOOKUP('G. Despesas'!$E$4,DRE!$C$4:$Q$1132,ROW('G. Receitas'!X978),FALSE)</f>
        <v>0</v>
      </c>
      <c r="AD971" s="61" t="str">
        <f t="shared" si="47"/>
        <v/>
      </c>
    </row>
    <row r="972" spans="27:30" x14ac:dyDescent="0.25">
      <c r="AA972" s="61">
        <v>52</v>
      </c>
      <c r="AB972" s="61" t="str">
        <f>DRE!D982</f>
        <v>-</v>
      </c>
      <c r="AC972" s="61">
        <f>HLOOKUP('G. Despesas'!$E$4,DRE!$C$4:$Q$1132,ROW('G. Receitas'!X979),FALSE)</f>
        <v>0</v>
      </c>
      <c r="AD972" s="61" t="str">
        <f t="shared" si="47"/>
        <v/>
      </c>
    </row>
    <row r="973" spans="27:30" x14ac:dyDescent="0.25">
      <c r="AA973" s="61">
        <v>53</v>
      </c>
      <c r="AB973" s="61" t="str">
        <f>DRE!D983</f>
        <v>-</v>
      </c>
      <c r="AC973" s="61">
        <f>HLOOKUP('G. Despesas'!$E$4,DRE!$C$4:$Q$1132,ROW('G. Receitas'!X980),FALSE)</f>
        <v>0</v>
      </c>
      <c r="AD973" s="61" t="str">
        <f t="shared" si="47"/>
        <v/>
      </c>
    </row>
    <row r="974" spans="27:30" x14ac:dyDescent="0.25">
      <c r="AA974" s="61">
        <v>54</v>
      </c>
      <c r="AB974" s="61" t="str">
        <f>DRE!D984</f>
        <v>-</v>
      </c>
      <c r="AC974" s="61">
        <f>HLOOKUP('G. Despesas'!$E$4,DRE!$C$4:$Q$1132,ROW('G. Receitas'!X981),FALSE)</f>
        <v>0</v>
      </c>
      <c r="AD974" s="61" t="str">
        <f t="shared" si="47"/>
        <v/>
      </c>
    </row>
    <row r="975" spans="27:30" x14ac:dyDescent="0.25">
      <c r="AA975" s="61">
        <v>55</v>
      </c>
      <c r="AB975" s="61" t="str">
        <f>DRE!D985</f>
        <v>-</v>
      </c>
      <c r="AC975" s="61">
        <f>HLOOKUP('G. Despesas'!$E$4,DRE!$C$4:$Q$1132,ROW('G. Receitas'!X982),FALSE)</f>
        <v>0</v>
      </c>
      <c r="AD975" s="61" t="str">
        <f t="shared" si="47"/>
        <v/>
      </c>
    </row>
    <row r="976" spans="27:30" x14ac:dyDescent="0.25">
      <c r="AA976" s="61">
        <v>56</v>
      </c>
      <c r="AB976" s="61" t="str">
        <f>DRE!D986</f>
        <v>-</v>
      </c>
      <c r="AC976" s="61">
        <f>HLOOKUP('G. Despesas'!$E$4,DRE!$C$4:$Q$1132,ROW('G. Receitas'!X983),FALSE)</f>
        <v>0</v>
      </c>
      <c r="AD976" s="61" t="str">
        <f t="shared" si="47"/>
        <v/>
      </c>
    </row>
    <row r="977" spans="27:30" x14ac:dyDescent="0.25">
      <c r="AA977" s="61">
        <v>57</v>
      </c>
      <c r="AB977" s="61" t="str">
        <f>DRE!D987</f>
        <v>-</v>
      </c>
      <c r="AC977" s="61">
        <f>HLOOKUP('G. Despesas'!$E$4,DRE!$C$4:$Q$1132,ROW('G. Receitas'!X984),FALSE)</f>
        <v>0</v>
      </c>
      <c r="AD977" s="61" t="str">
        <f t="shared" si="47"/>
        <v/>
      </c>
    </row>
    <row r="978" spans="27:30" x14ac:dyDescent="0.25">
      <c r="AA978" s="61">
        <v>58</v>
      </c>
      <c r="AB978" s="61" t="str">
        <f>DRE!D988</f>
        <v>-</v>
      </c>
      <c r="AC978" s="61">
        <f>HLOOKUP('G. Despesas'!$E$4,DRE!$C$4:$Q$1132,ROW('G. Receitas'!X985),FALSE)</f>
        <v>0</v>
      </c>
      <c r="AD978" s="61" t="str">
        <f t="shared" si="47"/>
        <v/>
      </c>
    </row>
    <row r="979" spans="27:30" x14ac:dyDescent="0.25">
      <c r="AA979" s="61">
        <v>59</v>
      </c>
      <c r="AB979" s="61" t="str">
        <f>DRE!D989</f>
        <v>-</v>
      </c>
      <c r="AC979" s="61">
        <f>HLOOKUP('G. Despesas'!$E$4,DRE!$C$4:$Q$1132,ROW('G. Receitas'!X986),FALSE)</f>
        <v>0</v>
      </c>
      <c r="AD979" s="61" t="str">
        <f t="shared" si="47"/>
        <v/>
      </c>
    </row>
    <row r="980" spans="27:30" x14ac:dyDescent="0.25">
      <c r="AA980" s="61">
        <v>60</v>
      </c>
      <c r="AB980" s="61" t="str">
        <f>DRE!D990</f>
        <v>-</v>
      </c>
      <c r="AC980" s="61">
        <f>HLOOKUP('G. Despesas'!$E$4,DRE!$C$4:$Q$1132,ROW('G. Receitas'!X987),FALSE)</f>
        <v>0</v>
      </c>
      <c r="AD980" s="61" t="str">
        <f t="shared" si="47"/>
        <v/>
      </c>
    </row>
    <row r="981" spans="27:30" x14ac:dyDescent="0.25">
      <c r="AA981" s="61">
        <v>61</v>
      </c>
      <c r="AB981" s="61" t="str">
        <f>DRE!D991</f>
        <v>-</v>
      </c>
      <c r="AC981" s="61">
        <f>HLOOKUP('G. Despesas'!$E$4,DRE!$C$4:$Q$1132,ROW('G. Receitas'!X988),FALSE)</f>
        <v>0</v>
      </c>
      <c r="AD981" s="61" t="str">
        <f t="shared" si="47"/>
        <v/>
      </c>
    </row>
    <row r="982" spans="27:30" x14ac:dyDescent="0.25">
      <c r="AA982" s="61">
        <v>62</v>
      </c>
      <c r="AB982" s="61" t="str">
        <f>DRE!D992</f>
        <v>-</v>
      </c>
      <c r="AC982" s="61">
        <f>HLOOKUP('G. Despesas'!$E$4,DRE!$C$4:$Q$1132,ROW('G. Receitas'!X989),FALSE)</f>
        <v>0</v>
      </c>
      <c r="AD982" s="61" t="str">
        <f t="shared" si="47"/>
        <v/>
      </c>
    </row>
    <row r="983" spans="27:30" x14ac:dyDescent="0.25">
      <c r="AA983" s="61">
        <v>63</v>
      </c>
      <c r="AB983" s="61" t="str">
        <f>DRE!D993</f>
        <v>-</v>
      </c>
      <c r="AC983" s="61">
        <f>HLOOKUP('G. Despesas'!$E$4,DRE!$C$4:$Q$1132,ROW('G. Receitas'!X990),FALSE)</f>
        <v>0</v>
      </c>
      <c r="AD983" s="61" t="str">
        <f t="shared" si="47"/>
        <v/>
      </c>
    </row>
    <row r="984" spans="27:30" x14ac:dyDescent="0.25">
      <c r="AA984" s="61">
        <v>64</v>
      </c>
      <c r="AB984" s="61" t="str">
        <f>DRE!D994</f>
        <v>-</v>
      </c>
      <c r="AC984" s="61">
        <f>HLOOKUP('G. Despesas'!$E$4,DRE!$C$4:$Q$1132,ROW('G. Receitas'!X991),FALSE)</f>
        <v>0</v>
      </c>
      <c r="AD984" s="61" t="str">
        <f t="shared" si="47"/>
        <v/>
      </c>
    </row>
    <row r="985" spans="27:30" x14ac:dyDescent="0.25">
      <c r="AA985" s="61">
        <v>65</v>
      </c>
      <c r="AB985" s="61" t="str">
        <f>DRE!D995</f>
        <v>-</v>
      </c>
      <c r="AC985" s="61">
        <f>HLOOKUP('G. Despesas'!$E$4,DRE!$C$4:$Q$1132,ROW('G. Receitas'!X992),FALSE)</f>
        <v>0</v>
      </c>
      <c r="AD985" s="61" t="str">
        <f t="shared" si="47"/>
        <v/>
      </c>
    </row>
    <row r="986" spans="27:30" x14ac:dyDescent="0.25">
      <c r="AA986" s="61">
        <v>66</v>
      </c>
      <c r="AB986" s="61" t="str">
        <f>DRE!D996</f>
        <v>-</v>
      </c>
      <c r="AC986" s="61">
        <f>HLOOKUP('G. Despesas'!$E$4,DRE!$C$4:$Q$1132,ROW('G. Receitas'!X993),FALSE)</f>
        <v>0</v>
      </c>
      <c r="AD986" s="61" t="str">
        <f t="shared" ref="AD986:AD1019" si="49">IF(AC986=0,"",AC986+AA986/1000)</f>
        <v/>
      </c>
    </row>
    <row r="987" spans="27:30" x14ac:dyDescent="0.25">
      <c r="AA987" s="61">
        <v>67</v>
      </c>
      <c r="AB987" s="61" t="str">
        <f>DRE!D997</f>
        <v>-</v>
      </c>
      <c r="AC987" s="61">
        <f>HLOOKUP('G. Despesas'!$E$4,DRE!$C$4:$Q$1132,ROW('G. Receitas'!X994),FALSE)</f>
        <v>0</v>
      </c>
      <c r="AD987" s="61" t="str">
        <f t="shared" si="49"/>
        <v/>
      </c>
    </row>
    <row r="988" spans="27:30" x14ac:dyDescent="0.25">
      <c r="AA988" s="61">
        <v>68</v>
      </c>
      <c r="AB988" s="61" t="str">
        <f>DRE!D998</f>
        <v>-</v>
      </c>
      <c r="AC988" s="61">
        <f>HLOOKUP('G. Despesas'!$E$4,DRE!$C$4:$Q$1132,ROW('G. Receitas'!X995),FALSE)</f>
        <v>0</v>
      </c>
      <c r="AD988" s="61" t="str">
        <f t="shared" si="49"/>
        <v/>
      </c>
    </row>
    <row r="989" spans="27:30" x14ac:dyDescent="0.25">
      <c r="AA989" s="61">
        <v>69</v>
      </c>
      <c r="AB989" s="61" t="str">
        <f>DRE!D999</f>
        <v>-</v>
      </c>
      <c r="AC989" s="61">
        <f>HLOOKUP('G. Despesas'!$E$4,DRE!$C$4:$Q$1132,ROW('G. Receitas'!X996),FALSE)</f>
        <v>0</v>
      </c>
      <c r="AD989" s="61" t="str">
        <f t="shared" si="49"/>
        <v/>
      </c>
    </row>
    <row r="990" spans="27:30" x14ac:dyDescent="0.25">
      <c r="AA990" s="61">
        <v>70</v>
      </c>
      <c r="AB990" s="61" t="str">
        <f>DRE!D1000</f>
        <v>-</v>
      </c>
      <c r="AC990" s="61">
        <f>HLOOKUP('G. Despesas'!$E$4,DRE!$C$4:$Q$1132,ROW('G. Receitas'!X997),FALSE)</f>
        <v>0</v>
      </c>
      <c r="AD990" s="61" t="str">
        <f t="shared" si="49"/>
        <v/>
      </c>
    </row>
    <row r="991" spans="27:30" x14ac:dyDescent="0.25">
      <c r="AA991" s="61">
        <v>71</v>
      </c>
      <c r="AB991" s="61" t="str">
        <f>DRE!D1001</f>
        <v>-</v>
      </c>
      <c r="AC991" s="61">
        <f>HLOOKUP('G. Despesas'!$E$4,DRE!$C$4:$Q$1132,ROW('G. Receitas'!X998),FALSE)</f>
        <v>0</v>
      </c>
      <c r="AD991" s="61" t="str">
        <f t="shared" si="49"/>
        <v/>
      </c>
    </row>
    <row r="992" spans="27:30" x14ac:dyDescent="0.25">
      <c r="AA992" s="61">
        <v>72</v>
      </c>
      <c r="AB992" s="61" t="str">
        <f>DRE!D1002</f>
        <v>-</v>
      </c>
      <c r="AC992" s="61">
        <f>HLOOKUP('G. Despesas'!$E$4,DRE!$C$4:$Q$1132,ROW('G. Receitas'!X999),FALSE)</f>
        <v>0</v>
      </c>
      <c r="AD992" s="61" t="str">
        <f t="shared" si="49"/>
        <v/>
      </c>
    </row>
    <row r="993" spans="27:30" x14ac:dyDescent="0.25">
      <c r="AA993" s="61">
        <v>73</v>
      </c>
      <c r="AB993" s="61" t="str">
        <f>DRE!D1003</f>
        <v>-</v>
      </c>
      <c r="AC993" s="61">
        <f>HLOOKUP('G. Despesas'!$E$4,DRE!$C$4:$Q$1132,ROW('G. Receitas'!X1000),FALSE)</f>
        <v>0</v>
      </c>
      <c r="AD993" s="61" t="str">
        <f t="shared" si="49"/>
        <v/>
      </c>
    </row>
    <row r="994" spans="27:30" x14ac:dyDescent="0.25">
      <c r="AA994" s="61">
        <v>74</v>
      </c>
      <c r="AB994" s="61" t="str">
        <f>DRE!D1004</f>
        <v>-</v>
      </c>
      <c r="AC994" s="61">
        <f>HLOOKUP('G. Despesas'!$E$4,DRE!$C$4:$Q$1132,ROW('G. Receitas'!X1001),FALSE)</f>
        <v>0</v>
      </c>
      <c r="AD994" s="61" t="str">
        <f t="shared" si="49"/>
        <v/>
      </c>
    </row>
    <row r="995" spans="27:30" x14ac:dyDescent="0.25">
      <c r="AA995" s="61">
        <v>75</v>
      </c>
      <c r="AB995" s="61" t="str">
        <f>DRE!D1005</f>
        <v>-</v>
      </c>
      <c r="AC995" s="61">
        <f>HLOOKUP('G. Despesas'!$E$4,DRE!$C$4:$Q$1132,ROW('G. Receitas'!X1002),FALSE)</f>
        <v>0</v>
      </c>
      <c r="AD995" s="61" t="str">
        <f t="shared" si="49"/>
        <v/>
      </c>
    </row>
    <row r="996" spans="27:30" x14ac:dyDescent="0.25">
      <c r="AA996" s="61">
        <v>76</v>
      </c>
      <c r="AB996" s="61" t="str">
        <f>DRE!D1006</f>
        <v>-</v>
      </c>
      <c r="AC996" s="61">
        <f>HLOOKUP('G. Despesas'!$E$4,DRE!$C$4:$Q$1132,ROW('G. Receitas'!X1003),FALSE)</f>
        <v>0</v>
      </c>
      <c r="AD996" s="61" t="str">
        <f t="shared" si="49"/>
        <v/>
      </c>
    </row>
    <row r="997" spans="27:30" x14ac:dyDescent="0.25">
      <c r="AA997" s="61">
        <v>77</v>
      </c>
      <c r="AB997" s="61" t="str">
        <f>DRE!D1007</f>
        <v>-</v>
      </c>
      <c r="AC997" s="61">
        <f>HLOOKUP('G. Despesas'!$E$4,DRE!$C$4:$Q$1132,ROW('G. Receitas'!X1004),FALSE)</f>
        <v>0</v>
      </c>
      <c r="AD997" s="61" t="str">
        <f t="shared" si="49"/>
        <v/>
      </c>
    </row>
    <row r="998" spans="27:30" x14ac:dyDescent="0.25">
      <c r="AA998" s="61">
        <v>78</v>
      </c>
      <c r="AB998" s="61" t="str">
        <f>DRE!D1008</f>
        <v>-</v>
      </c>
      <c r="AC998" s="61">
        <f>HLOOKUP('G. Despesas'!$E$4,DRE!$C$4:$Q$1132,ROW('G. Receitas'!X1005),FALSE)</f>
        <v>0</v>
      </c>
      <c r="AD998" s="61" t="str">
        <f t="shared" si="49"/>
        <v/>
      </c>
    </row>
    <row r="999" spans="27:30" x14ac:dyDescent="0.25">
      <c r="AA999" s="61">
        <v>79</v>
      </c>
      <c r="AB999" s="61" t="str">
        <f>DRE!D1009</f>
        <v>-</v>
      </c>
      <c r="AC999" s="61">
        <f>HLOOKUP('G. Despesas'!$E$4,DRE!$C$4:$Q$1132,ROW('G. Receitas'!X1006),FALSE)</f>
        <v>0</v>
      </c>
      <c r="AD999" s="61" t="str">
        <f t="shared" si="49"/>
        <v/>
      </c>
    </row>
    <row r="1000" spans="27:30" x14ac:dyDescent="0.25">
      <c r="AA1000" s="61">
        <v>80</v>
      </c>
      <c r="AB1000" s="61" t="str">
        <f>DRE!D1010</f>
        <v>-</v>
      </c>
      <c r="AC1000" s="61">
        <f>HLOOKUP('G. Despesas'!$E$4,DRE!$C$4:$Q$1132,ROW('G. Receitas'!X1007),FALSE)</f>
        <v>0</v>
      </c>
      <c r="AD1000" s="61" t="str">
        <f t="shared" si="49"/>
        <v/>
      </c>
    </row>
    <row r="1001" spans="27:30" x14ac:dyDescent="0.25">
      <c r="AA1001" s="61">
        <v>81</v>
      </c>
      <c r="AB1001" s="61" t="str">
        <f>DRE!D1011</f>
        <v>-</v>
      </c>
      <c r="AC1001" s="61">
        <f>HLOOKUP('G. Despesas'!$E$4,DRE!$C$4:$Q$1132,ROW('G. Receitas'!X1008),FALSE)</f>
        <v>0</v>
      </c>
      <c r="AD1001" s="61" t="str">
        <f t="shared" si="49"/>
        <v/>
      </c>
    </row>
    <row r="1002" spans="27:30" x14ac:dyDescent="0.25">
      <c r="AA1002" s="61">
        <v>82</v>
      </c>
      <c r="AB1002" s="61" t="str">
        <f>DRE!D1012</f>
        <v>-</v>
      </c>
      <c r="AC1002" s="61">
        <f>HLOOKUP('G. Despesas'!$E$4,DRE!$C$4:$Q$1132,ROW('G. Receitas'!X1009),FALSE)</f>
        <v>0</v>
      </c>
      <c r="AD1002" s="61" t="str">
        <f t="shared" si="49"/>
        <v/>
      </c>
    </row>
    <row r="1003" spans="27:30" x14ac:dyDescent="0.25">
      <c r="AA1003" s="61">
        <v>83</v>
      </c>
      <c r="AB1003" s="61" t="str">
        <f>DRE!D1013</f>
        <v>-</v>
      </c>
      <c r="AC1003" s="61">
        <f>HLOOKUP('G. Despesas'!$E$4,DRE!$C$4:$Q$1132,ROW('G. Receitas'!X1010),FALSE)</f>
        <v>0</v>
      </c>
      <c r="AD1003" s="61" t="str">
        <f t="shared" si="49"/>
        <v/>
      </c>
    </row>
    <row r="1004" spans="27:30" x14ac:dyDescent="0.25">
      <c r="AA1004" s="61">
        <v>84</v>
      </c>
      <c r="AB1004" s="61" t="str">
        <f>DRE!D1014</f>
        <v>-</v>
      </c>
      <c r="AC1004" s="61">
        <f>HLOOKUP('G. Despesas'!$E$4,DRE!$C$4:$Q$1132,ROW('G. Receitas'!X1011),FALSE)</f>
        <v>0</v>
      </c>
      <c r="AD1004" s="61" t="str">
        <f t="shared" si="49"/>
        <v/>
      </c>
    </row>
    <row r="1005" spans="27:30" x14ac:dyDescent="0.25">
      <c r="AA1005" s="61">
        <v>85</v>
      </c>
      <c r="AB1005" s="61" t="str">
        <f>DRE!D1015</f>
        <v>-</v>
      </c>
      <c r="AC1005" s="61">
        <f>HLOOKUP('G. Despesas'!$E$4,DRE!$C$4:$Q$1132,ROW('G. Receitas'!X1012),FALSE)</f>
        <v>0</v>
      </c>
      <c r="AD1005" s="61" t="str">
        <f t="shared" si="49"/>
        <v/>
      </c>
    </row>
    <row r="1006" spans="27:30" x14ac:dyDescent="0.25">
      <c r="AA1006" s="61">
        <v>86</v>
      </c>
      <c r="AB1006" s="61" t="str">
        <f>DRE!D1016</f>
        <v>-</v>
      </c>
      <c r="AC1006" s="61">
        <f>HLOOKUP('G. Despesas'!$E$4,DRE!$C$4:$Q$1132,ROW('G. Receitas'!X1013),FALSE)</f>
        <v>0</v>
      </c>
      <c r="AD1006" s="61" t="str">
        <f t="shared" si="49"/>
        <v/>
      </c>
    </row>
    <row r="1007" spans="27:30" x14ac:dyDescent="0.25">
      <c r="AA1007" s="61">
        <v>87</v>
      </c>
      <c r="AB1007" s="61" t="str">
        <f>DRE!D1017</f>
        <v>-</v>
      </c>
      <c r="AC1007" s="61">
        <f>HLOOKUP('G. Despesas'!$E$4,DRE!$C$4:$Q$1132,ROW('G. Receitas'!X1014),FALSE)</f>
        <v>0</v>
      </c>
      <c r="AD1007" s="61" t="str">
        <f t="shared" si="49"/>
        <v/>
      </c>
    </row>
    <row r="1008" spans="27:30" x14ac:dyDescent="0.25">
      <c r="AA1008" s="61">
        <v>88</v>
      </c>
      <c r="AB1008" s="61" t="str">
        <f>DRE!D1018</f>
        <v>-</v>
      </c>
      <c r="AC1008" s="61">
        <f>HLOOKUP('G. Despesas'!$E$4,DRE!$C$4:$Q$1132,ROW('G. Receitas'!X1015),FALSE)</f>
        <v>0</v>
      </c>
      <c r="AD1008" s="61" t="str">
        <f t="shared" si="49"/>
        <v/>
      </c>
    </row>
    <row r="1009" spans="27:33" x14ac:dyDescent="0.25">
      <c r="AA1009" s="61">
        <v>89</v>
      </c>
      <c r="AB1009" s="61" t="str">
        <f>DRE!D1019</f>
        <v>-</v>
      </c>
      <c r="AC1009" s="61">
        <f>HLOOKUP('G. Despesas'!$E$4,DRE!$C$4:$Q$1132,ROW('G. Receitas'!X1016),FALSE)</f>
        <v>0</v>
      </c>
      <c r="AD1009" s="61" t="str">
        <f t="shared" si="49"/>
        <v/>
      </c>
    </row>
    <row r="1010" spans="27:33" x14ac:dyDescent="0.25">
      <c r="AA1010" s="61">
        <v>90</v>
      </c>
      <c r="AB1010" s="61" t="str">
        <f>DRE!D1020</f>
        <v>-</v>
      </c>
      <c r="AC1010" s="61">
        <f>HLOOKUP('G. Despesas'!$E$4,DRE!$C$4:$Q$1132,ROW('G. Receitas'!X1017),FALSE)</f>
        <v>0</v>
      </c>
      <c r="AD1010" s="61" t="str">
        <f t="shared" si="49"/>
        <v/>
      </c>
    </row>
    <row r="1011" spans="27:33" x14ac:dyDescent="0.25">
      <c r="AA1011" s="61">
        <v>91</v>
      </c>
      <c r="AB1011" s="61" t="str">
        <f>DRE!D1021</f>
        <v>-</v>
      </c>
      <c r="AC1011" s="61">
        <f>HLOOKUP('G. Despesas'!$E$4,DRE!$C$4:$Q$1132,ROW('G. Receitas'!X1018),FALSE)</f>
        <v>0</v>
      </c>
      <c r="AD1011" s="61" t="str">
        <f t="shared" si="49"/>
        <v/>
      </c>
    </row>
    <row r="1012" spans="27:33" x14ac:dyDescent="0.25">
      <c r="AA1012" s="61">
        <v>92</v>
      </c>
      <c r="AB1012" s="61" t="str">
        <f>DRE!D1022</f>
        <v>-</v>
      </c>
      <c r="AC1012" s="61">
        <f>HLOOKUP('G. Despesas'!$E$4,DRE!$C$4:$Q$1132,ROW('G. Receitas'!X1019),FALSE)</f>
        <v>0</v>
      </c>
      <c r="AD1012" s="61" t="str">
        <f t="shared" si="49"/>
        <v/>
      </c>
    </row>
    <row r="1013" spans="27:33" x14ac:dyDescent="0.25">
      <c r="AA1013" s="61">
        <v>93</v>
      </c>
      <c r="AB1013" s="61" t="str">
        <f>DRE!D1023</f>
        <v>-</v>
      </c>
      <c r="AC1013" s="61">
        <f>HLOOKUP('G. Despesas'!$E$4,DRE!$C$4:$Q$1132,ROW('G. Receitas'!X1020),FALSE)</f>
        <v>0</v>
      </c>
      <c r="AD1013" s="61" t="str">
        <f t="shared" si="49"/>
        <v/>
      </c>
    </row>
    <row r="1014" spans="27:33" x14ac:dyDescent="0.25">
      <c r="AA1014" s="61">
        <v>94</v>
      </c>
      <c r="AB1014" s="61" t="str">
        <f>DRE!D1024</f>
        <v>-</v>
      </c>
      <c r="AC1014" s="61">
        <f>HLOOKUP('G. Despesas'!$E$4,DRE!$C$4:$Q$1132,ROW('G. Receitas'!X1021),FALSE)</f>
        <v>0</v>
      </c>
      <c r="AD1014" s="61" t="str">
        <f t="shared" si="49"/>
        <v/>
      </c>
    </row>
    <row r="1015" spans="27:33" x14ac:dyDescent="0.25">
      <c r="AA1015" s="61">
        <v>95</v>
      </c>
      <c r="AB1015" s="61" t="str">
        <f>DRE!D1025</f>
        <v>-</v>
      </c>
      <c r="AC1015" s="61">
        <f>HLOOKUP('G. Despesas'!$E$4,DRE!$C$4:$Q$1132,ROW('G. Receitas'!X1022),FALSE)</f>
        <v>0</v>
      </c>
      <c r="AD1015" s="61" t="str">
        <f t="shared" si="49"/>
        <v/>
      </c>
    </row>
    <row r="1016" spans="27:33" x14ac:dyDescent="0.25">
      <c r="AA1016" s="61">
        <v>96</v>
      </c>
      <c r="AB1016" s="61" t="str">
        <f>DRE!D1026</f>
        <v>-</v>
      </c>
      <c r="AC1016" s="61">
        <f>HLOOKUP('G. Despesas'!$E$4,DRE!$C$4:$Q$1132,ROW('G. Receitas'!X1023),FALSE)</f>
        <v>0</v>
      </c>
      <c r="AD1016" s="61" t="str">
        <f t="shared" si="49"/>
        <v/>
      </c>
    </row>
    <row r="1017" spans="27:33" x14ac:dyDescent="0.25">
      <c r="AA1017" s="61">
        <v>97</v>
      </c>
      <c r="AB1017" s="61" t="str">
        <f>DRE!D1027</f>
        <v>-</v>
      </c>
      <c r="AC1017" s="61">
        <f>HLOOKUP('G. Despesas'!$E$4,DRE!$C$4:$Q$1132,ROW('G. Receitas'!X1024),FALSE)</f>
        <v>0</v>
      </c>
      <c r="AD1017" s="61" t="str">
        <f t="shared" si="49"/>
        <v/>
      </c>
    </row>
    <row r="1018" spans="27:33" x14ac:dyDescent="0.25">
      <c r="AA1018" s="61">
        <v>98</v>
      </c>
      <c r="AB1018" s="61" t="str">
        <f>DRE!D1028</f>
        <v>-</v>
      </c>
      <c r="AC1018" s="61">
        <f>HLOOKUP('G. Despesas'!$E$4,DRE!$C$4:$Q$1132,ROW('G. Receitas'!X1025),FALSE)</f>
        <v>0</v>
      </c>
      <c r="AD1018" s="61" t="str">
        <f t="shared" si="49"/>
        <v/>
      </c>
    </row>
    <row r="1019" spans="27:33" x14ac:dyDescent="0.25">
      <c r="AA1019" s="61">
        <v>99</v>
      </c>
      <c r="AB1019" s="61" t="str">
        <f>DRE!D1029</f>
        <v>Outros Impostos</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1329</v>
      </c>
      <c r="AE1023" s="61" t="s">
        <v>1330</v>
      </c>
      <c r="AF1023" s="61" t="s">
        <v>1331</v>
      </c>
      <c r="AG1023" s="61" t="s">
        <v>1331</v>
      </c>
    </row>
    <row r="1024" spans="27:33" x14ac:dyDescent="0.25">
      <c r="AA1024" s="61">
        <v>1</v>
      </c>
      <c r="AB1024" s="61" t="str">
        <f>DRE!D1034</f>
        <v>-</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f>DRE!D1035</f>
        <v>0</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v>
      </c>
      <c r="AC1039" s="61">
        <f>HLOOKUP('G. Despesas'!$E$4,DRE!$C$4:$Q$1132,ROW('G. Receitas'!X1046),FALSE)</f>
        <v>0</v>
      </c>
      <c r="AD1039" s="61" t="str">
        <f t="shared" si="52"/>
        <v/>
      </c>
    </row>
    <row r="1040" spans="27:33" x14ac:dyDescent="0.25">
      <c r="AA1040" s="61">
        <v>17</v>
      </c>
      <c r="AB1040" s="61" t="str">
        <f>DRE!D1050</f>
        <v>-</v>
      </c>
      <c r="AC1040" s="61">
        <f>HLOOKUP('G. Despesas'!$E$4,DRE!$C$4:$Q$1132,ROW('G. Receitas'!X1047),FALSE)</f>
        <v>0</v>
      </c>
      <c r="AD1040" s="61" t="str">
        <f t="shared" si="52"/>
        <v/>
      </c>
    </row>
    <row r="1041" spans="27:30" x14ac:dyDescent="0.25">
      <c r="AA1041" s="61">
        <v>18</v>
      </c>
      <c r="AB1041" s="61" t="str">
        <f>DRE!D1051</f>
        <v>-</v>
      </c>
      <c r="AC1041" s="61">
        <f>HLOOKUP('G. Despesas'!$E$4,DRE!$C$4:$Q$1132,ROW('G. Receitas'!X1048),FALSE)</f>
        <v>0</v>
      </c>
      <c r="AD1041" s="61" t="str">
        <f t="shared" si="52"/>
        <v/>
      </c>
    </row>
    <row r="1042" spans="27:30" x14ac:dyDescent="0.25">
      <c r="AA1042" s="61">
        <v>19</v>
      </c>
      <c r="AB1042" s="61" t="str">
        <f>DRE!D1052</f>
        <v>-</v>
      </c>
      <c r="AC1042" s="61">
        <f>HLOOKUP('G. Despesas'!$E$4,DRE!$C$4:$Q$1132,ROW('G. Receitas'!X1049),FALSE)</f>
        <v>0</v>
      </c>
      <c r="AD1042" s="61" t="str">
        <f t="shared" si="52"/>
        <v/>
      </c>
    </row>
    <row r="1043" spans="27:30" x14ac:dyDescent="0.25">
      <c r="AA1043" s="61">
        <v>20</v>
      </c>
      <c r="AB1043" s="61" t="str">
        <f>DRE!D1053</f>
        <v>-</v>
      </c>
      <c r="AC1043" s="61">
        <f>HLOOKUP('G. Despesas'!$E$4,DRE!$C$4:$Q$1132,ROW('G. Receitas'!X1050),FALSE)</f>
        <v>0</v>
      </c>
      <c r="AD1043" s="61" t="str">
        <f t="shared" si="52"/>
        <v/>
      </c>
    </row>
    <row r="1044" spans="27:30" x14ac:dyDescent="0.25">
      <c r="AA1044" s="61">
        <v>21</v>
      </c>
      <c r="AB1044" s="61" t="str">
        <f>DRE!D1054</f>
        <v>-</v>
      </c>
      <c r="AC1044" s="61">
        <f>HLOOKUP('G. Despesas'!$E$4,DRE!$C$4:$Q$1132,ROW('G. Receitas'!X1051),FALSE)</f>
        <v>0</v>
      </c>
      <c r="AD1044" s="61" t="str">
        <f t="shared" si="52"/>
        <v/>
      </c>
    </row>
    <row r="1045" spans="27:30" x14ac:dyDescent="0.25">
      <c r="AA1045" s="61">
        <v>22</v>
      </c>
      <c r="AB1045" s="61" t="str">
        <f>DRE!D1055</f>
        <v>-</v>
      </c>
      <c r="AC1045" s="61">
        <f>HLOOKUP('G. Despesas'!$E$4,DRE!$C$4:$Q$1132,ROW('G. Receitas'!X1052),FALSE)</f>
        <v>0</v>
      </c>
      <c r="AD1045" s="61" t="str">
        <f t="shared" si="52"/>
        <v/>
      </c>
    </row>
    <row r="1046" spans="27:30" x14ac:dyDescent="0.25">
      <c r="AA1046" s="61">
        <v>23</v>
      </c>
      <c r="AB1046" s="61" t="str">
        <f>DRE!D1056</f>
        <v>-</v>
      </c>
      <c r="AC1046" s="61">
        <f>HLOOKUP('G. Despesas'!$E$4,DRE!$C$4:$Q$1132,ROW('G. Receitas'!X1053),FALSE)</f>
        <v>0</v>
      </c>
      <c r="AD1046" s="61" t="str">
        <f t="shared" si="52"/>
        <v/>
      </c>
    </row>
    <row r="1047" spans="27:30" x14ac:dyDescent="0.25">
      <c r="AA1047" s="61">
        <v>24</v>
      </c>
      <c r="AB1047" s="61" t="str">
        <f>DRE!D1057</f>
        <v>-</v>
      </c>
      <c r="AC1047" s="61">
        <f>HLOOKUP('G. Despesas'!$E$4,DRE!$C$4:$Q$1132,ROW('G. Receitas'!X1054),FALSE)</f>
        <v>0</v>
      </c>
      <c r="AD1047" s="61" t="str">
        <f t="shared" si="52"/>
        <v/>
      </c>
    </row>
    <row r="1048" spans="27:30" x14ac:dyDescent="0.25">
      <c r="AA1048" s="61">
        <v>25</v>
      </c>
      <c r="AB1048" s="61" t="str">
        <f>DRE!D1058</f>
        <v>-</v>
      </c>
      <c r="AC1048" s="61">
        <f>HLOOKUP('G. Despesas'!$E$4,DRE!$C$4:$Q$1132,ROW('G. Receitas'!X1055),FALSE)</f>
        <v>0</v>
      </c>
      <c r="AD1048" s="61" t="str">
        <f t="shared" si="52"/>
        <v/>
      </c>
    </row>
    <row r="1049" spans="27:30" x14ac:dyDescent="0.25">
      <c r="AA1049" s="61">
        <v>26</v>
      </c>
      <c r="AB1049" s="61" t="str">
        <f>DRE!D1059</f>
        <v>-</v>
      </c>
      <c r="AC1049" s="61">
        <f>HLOOKUP('G. Despesas'!$E$4,DRE!$C$4:$Q$1132,ROW('G. Receitas'!X1056),FALSE)</f>
        <v>0</v>
      </c>
      <c r="AD1049" s="61" t="str">
        <f t="shared" si="52"/>
        <v/>
      </c>
    </row>
    <row r="1050" spans="27:30" x14ac:dyDescent="0.25">
      <c r="AA1050" s="61">
        <v>27</v>
      </c>
      <c r="AB1050" s="61" t="str">
        <f>DRE!D1060</f>
        <v>-</v>
      </c>
      <c r="AC1050" s="61">
        <f>HLOOKUP('G. Despesas'!$E$4,DRE!$C$4:$Q$1132,ROW('G. Receitas'!X1057),FALSE)</f>
        <v>0</v>
      </c>
      <c r="AD1050" s="61" t="str">
        <f t="shared" si="52"/>
        <v/>
      </c>
    </row>
    <row r="1051" spans="27:30" x14ac:dyDescent="0.25">
      <c r="AA1051" s="61">
        <v>28</v>
      </c>
      <c r="AB1051" s="61" t="str">
        <f>DRE!D1061</f>
        <v>-</v>
      </c>
      <c r="AC1051" s="61">
        <f>HLOOKUP('G. Despesas'!$E$4,DRE!$C$4:$Q$1132,ROW('G. Receitas'!X1058),FALSE)</f>
        <v>0</v>
      </c>
      <c r="AD1051" s="61" t="str">
        <f t="shared" si="52"/>
        <v/>
      </c>
    </row>
    <row r="1052" spans="27:30" x14ac:dyDescent="0.25">
      <c r="AA1052" s="61">
        <v>29</v>
      </c>
      <c r="AB1052" s="61" t="str">
        <f>DRE!D1062</f>
        <v>-</v>
      </c>
      <c r="AC1052" s="61">
        <f>HLOOKUP('G. Despesas'!$E$4,DRE!$C$4:$Q$1132,ROW('G. Receitas'!X1059),FALSE)</f>
        <v>0</v>
      </c>
      <c r="AD1052" s="61" t="str">
        <f t="shared" si="52"/>
        <v/>
      </c>
    </row>
    <row r="1053" spans="27:30" x14ac:dyDescent="0.25">
      <c r="AA1053" s="61">
        <v>30</v>
      </c>
      <c r="AB1053" s="61" t="str">
        <f>DRE!D1063</f>
        <v>-</v>
      </c>
      <c r="AC1053" s="61">
        <f>HLOOKUP('G. Despesas'!$E$4,DRE!$C$4:$Q$1132,ROW('G. Receitas'!X1060),FALSE)</f>
        <v>0</v>
      </c>
      <c r="AD1053" s="61" t="str">
        <f t="shared" si="52"/>
        <v/>
      </c>
    </row>
    <row r="1054" spans="27:30" x14ac:dyDescent="0.25">
      <c r="AA1054" s="61">
        <v>31</v>
      </c>
      <c r="AB1054" s="61" t="str">
        <f>DRE!D1064</f>
        <v>-</v>
      </c>
      <c r="AC1054" s="61">
        <f>HLOOKUP('G. Despesas'!$E$4,DRE!$C$4:$Q$1132,ROW('G. Receitas'!X1061),FALSE)</f>
        <v>0</v>
      </c>
      <c r="AD1054" s="61" t="str">
        <f t="shared" si="52"/>
        <v/>
      </c>
    </row>
    <row r="1055" spans="27:30" x14ac:dyDescent="0.25">
      <c r="AA1055" s="61">
        <v>32</v>
      </c>
      <c r="AB1055" s="61" t="str">
        <f>DRE!D1065</f>
        <v>-</v>
      </c>
      <c r="AC1055" s="61">
        <f>HLOOKUP('G. Despesas'!$E$4,DRE!$C$4:$Q$1132,ROW('G. Receitas'!X1062),FALSE)</f>
        <v>0</v>
      </c>
      <c r="AD1055" s="61" t="str">
        <f t="shared" si="52"/>
        <v/>
      </c>
    </row>
    <row r="1056" spans="27:30" x14ac:dyDescent="0.25">
      <c r="AA1056" s="61">
        <v>33</v>
      </c>
      <c r="AB1056" s="61" t="str">
        <f>DRE!D1066</f>
        <v>-</v>
      </c>
      <c r="AC1056" s="61">
        <f>HLOOKUP('G. Despesas'!$E$4,DRE!$C$4:$Q$1132,ROW('G. Receitas'!X1063),FALSE)</f>
        <v>0</v>
      </c>
      <c r="AD1056" s="61" t="str">
        <f t="shared" si="52"/>
        <v/>
      </c>
    </row>
    <row r="1057" spans="27:30" x14ac:dyDescent="0.25">
      <c r="AA1057" s="61">
        <v>34</v>
      </c>
      <c r="AB1057" s="61" t="str">
        <f>DRE!D1067</f>
        <v>-</v>
      </c>
      <c r="AC1057" s="61">
        <f>HLOOKUP('G. Despesas'!$E$4,DRE!$C$4:$Q$1132,ROW('G. Receitas'!X1064),FALSE)</f>
        <v>0</v>
      </c>
      <c r="AD1057" s="61" t="str">
        <f t="shared" si="52"/>
        <v/>
      </c>
    </row>
    <row r="1058" spans="27:30" x14ac:dyDescent="0.25">
      <c r="AA1058" s="61">
        <v>35</v>
      </c>
      <c r="AB1058" s="61" t="str">
        <f>DRE!D1068</f>
        <v>-</v>
      </c>
      <c r="AC1058" s="61">
        <f>HLOOKUP('G. Despesas'!$E$4,DRE!$C$4:$Q$1132,ROW('G. Receitas'!X1065),FALSE)</f>
        <v>0</v>
      </c>
      <c r="AD1058" s="61" t="str">
        <f t="shared" si="52"/>
        <v/>
      </c>
    </row>
    <row r="1059" spans="27:30" x14ac:dyDescent="0.25">
      <c r="AA1059" s="61">
        <v>36</v>
      </c>
      <c r="AB1059" s="61" t="str">
        <f>DRE!D1069</f>
        <v>-</v>
      </c>
      <c r="AC1059" s="61">
        <f>HLOOKUP('G. Despesas'!$E$4,DRE!$C$4:$Q$1132,ROW('G. Receitas'!X1066),FALSE)</f>
        <v>0</v>
      </c>
      <c r="AD1059" s="61" t="str">
        <f t="shared" si="52"/>
        <v/>
      </c>
    </row>
    <row r="1060" spans="27:30" x14ac:dyDescent="0.25">
      <c r="AA1060" s="61">
        <v>37</v>
      </c>
      <c r="AB1060" s="61" t="str">
        <f>DRE!D1070</f>
        <v>-</v>
      </c>
      <c r="AC1060" s="61">
        <f>HLOOKUP('G. Despesas'!$E$4,DRE!$C$4:$Q$1132,ROW('G. Receitas'!X1067),FALSE)</f>
        <v>0</v>
      </c>
      <c r="AD1060" s="61" t="str">
        <f t="shared" si="52"/>
        <v/>
      </c>
    </row>
    <row r="1061" spans="27:30" x14ac:dyDescent="0.25">
      <c r="AA1061" s="61">
        <v>38</v>
      </c>
      <c r="AB1061" s="61" t="str">
        <f>DRE!D1071</f>
        <v>-</v>
      </c>
      <c r="AC1061" s="61">
        <f>HLOOKUP('G. Despesas'!$E$4,DRE!$C$4:$Q$1132,ROW('G. Receitas'!X1068),FALSE)</f>
        <v>0</v>
      </c>
      <c r="AD1061" s="61" t="str">
        <f t="shared" si="52"/>
        <v/>
      </c>
    </row>
    <row r="1062" spans="27:30" x14ac:dyDescent="0.25">
      <c r="AA1062" s="61">
        <v>39</v>
      </c>
      <c r="AB1062" s="61" t="str">
        <f>DRE!D1072</f>
        <v>-</v>
      </c>
      <c r="AC1062" s="61">
        <f>HLOOKUP('G. Despesas'!$E$4,DRE!$C$4:$Q$1132,ROW('G. Receitas'!X1069),FALSE)</f>
        <v>0</v>
      </c>
      <c r="AD1062" s="61" t="str">
        <f t="shared" si="52"/>
        <v/>
      </c>
    </row>
    <row r="1063" spans="27:30" x14ac:dyDescent="0.25">
      <c r="AA1063" s="61">
        <v>40</v>
      </c>
      <c r="AB1063" s="61" t="str">
        <f>DRE!D1073</f>
        <v>-</v>
      </c>
      <c r="AC1063" s="61">
        <f>HLOOKUP('G. Despesas'!$E$4,DRE!$C$4:$Q$1132,ROW('G. Receitas'!X1070),FALSE)</f>
        <v>0</v>
      </c>
      <c r="AD1063" s="61" t="str">
        <f t="shared" si="52"/>
        <v/>
      </c>
    </row>
    <row r="1064" spans="27:30" x14ac:dyDescent="0.25">
      <c r="AA1064" s="61">
        <v>41</v>
      </c>
      <c r="AB1064" s="61" t="str">
        <f>DRE!D1074</f>
        <v>-</v>
      </c>
      <c r="AC1064" s="61">
        <f>HLOOKUP('G. Despesas'!$E$4,DRE!$C$4:$Q$1132,ROW('G. Receitas'!X1071),FALSE)</f>
        <v>0</v>
      </c>
      <c r="AD1064" s="61" t="str">
        <f t="shared" si="52"/>
        <v/>
      </c>
    </row>
    <row r="1065" spans="27:30" x14ac:dyDescent="0.25">
      <c r="AA1065" s="61">
        <v>42</v>
      </c>
      <c r="AB1065" s="61" t="str">
        <f>DRE!D1075</f>
        <v>-</v>
      </c>
      <c r="AC1065" s="61">
        <f>HLOOKUP('G. Despesas'!$E$4,DRE!$C$4:$Q$1132,ROW('G. Receitas'!X1072),FALSE)</f>
        <v>0</v>
      </c>
      <c r="AD1065" s="61" t="str">
        <f t="shared" si="52"/>
        <v/>
      </c>
    </row>
    <row r="1066" spans="27:30" x14ac:dyDescent="0.25">
      <c r="AA1066" s="61">
        <v>43</v>
      </c>
      <c r="AB1066" s="61" t="str">
        <f>DRE!D1076</f>
        <v>-</v>
      </c>
      <c r="AC1066" s="61">
        <f>HLOOKUP('G. Despesas'!$E$4,DRE!$C$4:$Q$1132,ROW('G. Receitas'!X1073),FALSE)</f>
        <v>0</v>
      </c>
      <c r="AD1066" s="61" t="str">
        <f t="shared" si="52"/>
        <v/>
      </c>
    </row>
    <row r="1067" spans="27:30" x14ac:dyDescent="0.25">
      <c r="AA1067" s="61">
        <v>44</v>
      </c>
      <c r="AB1067" s="61" t="str">
        <f>DRE!D1077</f>
        <v>-</v>
      </c>
      <c r="AC1067" s="61">
        <f>HLOOKUP('G. Despesas'!$E$4,DRE!$C$4:$Q$1132,ROW('G. Receitas'!X1074),FALSE)</f>
        <v>0</v>
      </c>
      <c r="AD1067" s="61" t="str">
        <f t="shared" si="52"/>
        <v/>
      </c>
    </row>
    <row r="1068" spans="27:30" x14ac:dyDescent="0.25">
      <c r="AA1068" s="61">
        <v>45</v>
      </c>
      <c r="AB1068" s="61" t="str">
        <f>DRE!D1078</f>
        <v>-</v>
      </c>
      <c r="AC1068" s="61">
        <f>HLOOKUP('G. Despesas'!$E$4,DRE!$C$4:$Q$1132,ROW('G. Receitas'!X1075),FALSE)</f>
        <v>0</v>
      </c>
      <c r="AD1068" s="61" t="str">
        <f t="shared" si="52"/>
        <v/>
      </c>
    </row>
    <row r="1069" spans="27:30" x14ac:dyDescent="0.25">
      <c r="AA1069" s="61">
        <v>46</v>
      </c>
      <c r="AB1069" s="61" t="str">
        <f>DRE!D1079</f>
        <v>-</v>
      </c>
      <c r="AC1069" s="61">
        <f>HLOOKUP('G. Despesas'!$E$4,DRE!$C$4:$Q$1132,ROW('G. Receitas'!X1076),FALSE)</f>
        <v>0</v>
      </c>
      <c r="AD1069" s="61" t="str">
        <f t="shared" si="52"/>
        <v/>
      </c>
    </row>
    <row r="1070" spans="27:30" x14ac:dyDescent="0.25">
      <c r="AA1070" s="61">
        <v>47</v>
      </c>
      <c r="AB1070" s="61" t="str">
        <f>DRE!D1080</f>
        <v>-</v>
      </c>
      <c r="AC1070" s="61">
        <f>HLOOKUP('G. Despesas'!$E$4,DRE!$C$4:$Q$1132,ROW('G. Receitas'!X1077),FALSE)</f>
        <v>0</v>
      </c>
      <c r="AD1070" s="61" t="str">
        <f t="shared" si="52"/>
        <v/>
      </c>
    </row>
    <row r="1071" spans="27:30" x14ac:dyDescent="0.25">
      <c r="AA1071" s="61">
        <v>48</v>
      </c>
      <c r="AB1071" s="61" t="str">
        <f>DRE!D1081</f>
        <v>-</v>
      </c>
      <c r="AC1071" s="61">
        <f>HLOOKUP('G. Despesas'!$E$4,DRE!$C$4:$Q$1132,ROW('G. Receitas'!X1078),FALSE)</f>
        <v>0</v>
      </c>
      <c r="AD1071" s="61" t="str">
        <f t="shared" si="52"/>
        <v/>
      </c>
    </row>
    <row r="1072" spans="27:30" x14ac:dyDescent="0.25">
      <c r="AA1072" s="61">
        <v>49</v>
      </c>
      <c r="AB1072" s="61" t="str">
        <f>DRE!D1082</f>
        <v>-</v>
      </c>
      <c r="AC1072" s="61">
        <f>HLOOKUP('G. Despesas'!$E$4,DRE!$C$4:$Q$1132,ROW('G. Receitas'!X1079),FALSE)</f>
        <v>0</v>
      </c>
      <c r="AD1072" s="61" t="str">
        <f t="shared" si="52"/>
        <v/>
      </c>
    </row>
    <row r="1073" spans="27:30" x14ac:dyDescent="0.25">
      <c r="AA1073" s="61">
        <v>50</v>
      </c>
      <c r="AB1073" s="61" t="str">
        <f>DRE!D1083</f>
        <v>-</v>
      </c>
      <c r="AC1073" s="61">
        <f>HLOOKUP('G. Despesas'!$E$4,DRE!$C$4:$Q$1132,ROW('G. Receitas'!X1080),FALSE)</f>
        <v>0</v>
      </c>
      <c r="AD1073" s="61" t="str">
        <f t="shared" si="52"/>
        <v/>
      </c>
    </row>
    <row r="1074" spans="27:30" x14ac:dyDescent="0.25">
      <c r="AA1074" s="61">
        <v>51</v>
      </c>
      <c r="AB1074" s="61" t="str">
        <f>DRE!D1084</f>
        <v>-</v>
      </c>
      <c r="AC1074" s="61">
        <f>HLOOKUP('G. Despesas'!$E$4,DRE!$C$4:$Q$1132,ROW('G. Receitas'!X1081),FALSE)</f>
        <v>0</v>
      </c>
      <c r="AD1074" s="61" t="str">
        <f t="shared" si="52"/>
        <v/>
      </c>
    </row>
    <row r="1075" spans="27:30" x14ac:dyDescent="0.25">
      <c r="AA1075" s="61">
        <v>52</v>
      </c>
      <c r="AB1075" s="61" t="str">
        <f>DRE!D1085</f>
        <v>-</v>
      </c>
      <c r="AC1075" s="61">
        <f>HLOOKUP('G. Despesas'!$E$4,DRE!$C$4:$Q$1132,ROW('G. Receitas'!X1082),FALSE)</f>
        <v>0</v>
      </c>
      <c r="AD1075" s="61" t="str">
        <f t="shared" si="52"/>
        <v/>
      </c>
    </row>
    <row r="1076" spans="27:30" x14ac:dyDescent="0.25">
      <c r="AA1076" s="61">
        <v>53</v>
      </c>
      <c r="AB1076" s="61" t="str">
        <f>DRE!D1086</f>
        <v>-</v>
      </c>
      <c r="AC1076" s="61">
        <f>HLOOKUP('G. Despesas'!$E$4,DRE!$C$4:$Q$1132,ROW('G. Receitas'!X1083),FALSE)</f>
        <v>0</v>
      </c>
      <c r="AD1076" s="61" t="str">
        <f t="shared" si="52"/>
        <v/>
      </c>
    </row>
    <row r="1077" spans="27:30" x14ac:dyDescent="0.25">
      <c r="AA1077" s="61">
        <v>54</v>
      </c>
      <c r="AB1077" s="61" t="str">
        <f>DRE!D1087</f>
        <v>-</v>
      </c>
      <c r="AC1077" s="61">
        <f>HLOOKUP('G. Despesas'!$E$4,DRE!$C$4:$Q$1132,ROW('G. Receitas'!X1084),FALSE)</f>
        <v>0</v>
      </c>
      <c r="AD1077" s="61" t="str">
        <f t="shared" si="52"/>
        <v/>
      </c>
    </row>
    <row r="1078" spans="27:30" x14ac:dyDescent="0.25">
      <c r="AA1078" s="61">
        <v>55</v>
      </c>
      <c r="AB1078" s="61" t="str">
        <f>DRE!D1088</f>
        <v>-</v>
      </c>
      <c r="AC1078" s="61">
        <f>HLOOKUP('G. Despesas'!$E$4,DRE!$C$4:$Q$1132,ROW('G. Receitas'!X1085),FALSE)</f>
        <v>0</v>
      </c>
      <c r="AD1078" s="61" t="str">
        <f t="shared" si="52"/>
        <v/>
      </c>
    </row>
    <row r="1079" spans="27:30" x14ac:dyDescent="0.25">
      <c r="AA1079" s="61">
        <v>56</v>
      </c>
      <c r="AB1079" s="61" t="str">
        <f>DRE!D1089</f>
        <v>-</v>
      </c>
      <c r="AC1079" s="61">
        <f>HLOOKUP('G. Despesas'!$E$4,DRE!$C$4:$Q$1132,ROW('G. Receitas'!X1086),FALSE)</f>
        <v>0</v>
      </c>
      <c r="AD1079" s="61" t="str">
        <f t="shared" si="52"/>
        <v/>
      </c>
    </row>
    <row r="1080" spans="27:30" x14ac:dyDescent="0.25">
      <c r="AA1080" s="61">
        <v>57</v>
      </c>
      <c r="AB1080" s="61" t="str">
        <f>DRE!D1090</f>
        <v>-</v>
      </c>
      <c r="AC1080" s="61">
        <f>HLOOKUP('G. Despesas'!$E$4,DRE!$C$4:$Q$1132,ROW('G. Receitas'!X1087),FALSE)</f>
        <v>0</v>
      </c>
      <c r="AD1080" s="61" t="str">
        <f t="shared" si="52"/>
        <v/>
      </c>
    </row>
    <row r="1081" spans="27:30" x14ac:dyDescent="0.25">
      <c r="AA1081" s="61">
        <v>58</v>
      </c>
      <c r="AB1081" s="61" t="str">
        <f>DRE!D1091</f>
        <v>-</v>
      </c>
      <c r="AC1081" s="61">
        <f>HLOOKUP('G. Despesas'!$E$4,DRE!$C$4:$Q$1132,ROW('G. Receitas'!X1088),FALSE)</f>
        <v>0</v>
      </c>
      <c r="AD1081" s="61" t="str">
        <f t="shared" si="52"/>
        <v/>
      </c>
    </row>
    <row r="1082" spans="27:30" x14ac:dyDescent="0.25">
      <c r="AA1082" s="61">
        <v>59</v>
      </c>
      <c r="AB1082" s="61" t="str">
        <f>DRE!D1092</f>
        <v>-</v>
      </c>
      <c r="AC1082" s="61">
        <f>HLOOKUP('G. Despesas'!$E$4,DRE!$C$4:$Q$1132,ROW('G. Receitas'!X1089),FALSE)</f>
        <v>0</v>
      </c>
      <c r="AD1082" s="61" t="str">
        <f t="shared" si="52"/>
        <v/>
      </c>
    </row>
    <row r="1083" spans="27:30" x14ac:dyDescent="0.25">
      <c r="AA1083" s="61">
        <v>60</v>
      </c>
      <c r="AB1083" s="61" t="str">
        <f>DRE!D1093</f>
        <v>-</v>
      </c>
      <c r="AC1083" s="61">
        <f>HLOOKUP('G. Despesas'!$E$4,DRE!$C$4:$Q$1132,ROW('G. Receitas'!X1090),FALSE)</f>
        <v>0</v>
      </c>
      <c r="AD1083" s="61" t="str">
        <f t="shared" si="52"/>
        <v/>
      </c>
    </row>
    <row r="1084" spans="27:30" x14ac:dyDescent="0.25">
      <c r="AA1084" s="61">
        <v>61</v>
      </c>
      <c r="AB1084" s="61" t="str">
        <f>DRE!D1094</f>
        <v>-</v>
      </c>
      <c r="AC1084" s="61">
        <f>HLOOKUP('G. Despesas'!$E$4,DRE!$C$4:$Q$1132,ROW('G. Receitas'!X1091),FALSE)</f>
        <v>0</v>
      </c>
      <c r="AD1084" s="61" t="str">
        <f t="shared" si="52"/>
        <v/>
      </c>
    </row>
    <row r="1085" spans="27:30" x14ac:dyDescent="0.25">
      <c r="AA1085" s="61">
        <v>62</v>
      </c>
      <c r="AB1085" s="61" t="str">
        <f>DRE!D1095</f>
        <v>-</v>
      </c>
      <c r="AC1085" s="61">
        <f>HLOOKUP('G. Despesas'!$E$4,DRE!$C$4:$Q$1132,ROW('G. Receitas'!X1092),FALSE)</f>
        <v>0</v>
      </c>
      <c r="AD1085" s="61" t="str">
        <f t="shared" si="52"/>
        <v/>
      </c>
    </row>
    <row r="1086" spans="27:30" x14ac:dyDescent="0.25">
      <c r="AA1086" s="61">
        <v>63</v>
      </c>
      <c r="AB1086" s="61" t="str">
        <f>DRE!D1096</f>
        <v>-</v>
      </c>
      <c r="AC1086" s="61">
        <f>HLOOKUP('G. Despesas'!$E$4,DRE!$C$4:$Q$1132,ROW('G. Receitas'!X1093),FALSE)</f>
        <v>0</v>
      </c>
      <c r="AD1086" s="61" t="str">
        <f t="shared" si="52"/>
        <v/>
      </c>
    </row>
    <row r="1087" spans="27:30" x14ac:dyDescent="0.25">
      <c r="AA1087" s="61">
        <v>64</v>
      </c>
      <c r="AB1087" s="61" t="str">
        <f>DRE!D1097</f>
        <v>-</v>
      </c>
      <c r="AC1087" s="61">
        <f>HLOOKUP('G. Despesas'!$E$4,DRE!$C$4:$Q$1132,ROW('G. Receitas'!X1094),FALSE)</f>
        <v>0</v>
      </c>
      <c r="AD1087" s="61" t="str">
        <f t="shared" si="52"/>
        <v/>
      </c>
    </row>
    <row r="1088" spans="27:30" x14ac:dyDescent="0.25">
      <c r="AA1088" s="61">
        <v>65</v>
      </c>
      <c r="AB1088" s="61" t="str">
        <f>DRE!D1098</f>
        <v>-</v>
      </c>
      <c r="AC1088" s="61">
        <f>HLOOKUP('G. Despesas'!$E$4,DRE!$C$4:$Q$1132,ROW('G. Receitas'!X1095),FALSE)</f>
        <v>0</v>
      </c>
      <c r="AD1088" s="61" t="str">
        <f t="shared" si="52"/>
        <v/>
      </c>
    </row>
    <row r="1089" spans="27:30" x14ac:dyDescent="0.25">
      <c r="AA1089" s="61">
        <v>66</v>
      </c>
      <c r="AB1089" s="61" t="str">
        <f>DRE!D1099</f>
        <v>-</v>
      </c>
      <c r="AC1089" s="61">
        <f>HLOOKUP('G. Despesas'!$E$4,DRE!$C$4:$Q$1132,ROW('G. Receitas'!X1096),FALSE)</f>
        <v>0</v>
      </c>
      <c r="AD1089" s="61" t="str">
        <f t="shared" ref="AD1089:AD1122" si="54">IF(AC1089=0,"",AC1089+AA1089/1000)</f>
        <v/>
      </c>
    </row>
    <row r="1090" spans="27:30" x14ac:dyDescent="0.25">
      <c r="AA1090" s="61">
        <v>67</v>
      </c>
      <c r="AB1090" s="61" t="str">
        <f>DRE!D1100</f>
        <v>-</v>
      </c>
      <c r="AC1090" s="61">
        <f>HLOOKUP('G. Despesas'!$E$4,DRE!$C$4:$Q$1132,ROW('G. Receitas'!X1097),FALSE)</f>
        <v>0</v>
      </c>
      <c r="AD1090" s="61" t="str">
        <f t="shared" si="54"/>
        <v/>
      </c>
    </row>
    <row r="1091" spans="27:30" x14ac:dyDescent="0.25">
      <c r="AA1091" s="61">
        <v>68</v>
      </c>
      <c r="AB1091" s="61" t="str">
        <f>DRE!D1101</f>
        <v>-</v>
      </c>
      <c r="AC1091" s="61">
        <f>HLOOKUP('G. Despesas'!$E$4,DRE!$C$4:$Q$1132,ROW('G. Receitas'!X1098),FALSE)</f>
        <v>0</v>
      </c>
      <c r="AD1091" s="61" t="str">
        <f t="shared" si="54"/>
        <v/>
      </c>
    </row>
    <row r="1092" spans="27:30" x14ac:dyDescent="0.25">
      <c r="AA1092" s="61">
        <v>69</v>
      </c>
      <c r="AB1092" s="61" t="str">
        <f>DRE!D1102</f>
        <v>-</v>
      </c>
      <c r="AC1092" s="61">
        <f>HLOOKUP('G. Despesas'!$E$4,DRE!$C$4:$Q$1132,ROW('G. Receitas'!X1099),FALSE)</f>
        <v>0</v>
      </c>
      <c r="AD1092" s="61" t="str">
        <f t="shared" si="54"/>
        <v/>
      </c>
    </row>
    <row r="1093" spans="27:30" x14ac:dyDescent="0.25">
      <c r="AA1093" s="61">
        <v>70</v>
      </c>
      <c r="AB1093" s="61" t="str">
        <f>DRE!D1103</f>
        <v>-</v>
      </c>
      <c r="AC1093" s="61">
        <f>HLOOKUP('G. Despesas'!$E$4,DRE!$C$4:$Q$1132,ROW('G. Receitas'!X1100),FALSE)</f>
        <v>0</v>
      </c>
      <c r="AD1093" s="61" t="str">
        <f t="shared" si="54"/>
        <v/>
      </c>
    </row>
    <row r="1094" spans="27:30" x14ac:dyDescent="0.25">
      <c r="AA1094" s="61">
        <v>71</v>
      </c>
      <c r="AB1094" s="61" t="str">
        <f>DRE!D1104</f>
        <v>-</v>
      </c>
      <c r="AC1094" s="61">
        <f>HLOOKUP('G. Despesas'!$E$4,DRE!$C$4:$Q$1132,ROW('G. Receitas'!X1101),FALSE)</f>
        <v>0</v>
      </c>
      <c r="AD1094" s="61" t="str">
        <f t="shared" si="54"/>
        <v/>
      </c>
    </row>
    <row r="1095" spans="27:30" x14ac:dyDescent="0.25">
      <c r="AA1095" s="61">
        <v>72</v>
      </c>
      <c r="AB1095" s="61" t="str">
        <f>DRE!D1105</f>
        <v>-</v>
      </c>
      <c r="AC1095" s="61">
        <f>HLOOKUP('G. Despesas'!$E$4,DRE!$C$4:$Q$1132,ROW('G. Receitas'!X1102),FALSE)</f>
        <v>0</v>
      </c>
      <c r="AD1095" s="61" t="str">
        <f t="shared" si="54"/>
        <v/>
      </c>
    </row>
    <row r="1096" spans="27:30" x14ac:dyDescent="0.25">
      <c r="AA1096" s="61">
        <v>73</v>
      </c>
      <c r="AB1096" s="61" t="str">
        <f>DRE!D1106</f>
        <v>-</v>
      </c>
      <c r="AC1096" s="61">
        <f>HLOOKUP('G. Despesas'!$E$4,DRE!$C$4:$Q$1132,ROW('G. Receitas'!X1103),FALSE)</f>
        <v>0</v>
      </c>
      <c r="AD1096" s="61" t="str">
        <f t="shared" si="54"/>
        <v/>
      </c>
    </row>
    <row r="1097" spans="27:30" x14ac:dyDescent="0.25">
      <c r="AA1097" s="61">
        <v>74</v>
      </c>
      <c r="AB1097" s="61" t="str">
        <f>DRE!D1107</f>
        <v>-</v>
      </c>
      <c r="AC1097" s="61">
        <f>HLOOKUP('G. Despesas'!$E$4,DRE!$C$4:$Q$1132,ROW('G. Receitas'!X1104),FALSE)</f>
        <v>0</v>
      </c>
      <c r="AD1097" s="61" t="str">
        <f t="shared" si="54"/>
        <v/>
      </c>
    </row>
    <row r="1098" spans="27:30" x14ac:dyDescent="0.25">
      <c r="AA1098" s="61">
        <v>75</v>
      </c>
      <c r="AB1098" s="61" t="str">
        <f>DRE!D1108</f>
        <v>-</v>
      </c>
      <c r="AC1098" s="61">
        <f>HLOOKUP('G. Despesas'!$E$4,DRE!$C$4:$Q$1132,ROW('G. Receitas'!X1105),FALSE)</f>
        <v>0</v>
      </c>
      <c r="AD1098" s="61" t="str">
        <f t="shared" si="54"/>
        <v/>
      </c>
    </row>
    <row r="1099" spans="27:30" x14ac:dyDescent="0.25">
      <c r="AA1099" s="61">
        <v>76</v>
      </c>
      <c r="AB1099" s="61" t="str">
        <f>DRE!D1109</f>
        <v>-</v>
      </c>
      <c r="AC1099" s="61">
        <f>HLOOKUP('G. Despesas'!$E$4,DRE!$C$4:$Q$1132,ROW('G. Receitas'!X1106),FALSE)</f>
        <v>0</v>
      </c>
      <c r="AD1099" s="61" t="str">
        <f t="shared" si="54"/>
        <v/>
      </c>
    </row>
    <row r="1100" spans="27:30" x14ac:dyDescent="0.25">
      <c r="AA1100" s="61">
        <v>77</v>
      </c>
      <c r="AB1100" s="61" t="str">
        <f>DRE!D1110</f>
        <v>-</v>
      </c>
      <c r="AC1100" s="61">
        <f>HLOOKUP('G. Despesas'!$E$4,DRE!$C$4:$Q$1132,ROW('G. Receitas'!X1107),FALSE)</f>
        <v>0</v>
      </c>
      <c r="AD1100" s="61" t="str">
        <f t="shared" si="54"/>
        <v/>
      </c>
    </row>
    <row r="1101" spans="27:30" x14ac:dyDescent="0.25">
      <c r="AA1101" s="61">
        <v>78</v>
      </c>
      <c r="AB1101" s="61" t="str">
        <f>DRE!D1111</f>
        <v>-</v>
      </c>
      <c r="AC1101" s="61">
        <f>HLOOKUP('G. Despesas'!$E$4,DRE!$C$4:$Q$1132,ROW('G. Receitas'!X1108),FALSE)</f>
        <v>0</v>
      </c>
      <c r="AD1101" s="61" t="str">
        <f t="shared" si="54"/>
        <v/>
      </c>
    </row>
    <row r="1102" spans="27:30" x14ac:dyDescent="0.25">
      <c r="AA1102" s="61">
        <v>79</v>
      </c>
      <c r="AB1102" s="61" t="str">
        <f>DRE!D1112</f>
        <v>-</v>
      </c>
      <c r="AC1102" s="61">
        <f>HLOOKUP('G. Despesas'!$E$4,DRE!$C$4:$Q$1132,ROW('G. Receitas'!X1109),FALSE)</f>
        <v>0</v>
      </c>
      <c r="AD1102" s="61" t="str">
        <f t="shared" si="54"/>
        <v/>
      </c>
    </row>
    <row r="1103" spans="27:30" x14ac:dyDescent="0.25">
      <c r="AA1103" s="61">
        <v>80</v>
      </c>
      <c r="AB1103" s="61" t="str">
        <f>DRE!D1113</f>
        <v>-</v>
      </c>
      <c r="AC1103" s="61">
        <f>HLOOKUP('G. Despesas'!$E$4,DRE!$C$4:$Q$1132,ROW('G. Receitas'!X1110),FALSE)</f>
        <v>0</v>
      </c>
      <c r="AD1103" s="61" t="str">
        <f t="shared" si="54"/>
        <v/>
      </c>
    </row>
    <row r="1104" spans="27:30" x14ac:dyDescent="0.25">
      <c r="AA1104" s="61">
        <v>81</v>
      </c>
      <c r="AB1104" s="61" t="str">
        <f>DRE!D1114</f>
        <v>-</v>
      </c>
      <c r="AC1104" s="61">
        <f>HLOOKUP('G. Despesas'!$E$4,DRE!$C$4:$Q$1132,ROW('G. Receitas'!X1111),FALSE)</f>
        <v>0</v>
      </c>
      <c r="AD1104" s="61" t="str">
        <f t="shared" si="54"/>
        <v/>
      </c>
    </row>
    <row r="1105" spans="27:30" x14ac:dyDescent="0.25">
      <c r="AA1105" s="61">
        <v>82</v>
      </c>
      <c r="AB1105" s="61" t="str">
        <f>DRE!D1115</f>
        <v>-</v>
      </c>
      <c r="AC1105" s="61">
        <f>HLOOKUP('G. Despesas'!$E$4,DRE!$C$4:$Q$1132,ROW('G. Receitas'!X1112),FALSE)</f>
        <v>0</v>
      </c>
      <c r="AD1105" s="61" t="str">
        <f t="shared" si="54"/>
        <v/>
      </c>
    </row>
    <row r="1106" spans="27:30" x14ac:dyDescent="0.25">
      <c r="AA1106" s="61">
        <v>83</v>
      </c>
      <c r="AB1106" s="61" t="str">
        <f>DRE!D1116</f>
        <v>-</v>
      </c>
      <c r="AC1106" s="61">
        <f>HLOOKUP('G. Despesas'!$E$4,DRE!$C$4:$Q$1132,ROW('G. Receitas'!X1113),FALSE)</f>
        <v>0</v>
      </c>
      <c r="AD1106" s="61" t="str">
        <f t="shared" si="54"/>
        <v/>
      </c>
    </row>
    <row r="1107" spans="27:30" x14ac:dyDescent="0.25">
      <c r="AA1107" s="61">
        <v>84</v>
      </c>
      <c r="AB1107" s="61" t="str">
        <f>DRE!D1117</f>
        <v>-</v>
      </c>
      <c r="AC1107" s="61">
        <f>HLOOKUP('G. Despesas'!$E$4,DRE!$C$4:$Q$1132,ROW('G. Receitas'!X1114),FALSE)</f>
        <v>0</v>
      </c>
      <c r="AD1107" s="61" t="str">
        <f t="shared" si="54"/>
        <v/>
      </c>
    </row>
    <row r="1108" spans="27:30" x14ac:dyDescent="0.25">
      <c r="AA1108" s="61">
        <v>85</v>
      </c>
      <c r="AB1108" s="61" t="str">
        <f>DRE!D1118</f>
        <v>-</v>
      </c>
      <c r="AC1108" s="61">
        <f>HLOOKUP('G. Despesas'!$E$4,DRE!$C$4:$Q$1132,ROW('G. Receitas'!X1115),FALSE)</f>
        <v>0</v>
      </c>
      <c r="AD1108" s="61" t="str">
        <f t="shared" si="54"/>
        <v/>
      </c>
    </row>
    <row r="1109" spans="27:30" x14ac:dyDescent="0.25">
      <c r="AA1109" s="61">
        <v>86</v>
      </c>
      <c r="AB1109" s="61" t="str">
        <f>DRE!D1119</f>
        <v>-</v>
      </c>
      <c r="AC1109" s="61">
        <f>HLOOKUP('G. Despesas'!$E$4,DRE!$C$4:$Q$1132,ROW('G. Receitas'!X1116),FALSE)</f>
        <v>0</v>
      </c>
      <c r="AD1109" s="61" t="str">
        <f t="shared" si="54"/>
        <v/>
      </c>
    </row>
    <row r="1110" spans="27:30" x14ac:dyDescent="0.25">
      <c r="AA1110" s="61">
        <v>87</v>
      </c>
      <c r="AB1110" s="61" t="str">
        <f>DRE!D1120</f>
        <v>-</v>
      </c>
      <c r="AC1110" s="61">
        <f>HLOOKUP('G. Despesas'!$E$4,DRE!$C$4:$Q$1132,ROW('G. Receitas'!X1117),FALSE)</f>
        <v>0</v>
      </c>
      <c r="AD1110" s="61" t="str">
        <f t="shared" si="54"/>
        <v/>
      </c>
    </row>
    <row r="1111" spans="27:30" x14ac:dyDescent="0.25">
      <c r="AA1111" s="61">
        <v>88</v>
      </c>
      <c r="AB1111" s="61" t="str">
        <f>DRE!D1121</f>
        <v>-</v>
      </c>
      <c r="AC1111" s="61">
        <f>HLOOKUP('G. Despesas'!$E$4,DRE!$C$4:$Q$1132,ROW('G. Receitas'!X1118),FALSE)</f>
        <v>0</v>
      </c>
      <c r="AD1111" s="61" t="str">
        <f t="shared" si="54"/>
        <v/>
      </c>
    </row>
    <row r="1112" spans="27:30" x14ac:dyDescent="0.25">
      <c r="AA1112" s="61">
        <v>89</v>
      </c>
      <c r="AB1112" s="61" t="str">
        <f>DRE!D1122</f>
        <v>-</v>
      </c>
      <c r="AC1112" s="61">
        <f>HLOOKUP('G. Despesas'!$E$4,DRE!$C$4:$Q$1132,ROW('G. Receitas'!X1119),FALSE)</f>
        <v>0</v>
      </c>
      <c r="AD1112" s="61" t="str">
        <f t="shared" si="54"/>
        <v/>
      </c>
    </row>
    <row r="1113" spans="27:30" x14ac:dyDescent="0.25">
      <c r="AA1113" s="61">
        <v>90</v>
      </c>
      <c r="AB1113" s="61" t="str">
        <f>DRE!D1123</f>
        <v>-</v>
      </c>
      <c r="AC1113" s="61">
        <f>HLOOKUP('G. Despesas'!$E$4,DRE!$C$4:$Q$1132,ROW('G. Receitas'!X1120),FALSE)</f>
        <v>0</v>
      </c>
      <c r="AD1113" s="61" t="str">
        <f t="shared" si="54"/>
        <v/>
      </c>
    </row>
    <row r="1114" spans="27:30" x14ac:dyDescent="0.25">
      <c r="AA1114" s="61">
        <v>91</v>
      </c>
      <c r="AB1114" s="61" t="str">
        <f>DRE!D1124</f>
        <v>-</v>
      </c>
      <c r="AC1114" s="61">
        <f>HLOOKUP('G. Despesas'!$E$4,DRE!$C$4:$Q$1132,ROW('G. Receitas'!X1121),FALSE)</f>
        <v>0</v>
      </c>
      <c r="AD1114" s="61" t="str">
        <f t="shared" si="54"/>
        <v/>
      </c>
    </row>
    <row r="1115" spans="27:30" x14ac:dyDescent="0.25">
      <c r="AA1115" s="61">
        <v>92</v>
      </c>
      <c r="AB1115" s="61" t="str">
        <f>DRE!D1125</f>
        <v>-</v>
      </c>
      <c r="AC1115" s="61">
        <f>HLOOKUP('G. Despesas'!$E$4,DRE!$C$4:$Q$1132,ROW('G. Receitas'!X1122),FALSE)</f>
        <v>0</v>
      </c>
      <c r="AD1115" s="61" t="str">
        <f t="shared" si="54"/>
        <v/>
      </c>
    </row>
    <row r="1116" spans="27:30" x14ac:dyDescent="0.25">
      <c r="AA1116" s="61">
        <v>93</v>
      </c>
      <c r="AB1116" s="61" t="str">
        <f>DRE!D1126</f>
        <v>-</v>
      </c>
      <c r="AC1116" s="61">
        <f>HLOOKUP('G. Despesas'!$E$4,DRE!$C$4:$Q$1132,ROW('G. Receitas'!X1123),FALSE)</f>
        <v>0</v>
      </c>
      <c r="AD1116" s="61" t="str">
        <f t="shared" si="54"/>
        <v/>
      </c>
    </row>
    <row r="1117" spans="27:30" x14ac:dyDescent="0.25">
      <c r="AA1117" s="61">
        <v>94</v>
      </c>
      <c r="AB1117" s="61" t="str">
        <f>DRE!D1127</f>
        <v>-</v>
      </c>
      <c r="AC1117" s="61">
        <f>HLOOKUP('G. Despesas'!$E$4,DRE!$C$4:$Q$1132,ROW('G. Receitas'!X1124),FALSE)</f>
        <v>0</v>
      </c>
      <c r="AD1117" s="61" t="str">
        <f t="shared" si="54"/>
        <v/>
      </c>
    </row>
    <row r="1118" spans="27:30" x14ac:dyDescent="0.25">
      <c r="AA1118" s="61">
        <v>95</v>
      </c>
      <c r="AB1118" s="61" t="str">
        <f>DRE!D1128</f>
        <v>-</v>
      </c>
      <c r="AC1118" s="61">
        <f>HLOOKUP('G. Despesas'!$E$4,DRE!$C$4:$Q$1132,ROW('G. Receitas'!X1125),FALSE)</f>
        <v>0</v>
      </c>
      <c r="AD1118" s="61" t="str">
        <f t="shared" si="54"/>
        <v/>
      </c>
    </row>
    <row r="1119" spans="27:30" x14ac:dyDescent="0.25">
      <c r="AA1119" s="61">
        <v>96</v>
      </c>
      <c r="AB1119" s="61" t="str">
        <f>DRE!D1129</f>
        <v>-</v>
      </c>
      <c r="AC1119" s="61">
        <f>HLOOKUP('G. Despesas'!$E$4,DRE!$C$4:$Q$1132,ROW('G. Receitas'!X1126),FALSE)</f>
        <v>0</v>
      </c>
      <c r="AD1119" s="61" t="str">
        <f t="shared" si="54"/>
        <v/>
      </c>
    </row>
    <row r="1120" spans="27:30" x14ac:dyDescent="0.25">
      <c r="AA1120" s="61">
        <v>97</v>
      </c>
      <c r="AB1120" s="61" t="str">
        <f>DRE!D1130</f>
        <v>-</v>
      </c>
      <c r="AC1120" s="61">
        <f>HLOOKUP('G. Despesas'!$E$4,DRE!$C$4:$Q$1132,ROW('G. Receitas'!X1127),FALSE)</f>
        <v>0</v>
      </c>
      <c r="AD1120" s="61" t="str">
        <f t="shared" si="54"/>
        <v/>
      </c>
    </row>
    <row r="1121" spans="27:30" x14ac:dyDescent="0.25">
      <c r="AA1121" s="61">
        <v>98</v>
      </c>
      <c r="AB1121" s="61" t="str">
        <f>DRE!D1131</f>
        <v>-</v>
      </c>
      <c r="AC1121" s="61">
        <f>HLOOKUP('G. Despesas'!$E$4,DRE!$C$4:$Q$1132,ROW('G. Receitas'!X1128),FALSE)</f>
        <v>0</v>
      </c>
      <c r="AD1121" s="61" t="str">
        <f t="shared" si="54"/>
        <v/>
      </c>
    </row>
    <row r="1122" spans="27:30" x14ac:dyDescent="0.25">
      <c r="AA1122" s="61">
        <v>99</v>
      </c>
      <c r="AB1122" s="61" t="str">
        <f>DRE!D1132</f>
        <v>Outros Investimentos</v>
      </c>
      <c r="AC1122" s="61">
        <f>HLOOKUP('G. Despesas'!$E$4,DRE!$C$4:$Q$1132,ROW('G. Receitas'!X1129),FALSE)</f>
        <v>0</v>
      </c>
      <c r="AD1122" s="61"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8.85546875" style="61" customWidth="1"/>
    <col min="31" max="31" width="8.85546875" style="102" customWidth="1"/>
    <col min="32" max="16384" width="8.85546875" style="60" hidden="1"/>
  </cols>
  <sheetData>
    <row r="1" spans="1:31" s="18" customFormat="1" ht="33.950000000000003" customHeight="1" x14ac:dyDescent="0.35">
      <c r="A1" s="164"/>
      <c r="C1" s="231" t="s">
        <v>240</v>
      </c>
      <c r="D1" s="231"/>
      <c r="E1" s="231"/>
      <c r="F1" s="231"/>
      <c r="G1" s="231"/>
      <c r="H1" s="231"/>
      <c r="I1" s="231"/>
      <c r="J1" s="231"/>
      <c r="K1" s="231"/>
      <c r="L1" s="231"/>
      <c r="W1" s="100"/>
      <c r="X1" s="100"/>
      <c r="Y1" s="89"/>
      <c r="Z1" s="89"/>
      <c r="AA1" s="89"/>
      <c r="AB1" s="89"/>
      <c r="AC1" s="89"/>
      <c r="AD1" s="89"/>
      <c r="AE1" s="100"/>
    </row>
    <row r="2" spans="1:31" s="18" customFormat="1" ht="37.5" customHeight="1" x14ac:dyDescent="0.25">
      <c r="A2" s="164"/>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8.25" customHeight="1" x14ac:dyDescent="0.25">
      <c r="A3" s="164"/>
      <c r="D3" s="6"/>
      <c r="W3" s="102"/>
      <c r="X3" s="102"/>
      <c r="Y3" s="61"/>
      <c r="Z3" s="61"/>
      <c r="AA3" s="61"/>
      <c r="AB3" s="61"/>
      <c r="AC3" s="61"/>
      <c r="AD3" s="61"/>
      <c r="AE3" s="102"/>
    </row>
    <row r="4" spans="1:31" customFormat="1" ht="24.75" customHeight="1" x14ac:dyDescent="0.25">
      <c r="A4" s="164"/>
      <c r="C4" s="26" t="s">
        <v>20</v>
      </c>
      <c r="D4" s="6"/>
      <c r="E4" s="246" t="s">
        <v>246</v>
      </c>
      <c r="F4" s="247"/>
      <c r="G4" s="247"/>
      <c r="H4" s="248"/>
      <c r="I4" s="135"/>
      <c r="W4" s="102"/>
      <c r="X4" s="102"/>
      <c r="Y4" s="61"/>
      <c r="Z4" s="61"/>
      <c r="AA4" s="61"/>
      <c r="AB4" s="61"/>
      <c r="AC4" s="61"/>
      <c r="AD4" s="61"/>
      <c r="AE4" s="102"/>
    </row>
    <row r="5" spans="1:31" customFormat="1" x14ac:dyDescent="0.25">
      <c r="A5" s="164"/>
      <c r="W5" s="102"/>
      <c r="X5" s="102"/>
      <c r="Y5" s="61"/>
      <c r="Z5" s="61"/>
      <c r="AA5" s="61"/>
      <c r="AB5" s="61"/>
      <c r="AC5" s="61"/>
      <c r="AD5" s="61"/>
      <c r="AE5" s="102"/>
    </row>
    <row r="6" spans="1:31" customFormat="1" ht="23.25" customHeight="1" x14ac:dyDescent="0.25">
      <c r="A6" s="164"/>
      <c r="C6" s="262" t="s">
        <v>313</v>
      </c>
      <c r="D6" s="262"/>
      <c r="E6" s="262"/>
      <c r="F6" s="73">
        <f>SUM('G. Receitas'!Z10:Z17)</f>
        <v>0</v>
      </c>
      <c r="J6" s="263" t="str">
        <f>"2. "&amp;'G. Receitas'!Y10</f>
        <v>2. DESPESAS COM PRODUTOS</v>
      </c>
      <c r="K6" s="263"/>
      <c r="L6" s="265"/>
      <c r="M6" s="266">
        <f>'G. Receitas'!Z10</f>
        <v>0</v>
      </c>
      <c r="N6" s="266"/>
      <c r="W6" s="102"/>
      <c r="X6" s="102"/>
      <c r="Y6" s="61"/>
      <c r="Z6" s="61"/>
      <c r="AA6" s="61"/>
      <c r="AB6" s="61"/>
      <c r="AC6" s="61"/>
      <c r="AD6" s="61"/>
      <c r="AE6" s="102"/>
    </row>
    <row r="7" spans="1:31" customFormat="1" x14ac:dyDescent="0.25">
      <c r="A7" s="164"/>
      <c r="W7" s="102"/>
      <c r="X7" s="102"/>
      <c r="Y7" s="61"/>
      <c r="Z7" s="61"/>
      <c r="AA7" s="61"/>
      <c r="AB7" s="61"/>
      <c r="AC7" s="61"/>
      <c r="AD7" s="61"/>
      <c r="AE7" s="102"/>
    </row>
    <row r="8" spans="1:31" customFormat="1" x14ac:dyDescent="0.25">
      <c r="A8" s="164"/>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164"/>
      <c r="Z9" s="61" t="str">
        <f>AC24</f>
        <v>DESPESAS COM SERVIÇOS</v>
      </c>
      <c r="AA9" s="61">
        <f>AD24</f>
        <v>0</v>
      </c>
      <c r="AC9" s="61" t="str">
        <f>DRE!D222</f>
        <v>MATERIAS PRIMAS</v>
      </c>
      <c r="AD9" s="61">
        <f>HLOOKUP($E$4,DRE!$C$4:$Q$1132,ROW('G. Receitas'!X50),FALSE)</f>
        <v>0</v>
      </c>
    </row>
    <row r="10" spans="1:31" x14ac:dyDescent="0.25">
      <c r="A10" s="164"/>
      <c r="Z10" s="61" t="str">
        <f>AC40</f>
        <v>DESPESAS COM RH</v>
      </c>
      <c r="AA10" s="61">
        <f>AD40</f>
        <v>0</v>
      </c>
      <c r="AC10" s="61" t="str">
        <f>DRE!D307</f>
        <v>-</v>
      </c>
      <c r="AD10" s="61">
        <f>HLOOKUP($E$4,DRE!$C$4:$Q$1132,ROW('G. Receitas'!X51),FALSE)</f>
        <v>0</v>
      </c>
    </row>
    <row r="11" spans="1:31" x14ac:dyDescent="0.25">
      <c r="A11" s="164"/>
      <c r="Z11" s="61" t="str">
        <f>AC56</f>
        <v>DESPESAS OPERACIONAIS</v>
      </c>
      <c r="AA11" s="61">
        <f>AD56</f>
        <v>0</v>
      </c>
      <c r="AC11" s="61" t="str">
        <f>DRE!D308</f>
        <v>-</v>
      </c>
      <c r="AD11" s="61">
        <f>HLOOKUP($E$4,DRE!$C$4:$Q$1132,ROW('G. Receitas'!X52),FALSE)</f>
        <v>0</v>
      </c>
    </row>
    <row r="12" spans="1:31" x14ac:dyDescent="0.25">
      <c r="A12" s="164"/>
      <c r="Z12" s="61" t="str">
        <f>AC72</f>
        <v>DESPESAS DE MARKETING</v>
      </c>
      <c r="AA12" s="61">
        <f>AD72</f>
        <v>0</v>
      </c>
      <c r="AC12" s="61" t="str">
        <f>DRE!D309</f>
        <v>-</v>
      </c>
      <c r="AD12" s="61">
        <f>HLOOKUP($E$4,DRE!$C$4:$Q$1132,ROW('G. Receitas'!X53),FALSE)</f>
        <v>0</v>
      </c>
    </row>
    <row r="13" spans="1:31" x14ac:dyDescent="0.25">
      <c r="A13" s="164"/>
      <c r="Z13" s="61" t="str">
        <f>AC107</f>
        <v>DESPESAS NÃO OPERACIONAIS</v>
      </c>
      <c r="AA13" s="61">
        <f>AD107</f>
        <v>0</v>
      </c>
      <c r="AC13" s="61" t="str">
        <f>DRE!D310</f>
        <v>-</v>
      </c>
      <c r="AD13" s="61">
        <f>HLOOKUP($E$4,DRE!$C$4:$Q$1132,ROW('G. Receitas'!X54),FALSE)</f>
        <v>0</v>
      </c>
    </row>
    <row r="14" spans="1:31" x14ac:dyDescent="0.25">
      <c r="A14" s="164"/>
      <c r="Z14" s="61" t="str">
        <f>AC124</f>
        <v>IMPOSTOS</v>
      </c>
      <c r="AA14" s="61">
        <f>AD124</f>
        <v>0</v>
      </c>
      <c r="AC14" s="61" t="str">
        <f>DRE!D311</f>
        <v>-</v>
      </c>
      <c r="AD14" s="61">
        <f>HLOOKUP($E$4,DRE!$C$4:$Q$1132,ROW('G. Receitas'!X55),FALSE)</f>
        <v>0</v>
      </c>
    </row>
    <row r="15" spans="1:31" x14ac:dyDescent="0.25">
      <c r="A15" s="164"/>
      <c r="Z15" s="61" t="str">
        <f>AC143</f>
        <v>INVESTIMENTOS</v>
      </c>
      <c r="AA15" s="61">
        <f>AD143</f>
        <v>0</v>
      </c>
      <c r="AC15" s="61" t="str">
        <f>DRE!D312</f>
        <v>-</v>
      </c>
      <c r="AD15" s="61">
        <f>HLOOKUP($E$4,DRE!$C$4:$Q$1132,ROW('G. Receitas'!X56),FALSE)</f>
        <v>0</v>
      </c>
    </row>
    <row r="16" spans="1:31" x14ac:dyDescent="0.25">
      <c r="A16" s="164"/>
      <c r="AC16" s="61" t="str">
        <f>DRE!D313</f>
        <v>-</v>
      </c>
      <c r="AD16" s="61">
        <f>HLOOKUP($E$4,DRE!$C$4:$Q$1132,ROW('G. Receitas'!X57),FALSE)</f>
        <v>0</v>
      </c>
    </row>
    <row r="17" spans="1:30" x14ac:dyDescent="0.25">
      <c r="A17" s="164"/>
      <c r="AC17" s="61" t="str">
        <f>DRE!D314</f>
        <v>-</v>
      </c>
      <c r="AD17" s="61">
        <f>HLOOKUP($E$4,DRE!$C$4:$Q$1132,ROW('G. Receitas'!X58),FALSE)</f>
        <v>0</v>
      </c>
    </row>
    <row r="18" spans="1:30" x14ac:dyDescent="0.25">
      <c r="A18" s="164"/>
      <c r="AC18" s="61" t="str">
        <f>DRE!D315</f>
        <v>-</v>
      </c>
      <c r="AD18" s="61">
        <f>HLOOKUP($E$4,DRE!$C$4:$Q$1132,ROW('G. Receitas'!X59),FALSE)</f>
        <v>0</v>
      </c>
    </row>
    <row r="19" spans="1:30" x14ac:dyDescent="0.25">
      <c r="A19" s="164"/>
      <c r="AC19" s="61" t="str">
        <f>DRE!D316</f>
        <v>-</v>
      </c>
      <c r="AD19" s="61">
        <f>HLOOKUP($E$4,DRE!$C$4:$Q$1132,ROW('G. Receitas'!X60),FALSE)</f>
        <v>0</v>
      </c>
    </row>
    <row r="20" spans="1:30" x14ac:dyDescent="0.25">
      <c r="A20" s="164"/>
      <c r="AC20" s="61" t="str">
        <f>DRE!D317</f>
        <v>-</v>
      </c>
      <c r="AD20" s="61">
        <f>HLOOKUP($E$4,DRE!$C$4:$Q$1132,ROW('G. Receitas'!X61),FALSE)</f>
        <v>0</v>
      </c>
    </row>
    <row r="21" spans="1:30" x14ac:dyDescent="0.25">
      <c r="A21" s="164"/>
      <c r="AC21" s="61" t="str">
        <f>DRE!D318</f>
        <v>-</v>
      </c>
      <c r="AD21" s="61">
        <f>HLOOKUP($E$4,DRE!$C$4:$Q$1132,ROW('G. Receitas'!X62),FALSE)</f>
        <v>0</v>
      </c>
    </row>
    <row r="22" spans="1:30" x14ac:dyDescent="0.25">
      <c r="A22" s="164"/>
      <c r="AC22" s="61" t="str">
        <f>DRE!D319</f>
        <v>-</v>
      </c>
      <c r="AD22" s="61">
        <f>HLOOKUP($E$4,DRE!$C$4:$Q$1132,ROW('G. Receitas'!X63),FALSE)</f>
        <v>0</v>
      </c>
    </row>
    <row r="23" spans="1:30" ht="58.5" customHeight="1" x14ac:dyDescent="0.25">
      <c r="A23" s="164"/>
      <c r="AC23" s="61" t="str">
        <f>DRE!D320</f>
        <v>Outras Despesas com Produtos</v>
      </c>
      <c r="AD23" s="61">
        <f>HLOOKUP($E$4,DRE!$C$4:$Q$1132,ROW('G. Receitas'!X64),FALSE)</f>
        <v>0</v>
      </c>
    </row>
    <row r="24" spans="1:30" ht="23.25" customHeight="1" x14ac:dyDescent="0.25">
      <c r="A24" s="164"/>
      <c r="C24" s="262" t="str">
        <f>"3. "&amp;'G. Receitas'!Y11</f>
        <v>3. DESPESAS COM SERVIÇOS</v>
      </c>
      <c r="D24" s="262"/>
      <c r="E24" s="262"/>
      <c r="F24" s="73">
        <f>'G. Receitas'!Z11</f>
        <v>0</v>
      </c>
      <c r="H24" s="13"/>
      <c r="I24" s="13"/>
      <c r="J24" s="263" t="str">
        <f>"4. "&amp;'G. Receitas'!Y15</f>
        <v>4. DESPESAS NÃO OPERACIONAIS</v>
      </c>
      <c r="K24" s="263"/>
      <c r="L24" s="263"/>
      <c r="M24" s="266">
        <f>'G. Receitas'!Z15</f>
        <v>0</v>
      </c>
      <c r="N24" s="266"/>
      <c r="AC24" s="61" t="str">
        <f>DRE!D321</f>
        <v>DESPESAS COM SERVIÇOS</v>
      </c>
      <c r="AD24" s="61">
        <f>HLOOKUP($E$4,DRE!$C$4:$Q$1132,ROW('G. Receitas'!X65),FALSE)</f>
        <v>0</v>
      </c>
    </row>
    <row r="25" spans="1:30" x14ac:dyDescent="0.25">
      <c r="A25" s="164"/>
      <c r="AC25" s="61" t="str">
        <f>DRE!D322</f>
        <v>13º SALARIO</v>
      </c>
      <c r="AD25" s="61">
        <f>HLOOKUP($E$4,DRE!$C$4:$Q$1132,ROW('G. Receitas'!X66),FALSE)</f>
        <v>0</v>
      </c>
    </row>
    <row r="26" spans="1:30" x14ac:dyDescent="0.25">
      <c r="A26" s="164"/>
      <c r="AC26" s="61" t="str">
        <f>DRE!D407</f>
        <v>-</v>
      </c>
      <c r="AD26" s="61">
        <f>HLOOKUP($E$4,DRE!$C$4:$Q$1132,ROW('G. Receitas'!X67),FALSE)</f>
        <v>0</v>
      </c>
    </row>
    <row r="27" spans="1:30" x14ac:dyDescent="0.25">
      <c r="A27" s="164"/>
      <c r="AC27" s="61" t="str">
        <f>DRE!D408</f>
        <v>-</v>
      </c>
      <c r="AD27" s="61">
        <f>HLOOKUP($E$4,DRE!$C$4:$Q$1132,ROW('G. Receitas'!X68),FALSE)</f>
        <v>0</v>
      </c>
    </row>
    <row r="28" spans="1:30" x14ac:dyDescent="0.25">
      <c r="A28" s="164"/>
      <c r="AC28" s="61" t="str">
        <f>DRE!D409</f>
        <v>-</v>
      </c>
      <c r="AD28" s="61">
        <f>HLOOKUP($E$4,DRE!$C$4:$Q$1132,ROW('G. Receitas'!X69),FALSE)</f>
        <v>0</v>
      </c>
    </row>
    <row r="29" spans="1:30" x14ac:dyDescent="0.25">
      <c r="A29" s="164"/>
      <c r="AC29" s="61" t="str">
        <f>DRE!D410</f>
        <v>-</v>
      </c>
      <c r="AD29" s="61">
        <f>HLOOKUP($E$4,DRE!$C$4:$Q$1132,ROW('G. Receitas'!X70),FALSE)</f>
        <v>0</v>
      </c>
    </row>
    <row r="30" spans="1:30" x14ac:dyDescent="0.25">
      <c r="A30" s="164"/>
      <c r="AC30" s="61" t="str">
        <f>DRE!D411</f>
        <v>-</v>
      </c>
      <c r="AD30" s="61">
        <f>HLOOKUP($E$4,DRE!$C$4:$Q$1132,ROW('G. Receitas'!X71),FALSE)</f>
        <v>0</v>
      </c>
    </row>
    <row r="31" spans="1:30" x14ac:dyDescent="0.25">
      <c r="A31" s="164"/>
      <c r="AC31" s="61" t="str">
        <f>DRE!D412</f>
        <v>-</v>
      </c>
      <c r="AD31" s="61">
        <f>HLOOKUP($E$4,DRE!$C$4:$Q$1132,ROW('G. Receitas'!X72),FALSE)</f>
        <v>0</v>
      </c>
    </row>
    <row r="32" spans="1:30" x14ac:dyDescent="0.25">
      <c r="A32" s="164"/>
      <c r="AC32" s="61" t="str">
        <f>DRE!D413</f>
        <v>-</v>
      </c>
      <c r="AD32" s="61">
        <f>HLOOKUP($E$4,DRE!$C$4:$Q$1132,ROW('G. Receitas'!X73),FALSE)</f>
        <v>0</v>
      </c>
    </row>
    <row r="33" spans="1:30" x14ac:dyDescent="0.25">
      <c r="A33" s="164"/>
      <c r="AC33" s="61" t="str">
        <f>DRE!D414</f>
        <v>-</v>
      </c>
      <c r="AD33" s="61">
        <f>HLOOKUP($E$4,DRE!$C$4:$Q$1132,ROW('G. Receitas'!X74),FALSE)</f>
        <v>0</v>
      </c>
    </row>
    <row r="34" spans="1:30" x14ac:dyDescent="0.25">
      <c r="A34" s="164"/>
      <c r="AC34" s="61" t="str">
        <f>DRE!D415</f>
        <v>-</v>
      </c>
      <c r="AD34" s="61">
        <f>HLOOKUP($E$4,DRE!$C$4:$Q$1132,ROW('G. Receitas'!X75),FALSE)</f>
        <v>0</v>
      </c>
    </row>
    <row r="35" spans="1:30" x14ac:dyDescent="0.25">
      <c r="A35" s="164"/>
      <c r="AC35" s="61" t="str">
        <f>DRE!D416</f>
        <v>-</v>
      </c>
      <c r="AD35" s="61">
        <f>HLOOKUP($E$4,DRE!$C$4:$Q$1132,ROW('G. Receitas'!X76),FALSE)</f>
        <v>0</v>
      </c>
    </row>
    <row r="36" spans="1:30" x14ac:dyDescent="0.25">
      <c r="A36" s="164"/>
      <c r="AC36" s="61" t="str">
        <f>DRE!D417</f>
        <v>-</v>
      </c>
      <c r="AD36" s="61">
        <f>HLOOKUP($E$4,DRE!$C$4:$Q$1132,ROW('G. Receitas'!X77),FALSE)</f>
        <v>0</v>
      </c>
    </row>
    <row r="37" spans="1:30" x14ac:dyDescent="0.25">
      <c r="A37" s="164"/>
      <c r="AC37" s="61" t="str">
        <f>DRE!D418</f>
        <v>-</v>
      </c>
      <c r="AD37" s="61">
        <f>HLOOKUP($E$4,DRE!$C$4:$Q$1132,ROW('G. Receitas'!X78),FALSE)</f>
        <v>0</v>
      </c>
    </row>
    <row r="38" spans="1:30" x14ac:dyDescent="0.25">
      <c r="A38" s="164"/>
      <c r="AC38" s="61" t="str">
        <f>DRE!D419</f>
        <v>-</v>
      </c>
      <c r="AD38" s="61">
        <f>HLOOKUP($E$4,DRE!$C$4:$Q$1132,ROW('G. Receitas'!X79),FALSE)</f>
        <v>0</v>
      </c>
    </row>
    <row r="39" spans="1:30" x14ac:dyDescent="0.25">
      <c r="A39" s="164"/>
      <c r="AC39" s="61" t="str">
        <f>DRE!D420</f>
        <v>Outras Despesas com Serviços</v>
      </c>
      <c r="AD39" s="61">
        <f>HLOOKUP($E$4,DRE!$C$4:$Q$1132,ROW('G. Receitas'!X80),FALSE)</f>
        <v>0</v>
      </c>
    </row>
    <row r="40" spans="1:30" x14ac:dyDescent="0.25">
      <c r="A40" s="164"/>
      <c r="AC40" s="61" t="str">
        <f>DRE!D426</f>
        <v>DESPESAS COM RH</v>
      </c>
      <c r="AD40" s="61">
        <f>HLOOKUP($E$4,DRE!$C$4:$Q$1132,ROW('G. Receitas'!X86),FALSE)</f>
        <v>0</v>
      </c>
    </row>
    <row r="41" spans="1:30" x14ac:dyDescent="0.25">
      <c r="A41" s="164"/>
      <c r="AC41" s="61" t="str">
        <f>DRE!D427</f>
        <v>ORDENADOS E SALARIOS</v>
      </c>
      <c r="AD41" s="61">
        <f>HLOOKUP($E$4,DRE!$C$4:$Q$1132,ROW('G. Receitas'!X87),FALSE)</f>
        <v>0</v>
      </c>
    </row>
    <row r="42" spans="1:30" x14ac:dyDescent="0.25">
      <c r="A42" s="164"/>
      <c r="AC42" s="61" t="str">
        <f>DRE!D512</f>
        <v>-</v>
      </c>
      <c r="AD42" s="61">
        <f>HLOOKUP($E$4,DRE!$C$4:$Q$1132,ROW('G. Receitas'!X88),FALSE)</f>
        <v>0</v>
      </c>
    </row>
    <row r="43" spans="1:30" ht="33" customHeight="1" x14ac:dyDescent="0.25">
      <c r="A43" s="164"/>
      <c r="AC43" s="61" t="str">
        <f>DRE!D513</f>
        <v>-</v>
      </c>
      <c r="AD43" s="61">
        <f>HLOOKUP($E$4,DRE!$C$4:$Q$1132,ROW('G. Receitas'!X89),FALSE)</f>
        <v>0</v>
      </c>
    </row>
    <row r="44" spans="1:30" ht="23.25" customHeight="1" x14ac:dyDescent="0.25">
      <c r="A44" s="164"/>
      <c r="C44" s="262" t="str">
        <f>"5. "&amp;'G. Receitas'!Y12</f>
        <v>5. DESPESAS COM RH</v>
      </c>
      <c r="D44" s="262"/>
      <c r="E44" s="262"/>
      <c r="F44" s="73">
        <f>'G. Receitas'!Z12</f>
        <v>0</v>
      </c>
      <c r="H44" s="13"/>
      <c r="I44" s="13"/>
      <c r="J44" s="263" t="str">
        <f>"6. "&amp;'G. Receitas'!Y13</f>
        <v>6. DESPESAS OPERACIONAIS</v>
      </c>
      <c r="K44" s="263"/>
      <c r="L44" s="263"/>
      <c r="M44" s="266">
        <f>'G. Receitas'!Z13</f>
        <v>0</v>
      </c>
      <c r="N44" s="266"/>
      <c r="AC44" s="61" t="str">
        <f>DRE!D514</f>
        <v>-</v>
      </c>
      <c r="AD44" s="61">
        <f>HLOOKUP($E$4,DRE!$C$4:$Q$1132,ROW('G. Receitas'!X90),FALSE)</f>
        <v>0</v>
      </c>
    </row>
    <row r="45" spans="1:30" x14ac:dyDescent="0.25">
      <c r="A45" s="164"/>
      <c r="AC45" s="61" t="str">
        <f>DRE!D515</f>
        <v>-</v>
      </c>
      <c r="AD45" s="61">
        <f>HLOOKUP($E$4,DRE!$C$4:$Q$1132,ROW('G. Receitas'!X91),FALSE)</f>
        <v>0</v>
      </c>
    </row>
    <row r="46" spans="1:30" x14ac:dyDescent="0.25">
      <c r="A46" s="164"/>
      <c r="AC46" s="61" t="str">
        <f>DRE!D516</f>
        <v>-</v>
      </c>
      <c r="AD46" s="61">
        <f>HLOOKUP($E$4,DRE!$C$4:$Q$1132,ROW('G. Receitas'!X92),FALSE)</f>
        <v>0</v>
      </c>
    </row>
    <row r="47" spans="1:30" x14ac:dyDescent="0.25">
      <c r="A47" s="164"/>
      <c r="AC47" s="61" t="str">
        <f>DRE!D517</f>
        <v>-</v>
      </c>
      <c r="AD47" s="61">
        <f>HLOOKUP($E$4,DRE!$C$4:$Q$1132,ROW('G. Receitas'!X93),FALSE)</f>
        <v>0</v>
      </c>
    </row>
    <row r="48" spans="1:30" x14ac:dyDescent="0.25">
      <c r="A48" s="164"/>
      <c r="AC48" s="61" t="str">
        <f>DRE!D518</f>
        <v>-</v>
      </c>
      <c r="AD48" s="61">
        <f>HLOOKUP($E$4,DRE!$C$4:$Q$1132,ROW('G. Receitas'!X94),FALSE)</f>
        <v>0</v>
      </c>
    </row>
    <row r="49" spans="1:30" x14ac:dyDescent="0.25">
      <c r="A49" s="164"/>
      <c r="AC49" s="61" t="str">
        <f>DRE!D519</f>
        <v>-</v>
      </c>
      <c r="AD49" s="61">
        <f>HLOOKUP($E$4,DRE!$C$4:$Q$1132,ROW('G. Receitas'!X95),FALSE)</f>
        <v>0</v>
      </c>
    </row>
    <row r="50" spans="1:30" x14ac:dyDescent="0.25">
      <c r="A50" s="164"/>
      <c r="AC50" s="61" t="str">
        <f>DRE!D520</f>
        <v>-</v>
      </c>
      <c r="AD50" s="61">
        <f>HLOOKUP($E$4,DRE!$C$4:$Q$1132,ROW('G. Receitas'!X96),FALSE)</f>
        <v>0</v>
      </c>
    </row>
    <row r="51" spans="1:30" x14ac:dyDescent="0.25">
      <c r="A51" s="164"/>
      <c r="AC51" s="61" t="str">
        <f>DRE!D521</f>
        <v>-</v>
      </c>
      <c r="AD51" s="61">
        <f>HLOOKUP($E$4,DRE!$C$4:$Q$1132,ROW('G. Receitas'!X97),FALSE)</f>
        <v>0</v>
      </c>
    </row>
    <row r="52" spans="1:30" x14ac:dyDescent="0.25">
      <c r="A52" s="164"/>
      <c r="AC52" s="61" t="str">
        <f>DRE!D522</f>
        <v>-</v>
      </c>
      <c r="AD52" s="61">
        <f>HLOOKUP($E$4,DRE!$C$4:$Q$1132,ROW('G. Receitas'!X98),FALSE)</f>
        <v>0</v>
      </c>
    </row>
    <row r="53" spans="1:30" x14ac:dyDescent="0.25">
      <c r="A53" s="164"/>
      <c r="AC53" s="61" t="str">
        <f>DRE!D523</f>
        <v>-</v>
      </c>
      <c r="AD53" s="61">
        <f>HLOOKUP($E$4,DRE!$C$4:$Q$1132,ROW('G. Receitas'!X99),FALSE)</f>
        <v>0</v>
      </c>
    </row>
    <row r="54" spans="1:30" x14ac:dyDescent="0.25">
      <c r="A54" s="164"/>
      <c r="AC54" s="61" t="str">
        <f>DRE!D524</f>
        <v>-</v>
      </c>
      <c r="AD54" s="61">
        <f>HLOOKUP($E$4,DRE!$C$4:$Q$1132,ROW('G. Receitas'!X100),FALSE)</f>
        <v>0</v>
      </c>
    </row>
    <row r="55" spans="1:30" x14ac:dyDescent="0.25">
      <c r="A55" s="164"/>
      <c r="AC55" s="61" t="str">
        <f>DRE!D525</f>
        <v>Outras Despesas com RH</v>
      </c>
      <c r="AD55" s="61">
        <f>HLOOKUP($E$4,DRE!$C$4:$Q$1132,ROW('G. Receitas'!X101),FALSE)</f>
        <v>0</v>
      </c>
    </row>
    <row r="56" spans="1:30" x14ac:dyDescent="0.25">
      <c r="A56" s="164"/>
      <c r="AC56" s="61" t="str">
        <f>DRE!D526</f>
        <v>DESPESAS OPERACIONAIS</v>
      </c>
      <c r="AD56" s="61">
        <f>HLOOKUP($E$4,DRE!$C$4:$Q$1132,ROW('G. Receitas'!X102),FALSE)</f>
        <v>0</v>
      </c>
    </row>
    <row r="57" spans="1:30" x14ac:dyDescent="0.25">
      <c r="A57" s="164"/>
      <c r="AC57" s="61" t="str">
        <f>DRE!D527</f>
        <v>AGUA E ESGOTO</v>
      </c>
      <c r="AD57" s="61">
        <f>HLOOKUP($E$4,DRE!$C$4:$Q$1132,ROW('G. Receitas'!X103),FALSE)</f>
        <v>0</v>
      </c>
    </row>
    <row r="58" spans="1:30" x14ac:dyDescent="0.25">
      <c r="A58" s="164"/>
      <c r="AC58" s="61" t="str">
        <f>DRE!D612</f>
        <v>-</v>
      </c>
      <c r="AD58" s="61">
        <f>HLOOKUP($E$4,DRE!$C$4:$Q$1132,ROW('G. Receitas'!X104),FALSE)</f>
        <v>0</v>
      </c>
    </row>
    <row r="59" spans="1:30" ht="42" customHeight="1" x14ac:dyDescent="0.25">
      <c r="A59" s="164"/>
      <c r="AC59" s="61" t="str">
        <f>DRE!D613</f>
        <v>-</v>
      </c>
      <c r="AD59" s="61">
        <f>HLOOKUP($E$4,DRE!$C$4:$Q$1132,ROW('G. Receitas'!X105),FALSE)</f>
        <v>0</v>
      </c>
    </row>
    <row r="60" spans="1:30" ht="32.25" customHeight="1" x14ac:dyDescent="0.25">
      <c r="A60" s="164"/>
      <c r="AC60" s="61" t="str">
        <f>DRE!D614</f>
        <v>-</v>
      </c>
      <c r="AD60" s="61">
        <f>HLOOKUP($E$4,DRE!$C$4:$Q$1132,ROW('G. Receitas'!X106),FALSE)</f>
        <v>0</v>
      </c>
    </row>
    <row r="61" spans="1:30" x14ac:dyDescent="0.25">
      <c r="A61" s="164"/>
      <c r="AC61" s="61" t="str">
        <f>DRE!D615</f>
        <v>-</v>
      </c>
      <c r="AD61" s="61">
        <f>HLOOKUP($E$4,DRE!$C$4:$Q$1132,ROW('G. Receitas'!X107),FALSE)</f>
        <v>0</v>
      </c>
    </row>
    <row r="62" spans="1:30" ht="23.25" customHeight="1" x14ac:dyDescent="0.25">
      <c r="A62" s="164"/>
      <c r="C62" s="262" t="str">
        <f>"7. "&amp;'G. Receitas'!Y14</f>
        <v>7. DESPESAS DE MARKETING</v>
      </c>
      <c r="D62" s="262"/>
      <c r="E62" s="262"/>
      <c r="F62" s="74">
        <f>'G. Receitas'!Z14</f>
        <v>0</v>
      </c>
      <c r="H62" s="13"/>
      <c r="I62" s="13"/>
      <c r="J62" s="263" t="str">
        <f>"8. "&amp;'G. Receitas'!Y16</f>
        <v>8. IMPOSTOS</v>
      </c>
      <c r="K62" s="263"/>
      <c r="L62" s="263"/>
      <c r="M62" s="266">
        <f>'G. Receitas'!Z16</f>
        <v>0</v>
      </c>
      <c r="N62" s="266"/>
      <c r="AC62" s="61" t="str">
        <f>DRE!D616</f>
        <v>-</v>
      </c>
      <c r="AD62" s="61">
        <f>HLOOKUP($E$4,DRE!$C$4:$Q$1132,ROW('G. Receitas'!X108),FALSE)</f>
        <v>0</v>
      </c>
    </row>
    <row r="63" spans="1:30" ht="46.5" customHeight="1" x14ac:dyDescent="0.25">
      <c r="A63" s="164"/>
      <c r="AC63" s="61" t="str">
        <f>DRE!D617</f>
        <v>-</v>
      </c>
      <c r="AD63" s="61">
        <f>HLOOKUP($E$4,DRE!$C$4:$Q$1132,ROW('G. Receitas'!X109),FALSE)</f>
        <v>0</v>
      </c>
    </row>
    <row r="64" spans="1:30" ht="28.5" customHeight="1" x14ac:dyDescent="0.25">
      <c r="A64" s="164"/>
      <c r="AC64" s="61" t="str">
        <f>DRE!D618</f>
        <v>-</v>
      </c>
      <c r="AD64" s="61">
        <f>HLOOKUP($E$4,DRE!$C$4:$Q$1132,ROW('G. Receitas'!X110),FALSE)</f>
        <v>0</v>
      </c>
    </row>
    <row r="65" spans="1:30" ht="28.5" customHeight="1" x14ac:dyDescent="0.25">
      <c r="A65" s="164"/>
      <c r="AC65" s="61" t="str">
        <f>DRE!D619</f>
        <v>-</v>
      </c>
      <c r="AD65" s="61">
        <f>HLOOKUP($E$4,DRE!$C$4:$Q$1132,ROW('G. Receitas'!X111),FALSE)</f>
        <v>0</v>
      </c>
    </row>
    <row r="66" spans="1:30" ht="28.5" customHeight="1" x14ac:dyDescent="0.25">
      <c r="A66" s="164"/>
      <c r="AC66" s="61" t="str">
        <f>DRE!D620</f>
        <v>-</v>
      </c>
      <c r="AD66" s="61">
        <f>HLOOKUP($E$4,DRE!$C$4:$Q$1132,ROW('G. Receitas'!X112),FALSE)</f>
        <v>0</v>
      </c>
    </row>
    <row r="67" spans="1:30" ht="28.5" customHeight="1" x14ac:dyDescent="0.25">
      <c r="A67" s="164"/>
      <c r="AC67" s="61" t="str">
        <f>DRE!D621</f>
        <v>-</v>
      </c>
      <c r="AD67" s="61">
        <f>HLOOKUP($E$4,DRE!$C$4:$Q$1132,ROW('G. Receitas'!X113),FALSE)</f>
        <v>0</v>
      </c>
    </row>
    <row r="68" spans="1:30" ht="28.5" customHeight="1" x14ac:dyDescent="0.25">
      <c r="A68" s="164"/>
      <c r="AC68" s="61" t="str">
        <f>DRE!D622</f>
        <v>-</v>
      </c>
      <c r="AD68" s="61">
        <f>HLOOKUP($E$4,DRE!$C$4:$Q$1132,ROW('G. Receitas'!X114),FALSE)</f>
        <v>0</v>
      </c>
    </row>
    <row r="69" spans="1:30" ht="25.5" customHeight="1" x14ac:dyDescent="0.25">
      <c r="A69" s="164"/>
      <c r="AC69" s="61" t="str">
        <f>DRE!D623</f>
        <v>-</v>
      </c>
      <c r="AD69" s="61">
        <f>HLOOKUP($E$4,DRE!$C$4:$Q$1132,ROW('G. Receitas'!X115),FALSE)</f>
        <v>0</v>
      </c>
    </row>
    <row r="70" spans="1:30" ht="12.75" customHeight="1" x14ac:dyDescent="0.25">
      <c r="A70" s="164"/>
      <c r="AC70" s="61" t="str">
        <f>DRE!D624</f>
        <v>-</v>
      </c>
      <c r="AD70" s="61">
        <f>HLOOKUP($E$4,DRE!$C$4:$Q$1132,ROW('G. Receitas'!X116),FALSE)</f>
        <v>0</v>
      </c>
    </row>
    <row r="71" spans="1:30" x14ac:dyDescent="0.25">
      <c r="A71" s="164"/>
      <c r="AC71" s="61" t="str">
        <f>DRE!D625</f>
        <v>Outras Despesas Operacionais</v>
      </c>
      <c r="AD71" s="61">
        <f>HLOOKUP($E$4,DRE!$C$4:$Q$1132,ROW('G. Receitas'!X117),FALSE)</f>
        <v>0</v>
      </c>
    </row>
    <row r="72" spans="1:30" x14ac:dyDescent="0.25">
      <c r="A72" s="164"/>
      <c r="AC72" s="61" t="str">
        <f>DRE!D626</f>
        <v>DESPESAS DE MARKETING</v>
      </c>
      <c r="AD72" s="61">
        <f>HLOOKUP($E$4,DRE!$C$4:$Q$1132,ROW('G. Receitas'!X118),FALSE)</f>
        <v>0</v>
      </c>
    </row>
    <row r="73" spans="1:30" x14ac:dyDescent="0.25">
      <c r="A73" s="164"/>
      <c r="AC73" s="61" t="str">
        <f>DRE!D627</f>
        <v>PUBLICIDADE E PROPAGANDA</v>
      </c>
      <c r="AD73" s="61">
        <f>HLOOKUP($E$4,DRE!$C$4:$Q$1132,ROW('G. Receitas'!X119),FALSE)</f>
        <v>0</v>
      </c>
    </row>
    <row r="74" spans="1:30" x14ac:dyDescent="0.25">
      <c r="A74" s="164"/>
      <c r="AC74" s="61" t="str">
        <f>DRE!D712</f>
        <v>-</v>
      </c>
      <c r="AD74" s="61">
        <f>HLOOKUP($E$4,DRE!$C$4:$Q$1132,ROW('G. Receitas'!X120),FALSE)</f>
        <v>0</v>
      </c>
    </row>
    <row r="75" spans="1:30" x14ac:dyDescent="0.25">
      <c r="A75" s="164"/>
      <c r="AC75" s="61" t="str">
        <f>DRE!D713</f>
        <v>-</v>
      </c>
      <c r="AD75" s="61">
        <f>HLOOKUP($E$4,DRE!$C$4:$Q$1132,ROW('G. Receitas'!X121),FALSE)</f>
        <v>0</v>
      </c>
    </row>
    <row r="76" spans="1:30" ht="1.5" customHeight="1" x14ac:dyDescent="0.25">
      <c r="A76" s="164"/>
      <c r="AC76" s="61" t="str">
        <f>DRE!D714</f>
        <v>-</v>
      </c>
      <c r="AD76" s="61">
        <f>HLOOKUP($E$4,DRE!$C$4:$Q$1132,ROW('G. Receitas'!X122),FALSE)</f>
        <v>0</v>
      </c>
    </row>
    <row r="77" spans="1:30" ht="1.5" customHeight="1" x14ac:dyDescent="0.25">
      <c r="A77" s="164"/>
      <c r="AC77" s="61" t="str">
        <f>DRE!D715</f>
        <v>-</v>
      </c>
      <c r="AD77" s="61">
        <f>HLOOKUP($E$4,DRE!$C$4:$Q$1132,ROW('G. Receitas'!X123),FALSE)</f>
        <v>0</v>
      </c>
    </row>
    <row r="78" spans="1:30" ht="1.5" customHeight="1" x14ac:dyDescent="0.25">
      <c r="A78" s="164"/>
      <c r="AC78" s="61" t="str">
        <f>DRE!D716</f>
        <v>-</v>
      </c>
      <c r="AD78" s="61">
        <f>HLOOKUP($E$4,DRE!$C$4:$Q$1132,ROW('G. Receitas'!X124),FALSE)</f>
        <v>0</v>
      </c>
    </row>
    <row r="79" spans="1:30" ht="1.5" customHeight="1" x14ac:dyDescent="0.25">
      <c r="A79" s="164"/>
      <c r="AC79" s="61" t="str">
        <f>DRE!D717</f>
        <v>-</v>
      </c>
      <c r="AD79" s="61">
        <f>HLOOKUP($E$4,DRE!$C$4:$Q$1132,ROW('G. Receitas'!X125),FALSE)</f>
        <v>0</v>
      </c>
    </row>
    <row r="80" spans="1:30" ht="21" x14ac:dyDescent="0.25">
      <c r="A80" s="164"/>
      <c r="C80" s="262" t="str">
        <f>"9. "&amp;'G. Receitas'!Y17</f>
        <v>9. INVESTIMENTOS</v>
      </c>
      <c r="D80" s="262"/>
      <c r="E80" s="262"/>
      <c r="F80" s="74">
        <f>'G. Receitas'!Z17</f>
        <v>0</v>
      </c>
      <c r="AC80" s="61" t="str">
        <f>DRE!D718</f>
        <v>-</v>
      </c>
      <c r="AD80" s="61">
        <f>HLOOKUP($E$4,DRE!$C$4:$Q$1132,ROW('G. Receitas'!X126),FALSE)</f>
        <v>0</v>
      </c>
    </row>
    <row r="81" spans="1:30" ht="1.5" customHeight="1" x14ac:dyDescent="0.25">
      <c r="A81" s="164"/>
      <c r="C81" s="96"/>
      <c r="D81" s="96"/>
      <c r="E81" s="96"/>
      <c r="F81" s="103"/>
      <c r="AC81" s="61" t="str">
        <f>DRE!D719</f>
        <v>-</v>
      </c>
      <c r="AD81" s="61">
        <f>HLOOKUP($E$4,DRE!$C$4:$Q$1132,ROW('G. Receitas'!X127),FALSE)</f>
        <v>0</v>
      </c>
    </row>
    <row r="82" spans="1:30" ht="1.5" customHeight="1" x14ac:dyDescent="0.25">
      <c r="A82" s="164"/>
      <c r="C82" s="96"/>
      <c r="D82" s="96"/>
      <c r="E82" s="96"/>
      <c r="F82" s="103"/>
      <c r="AC82" s="61" t="str">
        <f>DRE!D720</f>
        <v>-</v>
      </c>
      <c r="AD82" s="61">
        <f>HLOOKUP($E$4,DRE!$C$4:$Q$1132,ROW('G. Receitas'!X128),FALSE)</f>
        <v>0</v>
      </c>
    </row>
    <row r="83" spans="1:30" ht="1.5" customHeight="1" x14ac:dyDescent="0.25">
      <c r="A83" s="164"/>
      <c r="C83" s="96"/>
      <c r="D83" s="96"/>
      <c r="E83" s="96"/>
      <c r="F83" s="103"/>
      <c r="AC83" s="61" t="str">
        <f>DRE!D721</f>
        <v>-</v>
      </c>
      <c r="AD83" s="61">
        <f>HLOOKUP($E$4,DRE!$C$4:$Q$1132,ROW('G. Receitas'!X129),FALSE)</f>
        <v>0</v>
      </c>
    </row>
    <row r="84" spans="1:30" ht="1.5" customHeight="1" x14ac:dyDescent="0.25">
      <c r="A84" s="164"/>
      <c r="C84" s="96"/>
      <c r="D84" s="96"/>
      <c r="E84" s="96"/>
      <c r="F84" s="103"/>
      <c r="AC84" s="61" t="str">
        <f>DRE!D722</f>
        <v>-</v>
      </c>
      <c r="AD84" s="61">
        <f>HLOOKUP($E$4,DRE!$C$4:$Q$1132,ROW('G. Receitas'!X130),FALSE)</f>
        <v>0</v>
      </c>
    </row>
    <row r="85" spans="1:30" ht="1.5" customHeight="1" x14ac:dyDescent="0.25">
      <c r="A85" s="164"/>
      <c r="C85" s="96"/>
      <c r="D85" s="96"/>
      <c r="E85" s="96"/>
      <c r="F85" s="103"/>
      <c r="AC85" s="61" t="str">
        <f>DRE!D723</f>
        <v>-</v>
      </c>
      <c r="AD85" s="61">
        <f>HLOOKUP($E$4,DRE!$C$4:$Q$1132,ROW('G. Receitas'!X131),FALSE)</f>
        <v>0</v>
      </c>
    </row>
    <row r="86" spans="1:30" x14ac:dyDescent="0.25">
      <c r="A86" s="164"/>
      <c r="AC86" s="61" t="str">
        <f>DRE!D724</f>
        <v>-</v>
      </c>
      <c r="AD86" s="61">
        <f>HLOOKUP($E$4,DRE!$C$4:$Q$1132,ROW('G. Receitas'!X132),FALSE)</f>
        <v>0</v>
      </c>
    </row>
    <row r="87" spans="1:30" x14ac:dyDescent="0.25">
      <c r="A87" s="164"/>
      <c r="AC87" s="61" t="str">
        <f>DRE!D725</f>
        <v>Outras Despesas de Marketing</v>
      </c>
      <c r="AD87" s="61">
        <f>HLOOKUP($E$4,DRE!$C$4:$Q$1132,ROW('G. Receitas'!X133),FALSE)</f>
        <v>0</v>
      </c>
    </row>
    <row r="88" spans="1:30" x14ac:dyDescent="0.25">
      <c r="A88" s="164"/>
      <c r="AC88" s="61">
        <f>DRE!D726</f>
        <v>0</v>
      </c>
      <c r="AD88" s="61">
        <f>HLOOKUP($E$4,DRE!$C$4:$Q$1132,ROW('G. Receitas'!X134),FALSE)</f>
        <v>0</v>
      </c>
    </row>
    <row r="89" spans="1:30" x14ac:dyDescent="0.25">
      <c r="A89" s="164"/>
      <c r="C89" s="13"/>
      <c r="G89" s="13"/>
      <c r="L89" s="13"/>
      <c r="AC89" s="61">
        <f>DRE!D727</f>
        <v>0</v>
      </c>
      <c r="AD89" s="61">
        <f>HLOOKUP($E$4,DRE!$C$4:$Q$1132,ROW('G. Receitas'!X135),FALSE)</f>
        <v>0</v>
      </c>
    </row>
    <row r="90" spans="1:30" x14ac:dyDescent="0.25">
      <c r="A90" s="164"/>
      <c r="AC90" s="61">
        <f>DRE!D728</f>
        <v>0</v>
      </c>
      <c r="AD90" s="61">
        <f>HLOOKUP($E$4,DRE!$C$4:$Q$1132,ROW('G. Receitas'!X136),FALSE)</f>
        <v>0</v>
      </c>
    </row>
    <row r="91" spans="1:30" x14ac:dyDescent="0.25">
      <c r="A91" s="164"/>
      <c r="AC91" s="61" t="str">
        <f>DRE!D729</f>
        <v>RECEITAS NÃO OPERACIONAIS</v>
      </c>
      <c r="AD91" s="61">
        <f>HLOOKUP($E$4,DRE!$C$4:$Q$1132,ROW('G. Receitas'!X137),FALSE)</f>
        <v>0</v>
      </c>
    </row>
    <row r="92" spans="1:30" x14ac:dyDescent="0.25">
      <c r="A92" s="164"/>
      <c r="AC92" s="61" t="str">
        <f>DRE!D730</f>
        <v>GANHO NA VENDA ATIVO</v>
      </c>
      <c r="AD92" s="61">
        <f>HLOOKUP($E$4,DRE!$C$4:$Q$1132,ROW('G. Receitas'!X138),FALSE)</f>
        <v>0</v>
      </c>
    </row>
    <row r="93" spans="1:30" ht="21" x14ac:dyDescent="0.25">
      <c r="A93" s="164"/>
      <c r="C93" s="262"/>
      <c r="D93" s="262"/>
      <c r="E93" s="262"/>
      <c r="F93" s="262"/>
      <c r="AC93" s="61" t="str">
        <f>DRE!D815</f>
        <v>-</v>
      </c>
      <c r="AD93" s="61">
        <f>HLOOKUP($E$4,DRE!$C$4:$Q$1132,ROW('G. Receitas'!X139),FALSE)</f>
        <v>0</v>
      </c>
    </row>
    <row r="94" spans="1:30" x14ac:dyDescent="0.25">
      <c r="A94" s="164"/>
      <c r="AC94" s="61" t="str">
        <f>DRE!D816</f>
        <v>-</v>
      </c>
      <c r="AD94" s="61">
        <f>HLOOKUP($E$4,DRE!$C$4:$Q$1132,ROW('G. Receitas'!X140),FALSE)</f>
        <v>0</v>
      </c>
    </row>
    <row r="95" spans="1:30" x14ac:dyDescent="0.25">
      <c r="A95" s="164"/>
      <c r="AC95" s="61" t="str">
        <f>DRE!D817</f>
        <v>-</v>
      </c>
      <c r="AD95" s="61">
        <f>HLOOKUP($E$4,DRE!$C$4:$Q$1132,ROW('G. Receitas'!X141),FALSE)</f>
        <v>0</v>
      </c>
    </row>
    <row r="96" spans="1:30" x14ac:dyDescent="0.25">
      <c r="A96" s="164"/>
      <c r="AC96" s="61" t="str">
        <f>DRE!D818</f>
        <v>-</v>
      </c>
      <c r="AD96" s="61">
        <f>HLOOKUP($E$4,DRE!$C$4:$Q$1132,ROW('G. Receitas'!X142),FALSE)</f>
        <v>0</v>
      </c>
    </row>
    <row r="97" spans="1:30" x14ac:dyDescent="0.25">
      <c r="A97" s="164"/>
      <c r="AC97" s="61" t="str">
        <f>DRE!D819</f>
        <v>-</v>
      </c>
      <c r="AD97" s="61">
        <f>HLOOKUP($E$4,DRE!$C$4:$Q$1132,ROW('G. Receitas'!X143),FALSE)</f>
        <v>0</v>
      </c>
    </row>
    <row r="98" spans="1:30" x14ac:dyDescent="0.25">
      <c r="A98" s="164"/>
      <c r="AC98" s="61" t="str">
        <f>DRE!D820</f>
        <v>-</v>
      </c>
      <c r="AD98" s="61">
        <f>HLOOKUP($E$4,DRE!$C$4:$Q$1132,ROW('G. Receitas'!X144),FALSE)</f>
        <v>0</v>
      </c>
    </row>
    <row r="99" spans="1:30" x14ac:dyDescent="0.25">
      <c r="A99" s="164"/>
      <c r="AC99" s="61" t="str">
        <f>DRE!D821</f>
        <v>-</v>
      </c>
      <c r="AD99" s="61">
        <f>HLOOKUP($E$4,DRE!$C$4:$Q$1132,ROW('G. Receitas'!X145),FALSE)</f>
        <v>0</v>
      </c>
    </row>
    <row r="100" spans="1:30" x14ac:dyDescent="0.25">
      <c r="A100" s="164"/>
      <c r="AC100" s="61" t="str">
        <f>DRE!D822</f>
        <v>-</v>
      </c>
      <c r="AD100" s="61">
        <f>HLOOKUP($E$4,DRE!$C$4:$Q$1132,ROW('G. Receitas'!X146),FALSE)</f>
        <v>0</v>
      </c>
    </row>
    <row r="101" spans="1:30" x14ac:dyDescent="0.25">
      <c r="A101" s="164"/>
      <c r="AC101" s="61" t="str">
        <f>DRE!D823</f>
        <v>-</v>
      </c>
      <c r="AD101" s="61">
        <f>HLOOKUP($E$4,DRE!$C$4:$Q$1132,ROW('G. Receitas'!X147),FALSE)</f>
        <v>0</v>
      </c>
    </row>
    <row r="102" spans="1:30" x14ac:dyDescent="0.25">
      <c r="A102" s="164"/>
      <c r="AC102" s="61" t="str">
        <f>DRE!D824</f>
        <v>-</v>
      </c>
      <c r="AD102" s="61">
        <f>HLOOKUP($E$4,DRE!$C$4:$Q$1132,ROW('G. Receitas'!X148),FALSE)</f>
        <v>0</v>
      </c>
    </row>
    <row r="103" spans="1:30" x14ac:dyDescent="0.25">
      <c r="A103" s="164"/>
      <c r="AC103" s="61" t="str">
        <f>DRE!D825</f>
        <v>-</v>
      </c>
      <c r="AD103" s="61">
        <f>HLOOKUP($E$4,DRE!$C$4:$Q$1132,ROW('G. Receitas'!X149),FALSE)</f>
        <v>0</v>
      </c>
    </row>
    <row r="104" spans="1:30" x14ac:dyDescent="0.25">
      <c r="A104" s="164"/>
      <c r="AC104" s="61" t="str">
        <f>DRE!D826</f>
        <v>-</v>
      </c>
      <c r="AD104" s="61">
        <f>HLOOKUP($E$4,DRE!$C$4:$Q$1132,ROW('G. Receitas'!X150),FALSE)</f>
        <v>0</v>
      </c>
    </row>
    <row r="105" spans="1:30" x14ac:dyDescent="0.25">
      <c r="AC105" s="61" t="str">
        <f>DRE!D827</f>
        <v>-</v>
      </c>
      <c r="AD105" s="61">
        <f>HLOOKUP($E$4,DRE!$C$4:$Q$1132,ROW('G. Receitas'!X151),FALSE)</f>
        <v>0</v>
      </c>
    </row>
    <row r="106" spans="1:30" x14ac:dyDescent="0.25">
      <c r="AC106" s="61" t="str">
        <f>DRE!D828</f>
        <v>Outras Receitas Não Operacionais</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v>
      </c>
      <c r="AD109" s="61">
        <f>HLOOKUP($E$4,DRE!$C$4:$Q$1132,ROW('G. Receitas'!X155),FALSE)</f>
        <v>0</v>
      </c>
    </row>
    <row r="110" spans="1:30" x14ac:dyDescent="0.25">
      <c r="AC110" s="61" t="str">
        <f>DRE!D916</f>
        <v>-</v>
      </c>
      <c r="AD110" s="61">
        <f>HLOOKUP($E$4,DRE!$C$4:$Q$1132,ROW('G. Receitas'!X156),FALSE)</f>
        <v>0</v>
      </c>
    </row>
    <row r="111" spans="1:30" x14ac:dyDescent="0.25">
      <c r="AC111" s="61" t="str">
        <f>DRE!D917</f>
        <v>-</v>
      </c>
      <c r="AD111" s="61">
        <f>HLOOKUP($E$4,DRE!$C$4:$Q$1132,ROW('G. Receitas'!X157),FALSE)</f>
        <v>0</v>
      </c>
    </row>
    <row r="112" spans="1:30" x14ac:dyDescent="0.25">
      <c r="AC112" s="61" t="str">
        <f>DRE!D918</f>
        <v>-</v>
      </c>
      <c r="AD112" s="61">
        <f>HLOOKUP($E$4,DRE!$C$4:$Q$1132,ROW('G. Receitas'!X158),FALSE)</f>
        <v>0</v>
      </c>
    </row>
    <row r="113" spans="3:30" x14ac:dyDescent="0.25">
      <c r="AC113" s="61" t="str">
        <f>DRE!D919</f>
        <v>-</v>
      </c>
      <c r="AD113" s="61">
        <f>HLOOKUP($E$4,DRE!$C$4:$Q$1132,ROW('G. Receitas'!X159),FALSE)</f>
        <v>0</v>
      </c>
    </row>
    <row r="114" spans="3:30" x14ac:dyDescent="0.25">
      <c r="AC114" s="61" t="str">
        <f>DRE!D920</f>
        <v>-</v>
      </c>
      <c r="AD114" s="61">
        <f>HLOOKUP($E$4,DRE!$C$4:$Q$1132,ROW('G. Receitas'!X160),FALSE)</f>
        <v>0</v>
      </c>
    </row>
    <row r="115" spans="3:30" ht="21" x14ac:dyDescent="0.25">
      <c r="C115" s="263"/>
      <c r="D115" s="263"/>
      <c r="E115" s="263"/>
      <c r="F115" s="263"/>
      <c r="G115" s="263"/>
      <c r="AC115" s="61" t="str">
        <f>DRE!D921</f>
        <v>-</v>
      </c>
      <c r="AD115" s="61">
        <f>HLOOKUP($E$4,DRE!$C$4:$Q$1132,ROW('G. Receitas'!X161),FALSE)</f>
        <v>0</v>
      </c>
    </row>
    <row r="116" spans="3:30" x14ac:dyDescent="0.25">
      <c r="AC116" s="61" t="str">
        <f>DRE!D922</f>
        <v>-</v>
      </c>
      <c r="AD116" s="61">
        <f>HLOOKUP($E$4,DRE!$C$4:$Q$1132,ROW('G. Receitas'!X162),FALSE)</f>
        <v>0</v>
      </c>
    </row>
    <row r="117" spans="3:30" x14ac:dyDescent="0.25">
      <c r="AC117" s="61" t="str">
        <f>DRE!D923</f>
        <v>-</v>
      </c>
      <c r="AD117" s="61">
        <f>HLOOKUP($E$4,DRE!$C$4:$Q$1132,ROW('G. Receitas'!X163),FALSE)</f>
        <v>0</v>
      </c>
    </row>
    <row r="118" spans="3:30" x14ac:dyDescent="0.25">
      <c r="AC118" s="61" t="str">
        <f>DRE!D924</f>
        <v>-</v>
      </c>
      <c r="AD118" s="61">
        <f>HLOOKUP($E$4,DRE!$C$4:$Q$1132,ROW('G. Receitas'!X164),FALSE)</f>
        <v>0</v>
      </c>
    </row>
    <row r="119" spans="3:30" x14ac:dyDescent="0.25">
      <c r="AC119" s="61" t="str">
        <f>DRE!D925</f>
        <v>-</v>
      </c>
      <c r="AD119" s="61">
        <f>HLOOKUP($E$4,DRE!$C$4:$Q$1132,ROW('G. Receitas'!X165),FALSE)</f>
        <v>0</v>
      </c>
    </row>
    <row r="120" spans="3:30" x14ac:dyDescent="0.25">
      <c r="AC120" s="61" t="str">
        <f>DRE!D926</f>
        <v>-</v>
      </c>
      <c r="AD120" s="61">
        <f>HLOOKUP($E$4,DRE!$C$4:$Q$1132,ROW('G. Receitas'!X166),FALSE)</f>
        <v>0</v>
      </c>
    </row>
    <row r="121" spans="3:30" x14ac:dyDescent="0.25">
      <c r="AC121" s="61" t="str">
        <f>DRE!D927</f>
        <v>-</v>
      </c>
      <c r="AD121" s="61">
        <f>HLOOKUP($E$4,DRE!$C$4:$Q$1132,ROW('G. Receitas'!X167),FALSE)</f>
        <v>0</v>
      </c>
    </row>
    <row r="122" spans="3:30" x14ac:dyDescent="0.25">
      <c r="AC122" s="61" t="str">
        <f>DRE!D928</f>
        <v>Outras Desp. Não Operacionais</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v>
      </c>
      <c r="AD126" s="61">
        <f>HLOOKUP($E$4,DRE!$C$4:$Q$1132,ROW('G. Receitas'!X172),FALSE)</f>
        <v>0</v>
      </c>
    </row>
    <row r="127" spans="3:30" x14ac:dyDescent="0.25">
      <c r="AC127" s="61" t="str">
        <f>DRE!D1017</f>
        <v>-</v>
      </c>
      <c r="AD127" s="61">
        <f>HLOOKUP($E$4,DRE!$C$4:$Q$1132,ROW('G. Receitas'!X173),FALSE)</f>
        <v>0</v>
      </c>
    </row>
    <row r="128" spans="3:30" x14ac:dyDescent="0.25">
      <c r="AC128" s="61" t="str">
        <f>DRE!D1018</f>
        <v>-</v>
      </c>
      <c r="AD128" s="61">
        <f>HLOOKUP($E$4,DRE!$C$4:$Q$1132,ROW('G. Receitas'!X174),FALSE)</f>
        <v>0</v>
      </c>
    </row>
    <row r="129" spans="29:30" x14ac:dyDescent="0.25">
      <c r="AC129" s="61" t="str">
        <f>DRE!D1019</f>
        <v>-</v>
      </c>
      <c r="AD129" s="61">
        <f>HLOOKUP($E$4,DRE!$C$4:$Q$1132,ROW('G. Receitas'!X175),FALSE)</f>
        <v>0</v>
      </c>
    </row>
    <row r="130" spans="29:30" x14ac:dyDescent="0.25">
      <c r="AC130" s="61" t="str">
        <f>DRE!D1020</f>
        <v>-</v>
      </c>
      <c r="AD130" s="61">
        <f>HLOOKUP($E$4,DRE!$C$4:$Q$1132,ROW('G. Receitas'!X176),FALSE)</f>
        <v>0</v>
      </c>
    </row>
    <row r="131" spans="29:30" x14ac:dyDescent="0.25">
      <c r="AC131" s="61" t="str">
        <f>DRE!D1021</f>
        <v>-</v>
      </c>
      <c r="AD131" s="61">
        <f>HLOOKUP($E$4,DRE!$C$4:$Q$1132,ROW('G. Receitas'!X177),FALSE)</f>
        <v>0</v>
      </c>
    </row>
    <row r="132" spans="29:30" x14ac:dyDescent="0.25">
      <c r="AC132" s="61" t="str">
        <f>DRE!D1022</f>
        <v>-</v>
      </c>
      <c r="AD132" s="61">
        <f>HLOOKUP($E$4,DRE!$C$4:$Q$1132,ROW('G. Receitas'!X178),FALSE)</f>
        <v>0</v>
      </c>
    </row>
    <row r="133" spans="29:30" x14ac:dyDescent="0.25">
      <c r="AC133" s="61" t="str">
        <f>DRE!D1023</f>
        <v>-</v>
      </c>
      <c r="AD133" s="61">
        <f>HLOOKUP($E$4,DRE!$C$4:$Q$1132,ROW('G. Receitas'!X179),FALSE)</f>
        <v>0</v>
      </c>
    </row>
    <row r="134" spans="29:30" x14ac:dyDescent="0.25">
      <c r="AC134" s="61" t="str">
        <f>DRE!D1024</f>
        <v>-</v>
      </c>
      <c r="AD134" s="61">
        <f>HLOOKUP($E$4,DRE!$C$4:$Q$1132,ROW('G. Receitas'!X180),FALSE)</f>
        <v>0</v>
      </c>
    </row>
    <row r="135" spans="29:30" x14ac:dyDescent="0.25">
      <c r="AC135" s="61" t="str">
        <f>DRE!D1025</f>
        <v>-</v>
      </c>
      <c r="AD135" s="61">
        <f>HLOOKUP($E$4,DRE!$C$4:$Q$1132,ROW('G. Receitas'!X181),FALSE)</f>
        <v>0</v>
      </c>
    </row>
    <row r="136" spans="29:30" x14ac:dyDescent="0.25">
      <c r="AC136" s="61" t="str">
        <f>DRE!D1026</f>
        <v>-</v>
      </c>
      <c r="AD136" s="61">
        <f>HLOOKUP($E$4,DRE!$C$4:$Q$1132,ROW('G. Receitas'!X182),FALSE)</f>
        <v>0</v>
      </c>
    </row>
    <row r="137" spans="29:30" x14ac:dyDescent="0.25">
      <c r="AC137" s="61" t="str">
        <f>DRE!D1027</f>
        <v>-</v>
      </c>
      <c r="AD137" s="61">
        <f>HLOOKUP($E$4,DRE!$C$4:$Q$1132,ROW('G. Receitas'!X183),FALSE)</f>
        <v>0</v>
      </c>
    </row>
    <row r="138" spans="29:30" x14ac:dyDescent="0.25">
      <c r="AC138" s="61" t="str">
        <f>DRE!D1028</f>
        <v>-</v>
      </c>
      <c r="AD138" s="61">
        <f>HLOOKUP($E$4,DRE!$C$4:$Q$1132,ROW('G. Receitas'!X184),FALSE)</f>
        <v>0</v>
      </c>
    </row>
    <row r="139" spans="29:30" x14ac:dyDescent="0.25">
      <c r="AC139" s="61" t="str">
        <f>DRE!D1029</f>
        <v>Outros Impostos</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v>
      </c>
      <c r="AD144" s="61">
        <f>HLOOKUP($E$4,DRE!$C$4:$Q$1132,ROW('G. Receitas'!X190),FALSE)</f>
        <v>0</v>
      </c>
    </row>
    <row r="145" spans="29:30" x14ac:dyDescent="0.25">
      <c r="AC145" s="61" t="str">
        <f>DRE!D1119</f>
        <v>-</v>
      </c>
      <c r="AD145" s="61">
        <f>HLOOKUP($E$4,DRE!$C$4:$Q$1132,ROW('G. Receitas'!X191),FALSE)</f>
        <v>0</v>
      </c>
    </row>
    <row r="146" spans="29:30" x14ac:dyDescent="0.25">
      <c r="AC146" s="61" t="str">
        <f>DRE!D1120</f>
        <v>-</v>
      </c>
      <c r="AD146" s="61">
        <f>HLOOKUP($E$4,DRE!$C$4:$Q$1132,ROW('G. Receitas'!X192),FALSE)</f>
        <v>0</v>
      </c>
    </row>
    <row r="147" spans="29:30" x14ac:dyDescent="0.25">
      <c r="AC147" s="61" t="str">
        <f>DRE!D1121</f>
        <v>-</v>
      </c>
      <c r="AD147" s="61">
        <f>HLOOKUP($E$4,DRE!$C$4:$Q$1132,ROW('G. Receitas'!X193),FALSE)</f>
        <v>0</v>
      </c>
    </row>
    <row r="148" spans="29:30" x14ac:dyDescent="0.25">
      <c r="AC148" s="61" t="str">
        <f>DRE!D1122</f>
        <v>-</v>
      </c>
      <c r="AD148" s="61">
        <f>HLOOKUP($E$4,DRE!$C$4:$Q$1132,ROW('G. Receitas'!X194),FALSE)</f>
        <v>0</v>
      </c>
    </row>
    <row r="149" spans="29:30" x14ac:dyDescent="0.25">
      <c r="AC149" s="61" t="str">
        <f>DRE!D1123</f>
        <v>-</v>
      </c>
      <c r="AD149" s="61">
        <f>HLOOKUP($E$4,DRE!$C$4:$Q$1132,ROW('G. Receitas'!X195),FALSE)</f>
        <v>0</v>
      </c>
    </row>
    <row r="150" spans="29:30" x14ac:dyDescent="0.25">
      <c r="AC150" s="61" t="str">
        <f>DRE!D1124</f>
        <v>-</v>
      </c>
      <c r="AD150" s="61">
        <f>HLOOKUP($E$4,DRE!$C$4:$Q$1132,ROW('G. Receitas'!X196),FALSE)</f>
        <v>0</v>
      </c>
    </row>
    <row r="151" spans="29:30" x14ac:dyDescent="0.25">
      <c r="AC151" s="61" t="str">
        <f>DRE!D1125</f>
        <v>-</v>
      </c>
      <c r="AD151" s="61">
        <f>HLOOKUP($E$4,DRE!$C$4:$Q$1132,ROW('G. Receitas'!X197),FALSE)</f>
        <v>0</v>
      </c>
    </row>
    <row r="152" spans="29:30" x14ac:dyDescent="0.25">
      <c r="AC152" s="61" t="str">
        <f>DRE!D1126</f>
        <v>-</v>
      </c>
      <c r="AD152" s="61">
        <f>HLOOKUP($E$4,DRE!$C$4:$Q$1132,ROW('G. Receitas'!X198),FALSE)</f>
        <v>0</v>
      </c>
    </row>
    <row r="153" spans="29:30" x14ac:dyDescent="0.25">
      <c r="AC153" s="61" t="str">
        <f>DRE!D1127</f>
        <v>-</v>
      </c>
      <c r="AD153" s="61">
        <f>HLOOKUP($E$4,DRE!$C$4:$Q$1132,ROW('G. Receitas'!X199),FALSE)</f>
        <v>0</v>
      </c>
    </row>
    <row r="154" spans="29:30" x14ac:dyDescent="0.25">
      <c r="AC154" s="61" t="str">
        <f>DRE!D1128</f>
        <v>-</v>
      </c>
      <c r="AD154" s="61">
        <f>HLOOKUP($E$4,DRE!$C$4:$Q$1132,ROW('G. Receitas'!X200),FALSE)</f>
        <v>0</v>
      </c>
    </row>
    <row r="155" spans="29:30" x14ac:dyDescent="0.25">
      <c r="AC155" s="61" t="str">
        <f>DRE!D1129</f>
        <v>-</v>
      </c>
      <c r="AD155" s="61">
        <f>HLOOKUP($E$4,DRE!$C$4:$Q$1132,ROW('G. Receitas'!X201),FALSE)</f>
        <v>0</v>
      </c>
    </row>
    <row r="156" spans="29:30" x14ac:dyDescent="0.25">
      <c r="AC156" s="61" t="str">
        <f>DRE!D1130</f>
        <v>-</v>
      </c>
      <c r="AD156" s="61">
        <f>HLOOKUP($E$4,DRE!$C$4:$Q$1132,ROW('G. Receitas'!X202),FALSE)</f>
        <v>0</v>
      </c>
    </row>
    <row r="157" spans="29:30" x14ac:dyDescent="0.25">
      <c r="AC157" s="61" t="str">
        <f>DRE!D1131</f>
        <v>-</v>
      </c>
      <c r="AD157" s="61">
        <f>HLOOKUP($E$4,DRE!$C$4:$Q$1132,ROW('G. Receitas'!X203),FALSE)</f>
        <v>0</v>
      </c>
    </row>
    <row r="158" spans="29:30" x14ac:dyDescent="0.25">
      <c r="AC158" s="61" t="str">
        <f>DRE!D1132</f>
        <v>Outros Investimentos</v>
      </c>
      <c r="AD158" s="61">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4"/>
      <c r="C1" s="231" t="s">
        <v>241</v>
      </c>
      <c r="D1" s="231"/>
      <c r="E1" s="231"/>
      <c r="F1" s="231"/>
      <c r="G1" s="231"/>
      <c r="H1" s="231"/>
      <c r="I1" s="231"/>
      <c r="J1" s="231"/>
      <c r="K1" s="231"/>
      <c r="L1" s="231"/>
      <c r="M1" s="231"/>
      <c r="N1" s="231"/>
      <c r="O1" s="231"/>
    </row>
    <row r="2" spans="1:20" s="18" customFormat="1" ht="37.5" customHeight="1" x14ac:dyDescent="0.25">
      <c r="A2" s="164"/>
      <c r="C2" s="19"/>
      <c r="D2" s="19"/>
      <c r="E2" s="19"/>
      <c r="F2" s="19"/>
      <c r="G2" s="19"/>
      <c r="H2" s="19"/>
      <c r="I2" s="19"/>
      <c r="J2" s="19"/>
      <c r="K2" s="19"/>
      <c r="L2" s="19"/>
      <c r="M2" s="19"/>
      <c r="N2" s="19"/>
      <c r="O2" s="19"/>
      <c r="P2" s="19"/>
      <c r="Q2" s="19"/>
      <c r="R2" s="19"/>
      <c r="S2" s="19"/>
      <c r="T2" s="19"/>
    </row>
    <row r="3" spans="1:20" ht="15.75" customHeight="1" x14ac:dyDescent="0.25">
      <c r="A3" s="164"/>
      <c r="C3" s="7"/>
      <c r="D3" s="7"/>
      <c r="E3" s="7"/>
      <c r="F3" s="7"/>
      <c r="K3" s="1"/>
      <c r="L3" s="1"/>
      <c r="M3" s="1"/>
    </row>
    <row r="4" spans="1:20" ht="33" customHeight="1" x14ac:dyDescent="0.25">
      <c r="A4" s="164"/>
      <c r="C4" s="39" t="s">
        <v>20</v>
      </c>
      <c r="D4" s="39"/>
      <c r="E4" s="273" t="s">
        <v>242</v>
      </c>
      <c r="F4" s="274"/>
      <c r="G4" s="91"/>
      <c r="H4" s="38"/>
      <c r="I4" s="38"/>
      <c r="J4" s="38"/>
      <c r="K4" s="38"/>
      <c r="L4" s="38"/>
      <c r="M4" s="1"/>
    </row>
    <row r="5" spans="1:20" ht="9.75" customHeight="1" thickBot="1" x14ac:dyDescent="0.3">
      <c r="A5" s="164"/>
      <c r="C5" s="14"/>
      <c r="D5" s="14"/>
      <c r="E5" s="14"/>
      <c r="F5" s="14"/>
      <c r="K5" s="1"/>
      <c r="L5" s="1"/>
      <c r="M5" s="1"/>
    </row>
    <row r="6" spans="1:20" ht="34.5" customHeight="1" thickTop="1" thickBot="1" x14ac:dyDescent="0.3">
      <c r="A6" s="164"/>
      <c r="C6" s="194" t="s">
        <v>80</v>
      </c>
      <c r="D6" s="58">
        <f>HLOOKUP($E$4,$C$13:$N$32,2,FALSE)</f>
        <v>0</v>
      </c>
      <c r="E6" s="194" t="s">
        <v>278</v>
      </c>
      <c r="F6" s="58" t="str">
        <f>HLOOKUP($E$4,$C$13:$N$32,7,FALSE)</f>
        <v>-</v>
      </c>
      <c r="G6" s="204" t="s">
        <v>85</v>
      </c>
      <c r="H6" s="90">
        <f>HLOOKUP($E$4,$C$13:$N$32,12,FALSE)</f>
        <v>0</v>
      </c>
      <c r="I6" s="204" t="s">
        <v>87</v>
      </c>
      <c r="J6" s="90">
        <f>IF(HLOOKUP($E$4,$C$13:$N$32,17,FALSE)&lt;0,"-",HLOOKUP($E$4,$C$13:$N$32,17,FALSE))</f>
        <v>0</v>
      </c>
    </row>
    <row r="7" spans="1:20" ht="34.5" customHeight="1" thickTop="1" thickBot="1" x14ac:dyDescent="0.3">
      <c r="A7" s="164"/>
      <c r="C7" s="194" t="s">
        <v>81</v>
      </c>
      <c r="D7" s="92">
        <f>HLOOKUP($E$4,$C$13:$N$32,3,FALSE)</f>
        <v>0</v>
      </c>
      <c r="E7" s="194" t="s">
        <v>279</v>
      </c>
      <c r="F7" s="90">
        <f>HLOOKUP($E$4,$C$13:$N$32,8,FALSE)</f>
        <v>0</v>
      </c>
      <c r="G7" s="204" t="s">
        <v>86</v>
      </c>
      <c r="H7" s="90">
        <f>HLOOKUP($E$4,$C$13:$N$32,13,FALSE)</f>
        <v>0</v>
      </c>
      <c r="I7" s="194" t="s">
        <v>64</v>
      </c>
      <c r="J7" s="90">
        <f>HLOOKUP($E$4,$C$13:$N$32,18,FALSE)</f>
        <v>105819.5</v>
      </c>
    </row>
    <row r="8" spans="1:20" ht="16.5" thickTop="1" thickBot="1" x14ac:dyDescent="0.3">
      <c r="A8" s="164"/>
    </row>
    <row r="9" spans="1:20" ht="33" customHeight="1" thickTop="1" thickBot="1" x14ac:dyDescent="0.3">
      <c r="A9" s="164"/>
      <c r="C9" s="269" t="s">
        <v>102</v>
      </c>
      <c r="D9" s="270"/>
      <c r="E9" s="269" t="s">
        <v>103</v>
      </c>
      <c r="F9" s="270"/>
      <c r="G9" s="269" t="s">
        <v>104</v>
      </c>
      <c r="H9" s="270"/>
      <c r="I9" s="271" t="s">
        <v>105</v>
      </c>
      <c r="J9" s="271"/>
    </row>
    <row r="10" spans="1:20" ht="139.5" customHeight="1" thickTop="1" thickBot="1" x14ac:dyDescent="0.3">
      <c r="A10" s="164"/>
      <c r="C10" s="267" t="str">
        <f>HLOOKUP($E$4,$C$13:$N$32,5,FALSE)</f>
        <v>Suas receitas e despesas se igualaram esse mês. Se puder, busque reduzir custos para o póximo mês que isso pode deixar seu resultado positivo</v>
      </c>
      <c r="D10" s="268"/>
      <c r="E10" s="267" t="str">
        <f>HLOOKUP($E$4,$C$13:$N$32,10,FALSE)</f>
        <v>Mês anterior sem resultado para comparação</v>
      </c>
      <c r="F10" s="268"/>
      <c r="G10" s="267" t="str">
        <f>HLOOKUP($E$4,$C$13:$N$32,15,FALSE)</f>
        <v>Seu contas a pagar e a receber se igualaram esse mês</v>
      </c>
      <c r="H10" s="268"/>
      <c r="I10" s="272" t="str">
        <f>HLOOKUP($E$4,$C$13:$N$32,20,FALSE)</f>
        <v>Sua necessidade de caixa para o mês que vem é menor do que você tem acumulado. Sua empresa está indo bem, mas fique de olho nos meses futuros para não ter surpresas!</v>
      </c>
      <c r="J10" s="272"/>
    </row>
    <row r="11" spans="1:20" ht="15.75" thickTop="1" x14ac:dyDescent="0.25">
      <c r="A11" s="164"/>
      <c r="B11" s="102"/>
      <c r="C11" s="102"/>
      <c r="D11" s="102"/>
      <c r="E11" s="102"/>
      <c r="F11" s="102"/>
      <c r="G11" s="102"/>
      <c r="H11" s="102"/>
      <c r="I11" s="102"/>
      <c r="J11" s="102"/>
      <c r="K11" s="102"/>
      <c r="L11" s="102"/>
    </row>
    <row r="12" spans="1:20" s="60" customFormat="1" ht="16.5" customHeight="1" x14ac:dyDescent="0.25">
      <c r="A12" s="164"/>
      <c r="B12" s="61"/>
      <c r="C12" s="61" t="s">
        <v>252</v>
      </c>
      <c r="D12" s="61"/>
      <c r="E12" s="61"/>
      <c r="F12" s="61"/>
      <c r="G12" s="61"/>
      <c r="H12" s="61"/>
      <c r="I12" s="61"/>
      <c r="J12" s="61"/>
      <c r="K12" s="61"/>
      <c r="L12" s="61"/>
      <c r="M12" s="61"/>
      <c r="N12" s="61"/>
    </row>
    <row r="13" spans="1:20" s="60" customFormat="1" ht="16.5" customHeight="1" x14ac:dyDescent="0.25">
      <c r="A13" s="164"/>
      <c r="B13" s="61"/>
      <c r="C13" s="61" t="s">
        <v>242</v>
      </c>
      <c r="D13" s="61" t="s">
        <v>65</v>
      </c>
      <c r="E13" s="61" t="s">
        <v>243</v>
      </c>
      <c r="F13" s="61" t="s">
        <v>236</v>
      </c>
      <c r="G13" s="61" t="s">
        <v>244</v>
      </c>
      <c r="H13" s="61" t="s">
        <v>237</v>
      </c>
      <c r="I13" s="61" t="s">
        <v>245</v>
      </c>
      <c r="J13" s="61" t="s">
        <v>246</v>
      </c>
      <c r="K13" s="61" t="s">
        <v>247</v>
      </c>
      <c r="L13" s="61" t="s">
        <v>248</v>
      </c>
      <c r="M13" s="61" t="s">
        <v>249</v>
      </c>
      <c r="N13" s="61" t="s">
        <v>250</v>
      </c>
    </row>
    <row r="14" spans="1:20" s="60" customFormat="1" ht="16.5" customHeight="1" x14ac:dyDescent="0.25">
      <c r="A14" s="12"/>
      <c r="B14" s="61" t="s">
        <v>255</v>
      </c>
      <c r="C14" s="61">
        <f>FC!D7</f>
        <v>0</v>
      </c>
      <c r="D14" s="61">
        <f>FC!E7</f>
        <v>0</v>
      </c>
      <c r="E14" s="61">
        <f>FC!F7</f>
        <v>0</v>
      </c>
      <c r="F14" s="61">
        <f>FC!G7</f>
        <v>0</v>
      </c>
      <c r="G14" s="61">
        <f>FC!H7</f>
        <v>0</v>
      </c>
      <c r="H14" s="61">
        <f>FC!I7</f>
        <v>0</v>
      </c>
      <c r="I14" s="61">
        <f>FC!J7</f>
        <v>0</v>
      </c>
      <c r="J14" s="61">
        <f>FC!K7</f>
        <v>0</v>
      </c>
      <c r="K14" s="61">
        <f>FC!L7</f>
        <v>80.5</v>
      </c>
      <c r="L14" s="61">
        <f>FC!M7</f>
        <v>0</v>
      </c>
      <c r="M14" s="61">
        <f>FC!N7</f>
        <v>0</v>
      </c>
      <c r="N14" s="61">
        <f>FC!O7</f>
        <v>0</v>
      </c>
    </row>
    <row r="15" spans="1:20" s="60" customFormat="1" ht="16.5" customHeight="1" x14ac:dyDescent="0.25">
      <c r="A15" s="12"/>
      <c r="B15" s="61" t="s">
        <v>256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12"/>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Positivo</v>
      </c>
      <c r="L16" s="61" t="str">
        <f t="shared" si="0"/>
        <v>Neutro</v>
      </c>
      <c r="M16" s="61" t="str">
        <f t="shared" si="0"/>
        <v>Neutro</v>
      </c>
      <c r="N16" s="61" t="str">
        <f t="shared" si="0"/>
        <v>Neutro</v>
      </c>
    </row>
    <row r="17" spans="1:15" s="60" customFormat="1" ht="16.5" customHeight="1" x14ac:dyDescent="0.25">
      <c r="A17" s="12"/>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12"/>
      <c r="B18" s="61"/>
      <c r="C18" s="61" t="s">
        <v>253</v>
      </c>
      <c r="D18" s="61"/>
      <c r="E18" s="61"/>
      <c r="F18" s="61"/>
      <c r="G18" s="61"/>
      <c r="H18" s="61"/>
      <c r="I18" s="61"/>
      <c r="J18" s="61"/>
      <c r="K18" s="61"/>
      <c r="L18" s="61"/>
      <c r="M18" s="61"/>
      <c r="N18" s="61"/>
    </row>
    <row r="19" spans="1:15" s="60" customFormat="1" ht="16.5" customHeight="1" x14ac:dyDescent="0.25">
      <c r="A19" s="12"/>
      <c r="B19" s="61" t="s">
        <v>337</v>
      </c>
      <c r="C19" s="61" t="s">
        <v>107</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80.5</v>
      </c>
      <c r="M19" s="61">
        <f t="shared" si="1"/>
        <v>0</v>
      </c>
      <c r="N19" s="61">
        <f t="shared" si="1"/>
        <v>0</v>
      </c>
    </row>
    <row r="20" spans="1:15" s="60" customFormat="1" ht="16.5" customHeight="1" x14ac:dyDescent="0.25">
      <c r="A20" s="12"/>
      <c r="B20" s="61" t="s">
        <v>257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80.5</v>
      </c>
      <c r="L20" s="61">
        <f t="shared" si="2"/>
        <v>0</v>
      </c>
      <c r="M20" s="61">
        <f t="shared" si="2"/>
        <v>0</v>
      </c>
      <c r="N20" s="61">
        <f t="shared" si="2"/>
        <v>0</v>
      </c>
    </row>
    <row r="21" spans="1:15" s="60" customFormat="1" ht="16.5" customHeight="1" x14ac:dyDescent="0.25">
      <c r="A21" s="12"/>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Positivo</v>
      </c>
      <c r="L21" s="61" t="str">
        <f t="shared" si="3"/>
        <v>Negativo</v>
      </c>
      <c r="M21" s="61" t="str">
        <f t="shared" si="3"/>
        <v>Neutro</v>
      </c>
      <c r="N21" s="61" t="str">
        <f t="shared" si="3"/>
        <v>Neutro</v>
      </c>
    </row>
    <row r="22" spans="1:15" s="60" customFormat="1" ht="16.5" customHeight="1" x14ac:dyDescent="0.25">
      <c r="A22" s="12"/>
      <c r="B22" s="61"/>
      <c r="C22" s="61" t="s">
        <v>338</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5"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12"/>
      <c r="B23" s="61"/>
      <c r="C23" s="61" t="s">
        <v>254</v>
      </c>
      <c r="D23" s="61"/>
      <c r="E23" s="61"/>
      <c r="F23" s="61"/>
      <c r="G23" s="61"/>
      <c r="H23" s="61"/>
      <c r="I23" s="61"/>
      <c r="J23" s="61"/>
      <c r="K23" s="61"/>
      <c r="L23" s="61"/>
      <c r="M23" s="61"/>
      <c r="N23" s="61"/>
    </row>
    <row r="24" spans="1:15" ht="16.5" customHeight="1" x14ac:dyDescent="0.25">
      <c r="B24" s="61" t="s">
        <v>258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B25" s="61" t="s">
        <v>259</v>
      </c>
      <c r="C25" s="61">
        <f>FC!D16</f>
        <v>0</v>
      </c>
      <c r="D25" s="61">
        <f>FC!E16</f>
        <v>0</v>
      </c>
      <c r="E25" s="61">
        <f>FC!F16</f>
        <v>0</v>
      </c>
      <c r="F25" s="61">
        <f>FC!G16</f>
        <v>0</v>
      </c>
      <c r="G25" s="61">
        <f>FC!H16</f>
        <v>0</v>
      </c>
      <c r="H25" s="61">
        <f>FC!I16</f>
        <v>0</v>
      </c>
      <c r="I25" s="61">
        <f>FC!J16</f>
        <v>0</v>
      </c>
      <c r="J25" s="61">
        <f>FC!K16</f>
        <v>0</v>
      </c>
      <c r="K25" s="61">
        <f>FC!L16</f>
        <v>4464.5</v>
      </c>
      <c r="L25" s="61">
        <f>FC!M16</f>
        <v>4442.33</v>
      </c>
      <c r="M25" s="61">
        <f>FC!N16</f>
        <v>4442.33</v>
      </c>
      <c r="N25" s="61">
        <f>FC!O16</f>
        <v>4442.33</v>
      </c>
    </row>
    <row r="26" spans="1:15" ht="16.5" customHeight="1" x14ac:dyDescent="0.25">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Negativo</v>
      </c>
      <c r="L26" s="61" t="str">
        <f t="shared" si="4"/>
        <v>Negativo</v>
      </c>
      <c r="M26" s="61" t="str">
        <f t="shared" si="4"/>
        <v>Negativo</v>
      </c>
      <c r="N26" s="61" t="str">
        <f t="shared" si="4"/>
        <v>Negativo</v>
      </c>
    </row>
    <row r="27" spans="1:15" ht="16.5" customHeight="1" x14ac:dyDescent="0.25">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1"/>
      <c r="C28" s="61" t="s">
        <v>260</v>
      </c>
      <c r="D28" s="61"/>
      <c r="E28" s="61"/>
      <c r="F28" s="61"/>
      <c r="G28" s="61"/>
      <c r="H28" s="61"/>
      <c r="I28" s="61"/>
      <c r="J28" s="61"/>
      <c r="K28" s="61"/>
      <c r="L28" s="61"/>
      <c r="M28" s="61"/>
      <c r="N28" s="61"/>
    </row>
    <row r="29" spans="1:15" ht="16.5" customHeight="1" x14ac:dyDescent="0.25">
      <c r="B29" s="61" t="s">
        <v>261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4464.5</v>
      </c>
      <c r="L29" s="61">
        <f t="shared" si="5"/>
        <v>4442.33</v>
      </c>
      <c r="M29" s="61">
        <f>M25-M24</f>
        <v>4442.33</v>
      </c>
      <c r="N29" s="61">
        <f t="shared" si="5"/>
        <v>4442.33</v>
      </c>
      <c r="O29" s="102"/>
    </row>
    <row r="30" spans="1:15" ht="16.5" customHeight="1" x14ac:dyDescent="0.25">
      <c r="B30" s="61" t="s">
        <v>262</v>
      </c>
      <c r="C30" s="61">
        <f>FC!D10</f>
        <v>105819.5</v>
      </c>
      <c r="D30" s="61">
        <f>FC!E10</f>
        <v>105819.5</v>
      </c>
      <c r="E30" s="61">
        <f>FC!F10</f>
        <v>105819.5</v>
      </c>
      <c r="F30" s="61">
        <f>FC!G10</f>
        <v>105819.5</v>
      </c>
      <c r="G30" s="61">
        <f>FC!H10</f>
        <v>105819.5</v>
      </c>
      <c r="H30" s="61">
        <f>FC!I10</f>
        <v>105819.5</v>
      </c>
      <c r="I30" s="61">
        <f>FC!J10</f>
        <v>105819.5</v>
      </c>
      <c r="J30" s="61">
        <f>FC!K10</f>
        <v>105819.5</v>
      </c>
      <c r="K30" s="61">
        <f>FC!L10</f>
        <v>105900</v>
      </c>
      <c r="L30" s="61">
        <f>FC!M10</f>
        <v>105900</v>
      </c>
      <c r="M30" s="61">
        <f>FC!N10</f>
        <v>105900</v>
      </c>
      <c r="N30" s="61">
        <f>FC!O10</f>
        <v>105900</v>
      </c>
    </row>
    <row r="31" spans="1:15" ht="16.5" customHeight="1" x14ac:dyDescent="0.25">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1"/>
      <c r="C33" s="61"/>
      <c r="D33" s="61"/>
      <c r="E33" s="61"/>
      <c r="F33" s="61"/>
      <c r="G33" s="61"/>
      <c r="H33" s="61"/>
      <c r="I33" s="61"/>
      <c r="J33" s="61"/>
      <c r="K33" s="61"/>
      <c r="L33" s="61"/>
      <c r="M33" s="61"/>
      <c r="N33" s="61"/>
      <c r="O33" s="60"/>
      <c r="P33" s="60"/>
      <c r="Q33" s="60"/>
      <c r="R33" s="60"/>
    </row>
    <row r="34" spans="2:18" x14ac:dyDescent="0.25">
      <c r="B34" s="102"/>
      <c r="C34" s="102"/>
      <c r="D34" s="102"/>
      <c r="E34" s="102"/>
      <c r="F34" s="102"/>
      <c r="G34" s="102"/>
      <c r="H34" s="102"/>
      <c r="I34" s="102"/>
      <c r="J34" s="102"/>
      <c r="K34" s="102"/>
      <c r="L34" s="102"/>
      <c r="M34" s="60"/>
      <c r="N34" s="60"/>
      <c r="O34" s="60"/>
      <c r="P34" s="60"/>
      <c r="Q34" s="60"/>
      <c r="R34" s="60"/>
    </row>
    <row r="35" spans="2:18" x14ac:dyDescent="0.25">
      <c r="B35" s="102"/>
      <c r="C35" s="102"/>
      <c r="D35" s="102"/>
      <c r="E35" s="102"/>
      <c r="F35" s="102"/>
      <c r="G35" s="102"/>
      <c r="H35" s="102"/>
      <c r="I35" s="102"/>
      <c r="J35" s="102"/>
      <c r="K35" s="102"/>
      <c r="L35" s="102"/>
      <c r="M35" s="60"/>
      <c r="N35" s="60"/>
      <c r="O35" s="60"/>
      <c r="P35" s="60"/>
      <c r="Q35" s="60"/>
      <c r="R35" s="60"/>
    </row>
    <row r="36" spans="2:18" x14ac:dyDescent="0.25">
      <c r="B36" s="102"/>
      <c r="C36" s="102"/>
      <c r="D36" s="102"/>
      <c r="E36" s="102"/>
      <c r="F36" s="102"/>
      <c r="G36" s="102"/>
      <c r="H36" s="102"/>
      <c r="I36" s="102"/>
      <c r="J36" s="102"/>
      <c r="K36" s="102"/>
      <c r="L36" s="102"/>
      <c r="M36" s="60"/>
      <c r="N36" s="60"/>
      <c r="O36" s="60"/>
      <c r="P36" s="60"/>
      <c r="Q36" s="60"/>
      <c r="R36" s="60"/>
    </row>
    <row r="37" spans="2:18" x14ac:dyDescent="0.25">
      <c r="B37" s="102"/>
      <c r="C37" s="102"/>
      <c r="D37" s="102"/>
      <c r="E37" s="102"/>
      <c r="F37" s="102"/>
      <c r="G37" s="102"/>
      <c r="H37" s="102"/>
      <c r="I37" s="102"/>
      <c r="J37" s="102"/>
      <c r="K37" s="102"/>
      <c r="L37" s="102"/>
      <c r="M37" s="60"/>
      <c r="N37" s="60"/>
      <c r="O37" s="60"/>
      <c r="P37" s="60"/>
      <c r="Q37" s="60"/>
      <c r="R37" s="60"/>
    </row>
    <row r="38" spans="2:18" x14ac:dyDescent="0.25">
      <c r="C38" s="61"/>
      <c r="D38" s="61"/>
      <c r="E38" s="61"/>
      <c r="F38" s="61"/>
      <c r="G38" s="60"/>
      <c r="H38" s="60"/>
      <c r="I38" s="60"/>
      <c r="J38" s="60"/>
      <c r="K38" s="60"/>
      <c r="L38" s="60"/>
      <c r="M38" s="60"/>
      <c r="N38" s="60"/>
      <c r="O38" s="60"/>
      <c r="P38" s="60"/>
      <c r="Q38" s="60"/>
      <c r="R38" s="60"/>
    </row>
    <row r="39" spans="2:18" x14ac:dyDescent="0.25">
      <c r="C39" s="61"/>
      <c r="D39" s="61"/>
      <c r="E39" s="61"/>
      <c r="F39" s="61"/>
      <c r="G39" s="60"/>
      <c r="H39" s="60"/>
      <c r="I39" s="60"/>
      <c r="J39" s="60"/>
      <c r="K39" s="60"/>
      <c r="L39" s="60"/>
      <c r="M39" s="60"/>
      <c r="N39" s="60"/>
      <c r="O39" s="60"/>
      <c r="P39" s="60"/>
      <c r="Q39" s="60"/>
      <c r="R39" s="60"/>
    </row>
    <row r="40" spans="2:18" x14ac:dyDescent="0.25">
      <c r="C40" s="60"/>
      <c r="D40" s="60"/>
      <c r="E40" s="60"/>
      <c r="F40" s="60"/>
      <c r="G40" s="60"/>
      <c r="H40" s="60"/>
      <c r="I40" s="60"/>
      <c r="J40" s="60"/>
      <c r="K40" s="60"/>
      <c r="L40" s="60"/>
      <c r="M40" s="60"/>
      <c r="N40" s="60"/>
      <c r="O40" s="60"/>
      <c r="P40" s="60"/>
      <c r="Q40" s="60"/>
      <c r="R40" s="60"/>
    </row>
    <row r="41" spans="2:18" x14ac:dyDescent="0.25">
      <c r="C41" s="60"/>
      <c r="D41" s="60"/>
      <c r="E41" s="60"/>
      <c r="F41" s="60"/>
      <c r="G41" s="60"/>
      <c r="H41" s="60"/>
      <c r="I41" s="60"/>
      <c r="J41" s="60"/>
      <c r="K41" s="60"/>
      <c r="L41" s="60"/>
      <c r="M41" s="60"/>
      <c r="N41" s="60"/>
      <c r="O41" s="60"/>
      <c r="P41" s="60"/>
      <c r="Q41" s="60"/>
      <c r="R41" s="60"/>
    </row>
    <row r="42" spans="2:18" x14ac:dyDescent="0.25">
      <c r="C42" s="60"/>
      <c r="D42" s="60"/>
      <c r="E42" s="60"/>
      <c r="F42" s="60"/>
      <c r="G42" s="60"/>
      <c r="H42" s="60"/>
      <c r="I42" s="60"/>
      <c r="J42" s="60"/>
      <c r="K42" s="60"/>
      <c r="L42" s="60"/>
      <c r="M42" s="60"/>
      <c r="N42" s="60"/>
      <c r="O42" s="60"/>
      <c r="P42" s="60"/>
      <c r="Q42" s="60"/>
      <c r="R42" s="60"/>
    </row>
    <row r="43" spans="2: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84" width="8.85546875" hidden="1"/>
  </cols>
  <sheetData>
    <row r="1" spans="1:26" s="18" customFormat="1" ht="33.950000000000003" customHeight="1" x14ac:dyDescent="0.35">
      <c r="A1" s="164"/>
      <c r="C1" s="85"/>
      <c r="D1" s="85" t="s">
        <v>329</v>
      </c>
      <c r="E1" s="85"/>
      <c r="F1" s="85"/>
      <c r="G1" s="85"/>
      <c r="H1" s="85"/>
      <c r="I1" s="85"/>
      <c r="J1" s="85"/>
      <c r="K1" s="85"/>
      <c r="L1" s="85"/>
      <c r="M1" s="85"/>
      <c r="N1" s="85"/>
      <c r="O1" s="85"/>
      <c r="R1" s="93"/>
      <c r="S1" s="93"/>
      <c r="T1" s="93"/>
      <c r="U1" s="93"/>
      <c r="V1" s="93"/>
      <c r="W1" s="93"/>
      <c r="X1" s="93"/>
      <c r="Y1" s="93"/>
      <c r="Z1" s="93"/>
    </row>
    <row r="2" spans="1:26" s="18" customFormat="1" ht="37.5" customHeight="1" x14ac:dyDescent="0.25">
      <c r="A2" s="164"/>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50.25" customHeight="1" x14ac:dyDescent="0.25">
      <c r="A3" s="164"/>
      <c r="D3" s="277" t="s">
        <v>331</v>
      </c>
      <c r="E3" s="277"/>
      <c r="F3" s="277"/>
      <c r="G3" s="277"/>
      <c r="H3" s="277"/>
      <c r="I3" s="277"/>
      <c r="J3" s="277"/>
      <c r="K3" s="277"/>
      <c r="L3" s="277"/>
      <c r="M3" s="277"/>
      <c r="N3" s="277"/>
      <c r="R3" s="119"/>
      <c r="S3" s="119"/>
      <c r="T3" s="119"/>
      <c r="U3" s="119"/>
      <c r="V3" s="119"/>
      <c r="W3" s="119"/>
      <c r="X3" s="119"/>
      <c r="Y3" s="119"/>
      <c r="Z3" s="119"/>
    </row>
    <row r="4" spans="1:26" s="83" customFormat="1" ht="69.75" customHeight="1" x14ac:dyDescent="1.35">
      <c r="A4" s="164"/>
      <c r="B4"/>
      <c r="D4" s="276" t="s">
        <v>330</v>
      </c>
      <c r="E4" s="276"/>
      <c r="F4" s="276"/>
      <c r="G4" s="276"/>
      <c r="H4" s="276"/>
      <c r="I4" s="276"/>
      <c r="J4" s="276"/>
      <c r="K4" s="276"/>
      <c r="L4" s="276"/>
      <c r="M4" s="276"/>
      <c r="N4" s="276"/>
      <c r="O4" s="84"/>
      <c r="P4" s="84"/>
      <c r="Q4" s="84"/>
      <c r="R4" s="120"/>
      <c r="S4" s="120"/>
      <c r="T4" s="120"/>
      <c r="U4" s="120"/>
      <c r="V4" s="120"/>
      <c r="W4" s="120"/>
      <c r="X4" s="120"/>
      <c r="Y4" s="120"/>
      <c r="Z4" s="120"/>
    </row>
    <row r="5" spans="1:26" ht="6.75" customHeight="1" x14ac:dyDescent="0.25">
      <c r="A5" s="164"/>
      <c r="G5" s="12"/>
    </row>
    <row r="6" spans="1:26" ht="6.75" customHeight="1" x14ac:dyDescent="0.25">
      <c r="A6" s="164"/>
    </row>
    <row r="7" spans="1:26" ht="38.25" customHeight="1" x14ac:dyDescent="0.25">
      <c r="A7" s="164"/>
    </row>
    <row r="8" spans="1:26" ht="70.5" customHeight="1" x14ac:dyDescent="0.25">
      <c r="A8" s="164"/>
      <c r="D8" s="278" t="s">
        <v>315</v>
      </c>
      <c r="E8" s="278"/>
      <c r="F8" s="278"/>
      <c r="G8" s="278"/>
      <c r="H8" s="278"/>
      <c r="I8" s="278"/>
      <c r="J8" s="278"/>
      <c r="K8" s="278"/>
      <c r="L8" s="278"/>
      <c r="M8" s="278"/>
      <c r="N8" s="278"/>
      <c r="O8" s="278"/>
      <c r="P8" s="278"/>
      <c r="Q8" s="278"/>
    </row>
    <row r="9" spans="1:26" ht="70.5" customHeight="1" x14ac:dyDescent="0.25">
      <c r="A9" s="164"/>
      <c r="D9" s="278" t="s">
        <v>320</v>
      </c>
      <c r="E9" s="278"/>
      <c r="F9" s="278"/>
      <c r="G9" s="278"/>
      <c r="H9" s="278"/>
      <c r="I9" s="278"/>
      <c r="J9" s="278"/>
      <c r="K9" s="278"/>
      <c r="L9" s="278"/>
      <c r="M9" s="278"/>
      <c r="N9" s="278"/>
      <c r="O9" s="278"/>
      <c r="P9" s="278"/>
      <c r="Q9" s="278"/>
    </row>
    <row r="10" spans="1:26" ht="70.5" customHeight="1" x14ac:dyDescent="0.25">
      <c r="A10" s="164"/>
      <c r="D10" s="278" t="s">
        <v>321</v>
      </c>
      <c r="E10" s="278"/>
      <c r="F10" s="278"/>
      <c r="G10" s="278"/>
      <c r="H10" s="278"/>
      <c r="I10" s="278"/>
      <c r="J10" s="278"/>
      <c r="K10" s="278"/>
      <c r="L10" s="278"/>
      <c r="M10" s="278"/>
      <c r="N10" s="278"/>
      <c r="O10" s="278"/>
      <c r="P10" s="278"/>
      <c r="Q10" s="278"/>
    </row>
    <row r="11" spans="1:26" ht="70.5" customHeight="1" x14ac:dyDescent="0.25">
      <c r="A11" s="164"/>
      <c r="D11" s="278" t="s">
        <v>316</v>
      </c>
      <c r="E11" s="278"/>
      <c r="F11" s="278"/>
      <c r="G11" s="278"/>
      <c r="H11" s="278"/>
      <c r="I11" s="278"/>
      <c r="J11" s="278"/>
      <c r="K11" s="278"/>
      <c r="L11" s="278"/>
      <c r="M11" s="278"/>
      <c r="N11" s="278"/>
      <c r="O11" s="278"/>
      <c r="P11" s="278"/>
      <c r="Q11" s="278"/>
    </row>
    <row r="12" spans="1:26" ht="26.25" customHeight="1" x14ac:dyDescent="0.25">
      <c r="A12" s="164"/>
      <c r="D12" s="1"/>
      <c r="E12" s="1"/>
      <c r="F12" s="1"/>
      <c r="G12" s="1"/>
      <c r="H12" s="1"/>
      <c r="I12" s="1"/>
      <c r="J12" s="1"/>
      <c r="K12" s="1"/>
      <c r="L12" s="1"/>
      <c r="M12" s="1"/>
      <c r="N12" s="1"/>
      <c r="O12" s="1"/>
      <c r="P12" s="1"/>
      <c r="Q12" s="1"/>
    </row>
    <row r="13" spans="1:26" ht="27" customHeight="1" x14ac:dyDescent="0.25">
      <c r="A13" s="164"/>
      <c r="B13" s="54"/>
    </row>
    <row r="14" spans="1:26" s="1" customFormat="1" ht="9" customHeight="1" x14ac:dyDescent="0.25">
      <c r="A14" s="164"/>
      <c r="B14" s="54"/>
      <c r="C14"/>
      <c r="R14" s="121"/>
      <c r="S14" s="121"/>
      <c r="T14" s="121"/>
      <c r="U14" s="121"/>
      <c r="V14" s="121"/>
      <c r="W14" s="121"/>
      <c r="X14" s="121"/>
      <c r="Y14" s="121"/>
      <c r="Z14" s="121"/>
    </row>
    <row r="15" spans="1:26" s="1" customFormat="1" ht="44.25" customHeight="1" x14ac:dyDescent="0.25">
      <c r="A15" s="164"/>
      <c r="B15" s="54"/>
      <c r="C15"/>
      <c r="D15" s="275" t="s">
        <v>317</v>
      </c>
      <c r="E15" s="275"/>
      <c r="F15" s="275"/>
      <c r="G15" s="275"/>
      <c r="H15" s="275"/>
      <c r="I15" s="275"/>
      <c r="J15" s="275"/>
      <c r="K15" s="275"/>
      <c r="L15" s="275"/>
      <c r="M15" s="275"/>
      <c r="N15" s="275"/>
      <c r="O15" s="275"/>
      <c r="P15" s="275"/>
      <c r="Q15" s="275"/>
      <c r="R15" s="121"/>
      <c r="S15" s="121"/>
      <c r="T15" s="121"/>
      <c r="U15" s="121"/>
      <c r="V15" s="121"/>
      <c r="W15" s="121"/>
      <c r="X15" s="121"/>
      <c r="Y15" s="121"/>
      <c r="Z15" s="121"/>
    </row>
    <row r="16" spans="1:26" ht="39.75" customHeight="1" x14ac:dyDescent="0.35">
      <c r="A16" s="164"/>
      <c r="B16" s="54"/>
      <c r="D16" s="76" t="s">
        <v>319</v>
      </c>
    </row>
    <row r="17" spans="1:17" ht="33" customHeight="1" x14ac:dyDescent="0.25">
      <c r="A17" s="164"/>
      <c r="B17" s="54"/>
    </row>
    <row r="18" spans="1:17" ht="33" customHeight="1" x14ac:dyDescent="0.25">
      <c r="A18" s="164"/>
      <c r="B18" s="54"/>
    </row>
    <row r="19" spans="1:17" ht="33" customHeight="1" x14ac:dyDescent="0.25">
      <c r="A19" s="164"/>
      <c r="B19" s="54"/>
    </row>
    <row r="20" spans="1:17" ht="23.25" customHeight="1" x14ac:dyDescent="0.25">
      <c r="A20" s="164"/>
      <c r="B20" s="54"/>
      <c r="D20" s="9"/>
    </row>
    <row r="21" spans="1:17" ht="23.25" customHeight="1" x14ac:dyDescent="0.25">
      <c r="A21" s="164"/>
      <c r="B21" s="54"/>
      <c r="D21" s="9"/>
    </row>
    <row r="22" spans="1:17" ht="23.25" customHeight="1" x14ac:dyDescent="0.25">
      <c r="A22" s="164"/>
      <c r="B22" s="54"/>
      <c r="D22" s="9"/>
    </row>
    <row r="23" spans="1:17" ht="23.25" customHeight="1" x14ac:dyDescent="0.25">
      <c r="A23" s="164"/>
      <c r="B23" s="54"/>
      <c r="D23" s="9"/>
    </row>
    <row r="24" spans="1:17" ht="23.25" customHeight="1" x14ac:dyDescent="0.25">
      <c r="A24" s="164"/>
      <c r="B24" s="54"/>
      <c r="D24" s="9"/>
    </row>
    <row r="25" spans="1:17" ht="23.25" customHeight="1" x14ac:dyDescent="0.25">
      <c r="A25" s="164"/>
      <c r="B25" s="54"/>
    </row>
    <row r="26" spans="1:17" ht="23.25" customHeight="1" x14ac:dyDescent="0.25">
      <c r="A26" s="164"/>
      <c r="B26" s="54"/>
    </row>
    <row r="27" spans="1:17" ht="23.25" customHeight="1" thickBot="1" x14ac:dyDescent="0.3">
      <c r="A27" s="164"/>
      <c r="B27" s="54"/>
    </row>
    <row r="28" spans="1:17" ht="33.75" customHeight="1" thickTop="1" thickBot="1" x14ac:dyDescent="0.3">
      <c r="A28" s="164"/>
      <c r="B28" s="54"/>
      <c r="D28" s="184" t="s">
        <v>307</v>
      </c>
      <c r="E28" s="185" t="s">
        <v>66</v>
      </c>
      <c r="F28" s="185" t="s">
        <v>67</v>
      </c>
      <c r="G28" s="185" t="s">
        <v>68</v>
      </c>
      <c r="H28" s="185" t="s">
        <v>69</v>
      </c>
      <c r="I28" s="185" t="s">
        <v>70</v>
      </c>
      <c r="J28" s="185" t="s">
        <v>71</v>
      </c>
      <c r="K28" s="185" t="s">
        <v>72</v>
      </c>
      <c r="L28" s="185" t="s">
        <v>73</v>
      </c>
      <c r="M28" s="185" t="s">
        <v>74</v>
      </c>
      <c r="N28" s="185" t="s">
        <v>75</v>
      </c>
      <c r="O28" s="185" t="s">
        <v>76</v>
      </c>
      <c r="P28" s="185" t="s">
        <v>77</v>
      </c>
      <c r="Q28" s="185" t="s">
        <v>78</v>
      </c>
    </row>
    <row r="29" spans="1:17" ht="33.75" customHeight="1" thickTop="1" thickBot="1" x14ac:dyDescent="0.3">
      <c r="A29" s="164"/>
      <c r="B29" s="54"/>
      <c r="D29" s="186" t="s">
        <v>79</v>
      </c>
      <c r="E29" s="45">
        <f>Jan!Q5</f>
        <v>105819.5</v>
      </c>
      <c r="F29" s="45">
        <f>E33</f>
        <v>105819.5</v>
      </c>
      <c r="G29" s="45">
        <f>F33</f>
        <v>105819.5</v>
      </c>
      <c r="H29" s="45">
        <f t="shared" ref="H29:P29" si="0">G33</f>
        <v>105819.5</v>
      </c>
      <c r="I29" s="45">
        <f t="shared" si="0"/>
        <v>105819.5</v>
      </c>
      <c r="J29" s="45">
        <f t="shared" si="0"/>
        <v>105819.5</v>
      </c>
      <c r="K29" s="45">
        <f t="shared" si="0"/>
        <v>105819.5</v>
      </c>
      <c r="L29" s="45">
        <f t="shared" si="0"/>
        <v>105819.5</v>
      </c>
      <c r="M29" s="45">
        <f t="shared" si="0"/>
        <v>105819.5</v>
      </c>
      <c r="N29" s="45">
        <f t="shared" si="0"/>
        <v>105900</v>
      </c>
      <c r="O29" s="45">
        <f t="shared" si="0"/>
        <v>105900</v>
      </c>
      <c r="P29" s="45">
        <f t="shared" si="0"/>
        <v>105900</v>
      </c>
      <c r="Q29" s="77"/>
    </row>
    <row r="30" spans="1:17" ht="33.75" customHeight="1" thickTop="1" thickBot="1" x14ac:dyDescent="0.3">
      <c r="A30" s="164"/>
      <c r="B30" s="54"/>
      <c r="D30" s="186" t="s">
        <v>80</v>
      </c>
      <c r="E30" s="45">
        <f>FC!D7</f>
        <v>0</v>
      </c>
      <c r="F30" s="45">
        <f>FC!E7</f>
        <v>0</v>
      </c>
      <c r="G30" s="45">
        <f>FC!F7</f>
        <v>0</v>
      </c>
      <c r="H30" s="45">
        <f>FC!G7</f>
        <v>0</v>
      </c>
      <c r="I30" s="45">
        <f>FC!H7</f>
        <v>0</v>
      </c>
      <c r="J30" s="45">
        <f>FC!I7</f>
        <v>0</v>
      </c>
      <c r="K30" s="45">
        <f>FC!J7</f>
        <v>0</v>
      </c>
      <c r="L30" s="45">
        <f>FC!K7</f>
        <v>0</v>
      </c>
      <c r="M30" s="45">
        <f>FC!L7</f>
        <v>80.5</v>
      </c>
      <c r="N30" s="45">
        <f>FC!M7</f>
        <v>0</v>
      </c>
      <c r="O30" s="45">
        <f>FC!N7</f>
        <v>0</v>
      </c>
      <c r="P30" s="45">
        <f>FC!O7</f>
        <v>0</v>
      </c>
      <c r="Q30" s="45">
        <f>SUM(E30:P30)</f>
        <v>80.5</v>
      </c>
    </row>
    <row r="31" spans="1:17" ht="33.75" customHeight="1" thickTop="1" thickBot="1" x14ac:dyDescent="0.3">
      <c r="A31" s="164"/>
      <c r="B31" s="54"/>
      <c r="D31" s="186" t="s">
        <v>81</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164"/>
      <c r="B32" s="54"/>
      <c r="D32" s="186" t="s">
        <v>82</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80.5</v>
      </c>
      <c r="N32" s="45">
        <f t="shared" si="1"/>
        <v>0</v>
      </c>
      <c r="O32" s="45">
        <f t="shared" si="1"/>
        <v>0</v>
      </c>
      <c r="P32" s="45">
        <f t="shared" si="1"/>
        <v>0</v>
      </c>
      <c r="Q32" s="45">
        <f t="shared" si="1"/>
        <v>80.5</v>
      </c>
    </row>
    <row r="33" spans="1:26" ht="33.75" customHeight="1" thickTop="1" thickBot="1" x14ac:dyDescent="0.3">
      <c r="A33" s="164"/>
      <c r="D33" s="186" t="s">
        <v>64</v>
      </c>
      <c r="E33" s="45">
        <f t="shared" ref="E33:O33" si="2">E32+E29</f>
        <v>105819.5</v>
      </c>
      <c r="F33" s="45">
        <f>F32+F29</f>
        <v>105819.5</v>
      </c>
      <c r="G33" s="45">
        <f t="shared" si="2"/>
        <v>105819.5</v>
      </c>
      <c r="H33" s="45">
        <f t="shared" si="2"/>
        <v>105819.5</v>
      </c>
      <c r="I33" s="45">
        <f t="shared" si="2"/>
        <v>105819.5</v>
      </c>
      <c r="J33" s="45">
        <f t="shared" si="2"/>
        <v>105819.5</v>
      </c>
      <c r="K33" s="45">
        <f t="shared" si="2"/>
        <v>105819.5</v>
      </c>
      <c r="L33" s="45">
        <f t="shared" si="2"/>
        <v>105819.5</v>
      </c>
      <c r="M33" s="45">
        <f t="shared" si="2"/>
        <v>105900</v>
      </c>
      <c r="N33" s="45">
        <f t="shared" si="2"/>
        <v>105900</v>
      </c>
      <c r="O33" s="45">
        <f t="shared" si="2"/>
        <v>105900</v>
      </c>
      <c r="P33" s="45">
        <f>P32+P29</f>
        <v>105900</v>
      </c>
      <c r="Q33" s="45">
        <f>P33</f>
        <v>105900</v>
      </c>
    </row>
    <row r="34" spans="1:26" ht="33.75" customHeight="1" thickTop="1" thickBot="1" x14ac:dyDescent="0.3">
      <c r="A34" s="164"/>
      <c r="D34" s="186" t="s">
        <v>83</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1</v>
      </c>
      <c r="N34" s="50">
        <f t="shared" si="3"/>
        <v>0</v>
      </c>
      <c r="O34" s="50">
        <f t="shared" si="3"/>
        <v>0</v>
      </c>
      <c r="P34" s="50">
        <f t="shared" si="3"/>
        <v>0</v>
      </c>
      <c r="Q34" s="50">
        <f t="shared" si="3"/>
        <v>1</v>
      </c>
    </row>
    <row r="35" spans="1:26" s="1" customFormat="1" ht="44.25" customHeight="1" thickTop="1" x14ac:dyDescent="0.25">
      <c r="A35" s="164"/>
      <c r="B35"/>
      <c r="C35"/>
      <c r="D35" s="275" t="s">
        <v>322</v>
      </c>
      <c r="E35" s="275"/>
      <c r="F35" s="275"/>
      <c r="G35" s="275"/>
      <c r="H35" s="275"/>
      <c r="I35" s="275"/>
      <c r="J35" s="275"/>
      <c r="K35" s="275"/>
      <c r="L35" s="275"/>
      <c r="M35" s="275"/>
      <c r="N35" s="275"/>
      <c r="O35" s="275"/>
      <c r="P35" s="275"/>
      <c r="Q35" s="275"/>
      <c r="R35" s="121"/>
      <c r="S35" s="121"/>
      <c r="T35" s="121"/>
      <c r="U35" s="121"/>
      <c r="V35" s="121"/>
      <c r="W35" s="121"/>
      <c r="X35" s="121"/>
      <c r="Y35" s="121"/>
      <c r="Z35" s="121"/>
    </row>
    <row r="36" spans="1:26" ht="39.75" customHeight="1" x14ac:dyDescent="0.35">
      <c r="A36" s="164"/>
      <c r="D36" s="76" t="s">
        <v>323</v>
      </c>
    </row>
    <row r="37" spans="1:26" ht="33" customHeight="1" x14ac:dyDescent="0.25">
      <c r="A37" s="164"/>
    </row>
    <row r="38" spans="1:26" ht="33" customHeight="1" x14ac:dyDescent="0.25">
      <c r="A38" s="164"/>
    </row>
    <row r="39" spans="1:26" ht="33" customHeight="1" x14ac:dyDescent="0.25">
      <c r="A39" s="164"/>
    </row>
    <row r="40" spans="1:26" ht="23.25" customHeight="1" x14ac:dyDescent="0.25">
      <c r="A40" s="164"/>
      <c r="D40" s="9"/>
    </row>
    <row r="41" spans="1:26" ht="23.25" customHeight="1" x14ac:dyDescent="0.25">
      <c r="A41" s="164"/>
      <c r="D41" s="9"/>
    </row>
    <row r="42" spans="1:26" ht="12.75" customHeight="1" x14ac:dyDescent="0.25">
      <c r="A42" s="164"/>
      <c r="D42" s="9"/>
    </row>
    <row r="43" spans="1:26" ht="12.75" customHeight="1" x14ac:dyDescent="0.25">
      <c r="A43" s="164"/>
      <c r="D43" s="9"/>
    </row>
    <row r="44" spans="1:26" ht="23.25" customHeight="1" x14ac:dyDescent="0.25">
      <c r="A44" s="164"/>
      <c r="D44" s="9"/>
    </row>
    <row r="45" spans="1:26" ht="23.25" customHeight="1" x14ac:dyDescent="0.25">
      <c r="A45" s="164"/>
    </row>
    <row r="46" spans="1:26" ht="23.25" customHeight="1" thickBot="1" x14ac:dyDescent="0.3">
      <c r="A46" s="164"/>
    </row>
    <row r="47" spans="1:26" ht="33" customHeight="1" thickTop="1" thickBot="1" x14ac:dyDescent="0.3">
      <c r="A47" s="164"/>
      <c r="D47" s="184" t="s">
        <v>306</v>
      </c>
      <c r="E47" s="185" t="s">
        <v>66</v>
      </c>
      <c r="F47" s="185" t="s">
        <v>67</v>
      </c>
      <c r="G47" s="185" t="s">
        <v>68</v>
      </c>
      <c r="H47" s="185" t="s">
        <v>69</v>
      </c>
      <c r="I47" s="185" t="s">
        <v>70</v>
      </c>
      <c r="J47" s="185" t="s">
        <v>71</v>
      </c>
      <c r="K47" s="185" t="s">
        <v>72</v>
      </c>
      <c r="L47" s="185" t="s">
        <v>73</v>
      </c>
      <c r="M47" s="185" t="s">
        <v>74</v>
      </c>
      <c r="N47" s="185" t="s">
        <v>75</v>
      </c>
      <c r="O47" s="185" t="s">
        <v>76</v>
      </c>
      <c r="P47" s="185" t="s">
        <v>77</v>
      </c>
      <c r="Q47" s="185" t="s">
        <v>78</v>
      </c>
    </row>
    <row r="48" spans="1:26" ht="33" customHeight="1" thickTop="1" thickBot="1" x14ac:dyDescent="0.3">
      <c r="A48" s="164"/>
      <c r="D48" s="205" t="s">
        <v>92</v>
      </c>
      <c r="E48" s="45">
        <f>DRE!E6</f>
        <v>76798.09</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76798.09</v>
      </c>
      <c r="R48" s="122"/>
    </row>
    <row r="49" spans="1:26" ht="33" customHeight="1" thickTop="1" thickBot="1" x14ac:dyDescent="0.3">
      <c r="A49" s="164"/>
      <c r="D49" s="205" t="s">
        <v>88</v>
      </c>
      <c r="E49" s="47">
        <f>DRE!E7</f>
        <v>0</v>
      </c>
      <c r="F49" s="47">
        <f>DRE!F7</f>
        <v>0</v>
      </c>
      <c r="G49" s="47">
        <f>DRE!G7</f>
        <v>0</v>
      </c>
      <c r="H49" s="47">
        <f>DRE!H7</f>
        <v>0</v>
      </c>
      <c r="I49" s="47">
        <f>DRE!I7</f>
        <v>0</v>
      </c>
      <c r="J49" s="47">
        <f>DRE!J7</f>
        <v>0</v>
      </c>
      <c r="K49" s="47">
        <f>DRE!K7</f>
        <v>0</v>
      </c>
      <c r="L49" s="47">
        <f>DRE!L7</f>
        <v>0</v>
      </c>
      <c r="M49" s="47">
        <f>DRE!M7</f>
        <v>127.17</v>
      </c>
      <c r="N49" s="47">
        <f>DRE!N7</f>
        <v>0</v>
      </c>
      <c r="O49" s="47">
        <f>DRE!O7</f>
        <v>0</v>
      </c>
      <c r="P49" s="47">
        <f>DRE!P7</f>
        <v>0</v>
      </c>
      <c r="Q49" s="86">
        <f>SUM(E49:P49)</f>
        <v>127.17</v>
      </c>
      <c r="R49" s="122"/>
    </row>
    <row r="50" spans="1:26" ht="33" customHeight="1" thickTop="1" thickBot="1" x14ac:dyDescent="0.3">
      <c r="A50" s="164"/>
      <c r="D50" s="205" t="s">
        <v>89</v>
      </c>
      <c r="E50" s="47">
        <f>E48-E49</f>
        <v>76798.09</v>
      </c>
      <c r="F50" s="47">
        <f t="shared" ref="F50:P50" si="4">F48-F49</f>
        <v>0</v>
      </c>
      <c r="G50" s="47">
        <f t="shared" si="4"/>
        <v>0</v>
      </c>
      <c r="H50" s="47">
        <f t="shared" si="4"/>
        <v>0</v>
      </c>
      <c r="I50" s="47">
        <f t="shared" si="4"/>
        <v>0</v>
      </c>
      <c r="J50" s="47">
        <f t="shared" si="4"/>
        <v>0</v>
      </c>
      <c r="K50" s="47">
        <f t="shared" si="4"/>
        <v>0</v>
      </c>
      <c r="L50" s="47">
        <f t="shared" si="4"/>
        <v>0</v>
      </c>
      <c r="M50" s="47">
        <f t="shared" si="4"/>
        <v>-127.17</v>
      </c>
      <c r="N50" s="47">
        <f t="shared" si="4"/>
        <v>0</v>
      </c>
      <c r="O50" s="47">
        <f t="shared" si="4"/>
        <v>0</v>
      </c>
      <c r="P50" s="47">
        <f t="shared" si="4"/>
        <v>0</v>
      </c>
      <c r="Q50" s="87">
        <f>Q48-Q49</f>
        <v>76670.92</v>
      </c>
      <c r="R50" s="122"/>
    </row>
    <row r="51" spans="1:26" ht="33" customHeight="1" thickTop="1" thickBot="1" x14ac:dyDescent="0.3">
      <c r="A51" s="164"/>
      <c r="D51" s="205" t="s">
        <v>90</v>
      </c>
      <c r="E51" s="47">
        <f>DRE!E9</f>
        <v>0</v>
      </c>
      <c r="F51" s="47">
        <f>DRE!F9</f>
        <v>0</v>
      </c>
      <c r="G51" s="47">
        <f>DRE!G9</f>
        <v>0</v>
      </c>
      <c r="H51" s="47">
        <f>DRE!H9</f>
        <v>0</v>
      </c>
      <c r="I51" s="47">
        <f>DRE!I9</f>
        <v>0</v>
      </c>
      <c r="J51" s="47">
        <f>DRE!J9</f>
        <v>0</v>
      </c>
      <c r="K51" s="47">
        <f>DRE!K9</f>
        <v>0</v>
      </c>
      <c r="L51" s="47">
        <f>DRE!L9</f>
        <v>0</v>
      </c>
      <c r="M51" s="47">
        <f>DRE!M9</f>
        <v>127.17</v>
      </c>
      <c r="N51" s="47">
        <f>DRE!N9</f>
        <v>0</v>
      </c>
      <c r="O51" s="47">
        <f>DRE!O9</f>
        <v>0</v>
      </c>
      <c r="P51" s="47">
        <f>DRE!P9</f>
        <v>0</v>
      </c>
      <c r="Q51" s="86">
        <f>SUM(E51:P51)</f>
        <v>127.17</v>
      </c>
      <c r="R51" s="122"/>
    </row>
    <row r="52" spans="1:26" ht="33" customHeight="1" thickTop="1" thickBot="1" x14ac:dyDescent="0.3">
      <c r="A52" s="164"/>
      <c r="D52" s="205" t="s">
        <v>308</v>
      </c>
      <c r="E52" s="47">
        <f>DRE!E10</f>
        <v>32442.33</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32442.33</v>
      </c>
      <c r="R52" s="122"/>
    </row>
    <row r="53" spans="1:26" ht="33" customHeight="1" thickTop="1" thickBot="1" x14ac:dyDescent="0.3">
      <c r="A53" s="164"/>
      <c r="D53" s="205" t="s">
        <v>63</v>
      </c>
      <c r="E53" s="48">
        <f>DRE!E11</f>
        <v>0</v>
      </c>
      <c r="F53" s="48">
        <f>DRE!F11</f>
        <v>0</v>
      </c>
      <c r="G53" s="48">
        <f>DRE!G11</f>
        <v>0</v>
      </c>
      <c r="H53" s="48">
        <f>DRE!H11</f>
        <v>0</v>
      </c>
      <c r="I53" s="48">
        <f>DRE!I11</f>
        <v>0</v>
      </c>
      <c r="J53" s="48">
        <f>DRE!J11</f>
        <v>0</v>
      </c>
      <c r="K53" s="48">
        <f>DRE!K11</f>
        <v>0</v>
      </c>
      <c r="L53" s="48">
        <f>DRE!L11</f>
        <v>0</v>
      </c>
      <c r="M53" s="48">
        <f>DRE!M11</f>
        <v>400</v>
      </c>
      <c r="N53" s="48">
        <f>DRE!N11</f>
        <v>400</v>
      </c>
      <c r="O53" s="48">
        <f>DRE!O11</f>
        <v>400</v>
      </c>
      <c r="P53" s="48">
        <f>DRE!P11</f>
        <v>400</v>
      </c>
      <c r="Q53" s="86">
        <f>SUM(E53:P53)</f>
        <v>1600</v>
      </c>
      <c r="R53" s="122"/>
    </row>
    <row r="54" spans="1:26" ht="33" customHeight="1" thickTop="1" thickBot="1" x14ac:dyDescent="0.3">
      <c r="A54" s="164"/>
      <c r="D54" s="206" t="s">
        <v>93</v>
      </c>
      <c r="E54" s="48">
        <f>E50-E51+E52-E53</f>
        <v>109240.42</v>
      </c>
      <c r="F54" s="48">
        <f t="shared" ref="F54:P54" si="5">F50-F51+F52-F53</f>
        <v>0</v>
      </c>
      <c r="G54" s="48">
        <f t="shared" si="5"/>
        <v>0</v>
      </c>
      <c r="H54" s="48">
        <f t="shared" si="5"/>
        <v>0</v>
      </c>
      <c r="I54" s="48">
        <f t="shared" si="5"/>
        <v>0</v>
      </c>
      <c r="J54" s="48">
        <f t="shared" si="5"/>
        <v>0</v>
      </c>
      <c r="K54" s="48">
        <f t="shared" si="5"/>
        <v>0</v>
      </c>
      <c r="L54" s="48">
        <f t="shared" si="5"/>
        <v>0</v>
      </c>
      <c r="M54" s="48">
        <f t="shared" si="5"/>
        <v>-654.34</v>
      </c>
      <c r="N54" s="48">
        <f t="shared" si="5"/>
        <v>-400</v>
      </c>
      <c r="O54" s="48">
        <f t="shared" si="5"/>
        <v>-400</v>
      </c>
      <c r="P54" s="48">
        <f t="shared" si="5"/>
        <v>-400</v>
      </c>
      <c r="Q54" s="88">
        <f>Q50-Q51+Q52-Q53</f>
        <v>107386.08</v>
      </c>
      <c r="R54" s="123"/>
    </row>
    <row r="55" spans="1:26" ht="33" customHeight="1" thickTop="1" thickBot="1" x14ac:dyDescent="0.3">
      <c r="A55" s="164"/>
      <c r="D55" s="205" t="s">
        <v>312</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164"/>
      <c r="B56"/>
      <c r="C56"/>
      <c r="D56" s="275" t="s">
        <v>324</v>
      </c>
      <c r="E56" s="275"/>
      <c r="F56" s="275"/>
      <c r="G56" s="275"/>
      <c r="H56" s="275"/>
      <c r="I56" s="275"/>
      <c r="J56" s="275"/>
      <c r="K56" s="275"/>
      <c r="L56" s="275"/>
      <c r="M56" s="275"/>
      <c r="N56" s="275"/>
      <c r="O56" s="275"/>
      <c r="P56" s="275"/>
      <c r="Q56" s="275"/>
      <c r="R56" s="121"/>
      <c r="S56" s="121"/>
      <c r="T56" s="121"/>
      <c r="U56" s="121"/>
      <c r="V56" s="121"/>
      <c r="W56" s="121"/>
      <c r="X56" s="121"/>
      <c r="Y56" s="121"/>
      <c r="Z56" s="121"/>
    </row>
    <row r="57" spans="1:26" ht="39.75" customHeight="1" x14ac:dyDescent="0.35">
      <c r="A57" s="164"/>
      <c r="D57" s="76" t="s">
        <v>325</v>
      </c>
    </row>
    <row r="58" spans="1:26" ht="33" customHeight="1" x14ac:dyDescent="0.25">
      <c r="A58" s="164"/>
    </row>
    <row r="59" spans="1:26" ht="33" customHeight="1" x14ac:dyDescent="0.25">
      <c r="A59" s="164"/>
    </row>
    <row r="60" spans="1:26" ht="33" customHeight="1" x14ac:dyDescent="0.25">
      <c r="A60" s="164"/>
    </row>
    <row r="61" spans="1:26" ht="23.25" customHeight="1" x14ac:dyDescent="0.25">
      <c r="A61" s="164"/>
      <c r="D61" s="9"/>
    </row>
    <row r="62" spans="1:26" ht="23.25" customHeight="1" x14ac:dyDescent="0.25">
      <c r="A62" s="164"/>
      <c r="D62" s="9"/>
    </row>
    <row r="63" spans="1:26" ht="23.25" customHeight="1" x14ac:dyDescent="0.25">
      <c r="A63" s="164"/>
      <c r="D63" s="9"/>
    </row>
    <row r="64" spans="1:26" ht="23.25" customHeight="1" x14ac:dyDescent="0.25">
      <c r="A64" s="164"/>
      <c r="D64" s="9"/>
    </row>
    <row r="65" spans="1:26" ht="23.25" customHeight="1" x14ac:dyDescent="0.25">
      <c r="A65" s="164"/>
      <c r="D65" s="9"/>
    </row>
    <row r="66" spans="1:26" ht="23.25" customHeight="1" x14ac:dyDescent="0.25">
      <c r="A66" s="164"/>
    </row>
    <row r="67" spans="1:26" ht="23.25" customHeight="1" x14ac:dyDescent="0.25">
      <c r="A67" s="164"/>
    </row>
    <row r="68" spans="1:26" ht="23.25" customHeight="1" x14ac:dyDescent="0.25">
      <c r="A68" s="164"/>
    </row>
    <row r="69" spans="1:26" ht="33.75" customHeight="1" x14ac:dyDescent="0.25">
      <c r="A69" s="164"/>
    </row>
    <row r="70" spans="1:26" ht="33.75" customHeight="1" thickBot="1" x14ac:dyDescent="0.3">
      <c r="A70" s="164"/>
    </row>
    <row r="71" spans="1:26" ht="33.75" customHeight="1" thickTop="1" thickBot="1" x14ac:dyDescent="0.3">
      <c r="A71" s="164"/>
      <c r="D71" s="184" t="s">
        <v>326</v>
      </c>
      <c r="E71" s="185" t="s">
        <v>66</v>
      </c>
      <c r="F71" s="185" t="s">
        <v>67</v>
      </c>
      <c r="G71" s="185" t="s">
        <v>68</v>
      </c>
      <c r="H71" s="185" t="s">
        <v>69</v>
      </c>
      <c r="I71" s="185" t="s">
        <v>70</v>
      </c>
      <c r="J71" s="185" t="s">
        <v>71</v>
      </c>
      <c r="K71" s="185" t="s">
        <v>72</v>
      </c>
      <c r="L71" s="185" t="s">
        <v>73</v>
      </c>
      <c r="M71" s="185" t="s">
        <v>74</v>
      </c>
      <c r="N71" s="185" t="s">
        <v>75</v>
      </c>
      <c r="O71" s="185" t="s">
        <v>76</v>
      </c>
      <c r="P71" s="185" t="s">
        <v>77</v>
      </c>
      <c r="Q71" s="185" t="s">
        <v>78</v>
      </c>
    </row>
    <row r="72" spans="1:26" ht="33.75" customHeight="1" thickTop="1" thickBot="1" x14ac:dyDescent="0.3">
      <c r="A72" s="164"/>
      <c r="D72" s="75" t="s">
        <v>85</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164"/>
      <c r="D73" s="32" t="s">
        <v>86</v>
      </c>
      <c r="E73" s="46">
        <f>FC!D16</f>
        <v>0</v>
      </c>
      <c r="F73" s="46">
        <f>FC!E16</f>
        <v>0</v>
      </c>
      <c r="G73" s="46">
        <f>FC!F16</f>
        <v>0</v>
      </c>
      <c r="H73" s="46">
        <f>FC!G16</f>
        <v>0</v>
      </c>
      <c r="I73" s="46">
        <f>FC!H16</f>
        <v>0</v>
      </c>
      <c r="J73" s="46">
        <f>FC!I16</f>
        <v>0</v>
      </c>
      <c r="K73" s="46">
        <f>FC!J16</f>
        <v>0</v>
      </c>
      <c r="L73" s="46">
        <f>FC!K16</f>
        <v>0</v>
      </c>
      <c r="M73" s="46">
        <f>FC!L16</f>
        <v>4464.5</v>
      </c>
      <c r="N73" s="46">
        <f>FC!M16</f>
        <v>4442.33</v>
      </c>
      <c r="O73" s="46">
        <f>FC!N16</f>
        <v>4442.33</v>
      </c>
      <c r="P73" s="46">
        <f>FC!O16</f>
        <v>4442.33</v>
      </c>
      <c r="Q73" s="46">
        <f>SUM(E73:P73)</f>
        <v>17791.489999999998</v>
      </c>
    </row>
    <row r="74" spans="1:26" ht="33.75" customHeight="1" thickTop="1" thickBot="1" x14ac:dyDescent="0.3">
      <c r="A74" s="164"/>
      <c r="D74" s="16" t="s">
        <v>87</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f t="shared" si="6"/>
        <v>4464.5</v>
      </c>
      <c r="N74" s="51">
        <f t="shared" si="6"/>
        <v>4442.33</v>
      </c>
      <c r="O74" s="51">
        <f t="shared" si="6"/>
        <v>4442.33</v>
      </c>
      <c r="P74" s="51">
        <f t="shared" si="6"/>
        <v>4442.33</v>
      </c>
      <c r="Q74" s="51">
        <f t="shared" si="6"/>
        <v>17791.489999999998</v>
      </c>
    </row>
    <row r="75" spans="1:26" ht="33.75" customHeight="1" thickTop="1" thickBot="1" x14ac:dyDescent="0.3">
      <c r="A75" s="164"/>
      <c r="D75" s="78"/>
      <c r="E75" s="79"/>
      <c r="F75" s="79"/>
      <c r="G75" s="79"/>
      <c r="H75" s="79"/>
      <c r="I75" s="79"/>
      <c r="J75" s="79"/>
      <c r="K75" s="79"/>
      <c r="L75" s="79"/>
      <c r="M75" s="79"/>
      <c r="N75" s="79"/>
      <c r="O75" s="79"/>
      <c r="P75" s="79"/>
      <c r="Q75" s="79"/>
    </row>
    <row r="76" spans="1:26" s="1" customFormat="1" ht="44.25" customHeight="1" thickTop="1" x14ac:dyDescent="0.25">
      <c r="A76" s="164"/>
      <c r="B76"/>
      <c r="C76"/>
      <c r="D76" s="275" t="s">
        <v>318</v>
      </c>
      <c r="E76" s="275"/>
      <c r="F76" s="275"/>
      <c r="G76" s="275"/>
      <c r="H76" s="275"/>
      <c r="I76" s="275"/>
      <c r="J76" s="275"/>
      <c r="K76" s="275"/>
      <c r="L76" s="275"/>
      <c r="M76" s="275"/>
      <c r="N76" s="275"/>
      <c r="O76" s="275"/>
      <c r="P76" s="275"/>
      <c r="Q76" s="275"/>
      <c r="R76" s="121"/>
      <c r="S76" s="121"/>
      <c r="T76" s="121"/>
      <c r="U76" s="121"/>
      <c r="V76" s="121"/>
      <c r="W76" s="121"/>
      <c r="X76" s="121"/>
      <c r="Y76" s="121"/>
      <c r="Z76" s="121"/>
    </row>
    <row r="77" spans="1:26" ht="39.75" customHeight="1" x14ac:dyDescent="0.35">
      <c r="A77" s="164"/>
      <c r="D77" s="76" t="s">
        <v>328</v>
      </c>
    </row>
    <row r="78" spans="1:26" ht="33" customHeight="1" thickBot="1" x14ac:dyDescent="0.3">
      <c r="A78" s="164"/>
    </row>
    <row r="79" spans="1:26" ht="33" customHeight="1" thickTop="1" x14ac:dyDescent="0.25">
      <c r="A79" s="164"/>
      <c r="E79" s="262" t="s">
        <v>311</v>
      </c>
      <c r="F79" s="262"/>
      <c r="G79" s="262"/>
      <c r="H79" s="115">
        <f>'G. Receitas'!$F$6</f>
        <v>0</v>
      </c>
      <c r="I79" s="5" t="str">
        <f>'G. Receitas'!E4</f>
        <v>Agosto</v>
      </c>
      <c r="K79" s="262" t="s">
        <v>327</v>
      </c>
      <c r="L79" s="262"/>
      <c r="M79" s="262"/>
      <c r="N79" s="116">
        <f>'G. Despesas'!$F$6</f>
        <v>0</v>
      </c>
      <c r="O79" s="5" t="str">
        <f>'G. Despesas'!E4</f>
        <v>Agosto</v>
      </c>
    </row>
    <row r="80" spans="1:26" ht="33" customHeight="1" x14ac:dyDescent="0.25">
      <c r="A80" s="164"/>
    </row>
    <row r="81" spans="1:17" ht="23.25" customHeight="1" x14ac:dyDescent="0.25">
      <c r="A81" s="164"/>
      <c r="D81" s="9"/>
    </row>
    <row r="82" spans="1:17" ht="23.25" customHeight="1" x14ac:dyDescent="0.25">
      <c r="A82" s="164"/>
      <c r="D82" s="9"/>
    </row>
    <row r="83" spans="1:17" ht="23.25" customHeight="1" x14ac:dyDescent="0.25">
      <c r="A83" s="164"/>
      <c r="D83" s="9"/>
    </row>
    <row r="84" spans="1:17" ht="23.25" customHeight="1" x14ac:dyDescent="0.25">
      <c r="A84" s="164"/>
      <c r="D84" s="9"/>
    </row>
    <row r="85" spans="1:17" ht="23.25" customHeight="1" x14ac:dyDescent="0.25">
      <c r="A85" s="164"/>
      <c r="D85" s="9"/>
    </row>
    <row r="86" spans="1:17" ht="23.25" customHeight="1" x14ac:dyDescent="0.25">
      <c r="A86" s="164"/>
    </row>
    <row r="87" spans="1:17" ht="23.25" customHeight="1" x14ac:dyDescent="0.25">
      <c r="A87" s="164"/>
    </row>
    <row r="88" spans="1:17" ht="23.25" customHeight="1" x14ac:dyDescent="0.25">
      <c r="A88" s="164"/>
    </row>
    <row r="89" spans="1:17" ht="33.75" customHeight="1" x14ac:dyDescent="0.25">
      <c r="A89" s="164"/>
      <c r="D89" s="80"/>
      <c r="E89" s="81"/>
      <c r="F89" s="81"/>
      <c r="G89" s="81"/>
      <c r="H89" s="81"/>
      <c r="I89" s="81"/>
      <c r="J89" s="81"/>
      <c r="K89" s="81"/>
      <c r="L89" s="81"/>
      <c r="M89" s="81"/>
      <c r="N89" s="81"/>
      <c r="O89" s="81"/>
      <c r="P89" s="81"/>
      <c r="Q89" s="81"/>
    </row>
    <row r="90" spans="1:17" ht="33.75" customHeight="1" x14ac:dyDescent="0.25">
      <c r="A90" s="164"/>
      <c r="D90" s="80"/>
      <c r="E90" s="53"/>
      <c r="F90" s="53"/>
      <c r="G90" s="53"/>
      <c r="H90" s="53"/>
      <c r="I90" s="53"/>
      <c r="J90" s="53"/>
      <c r="K90" s="53"/>
      <c r="L90" s="53"/>
      <c r="M90" s="53"/>
      <c r="N90" s="53"/>
      <c r="O90" s="53"/>
      <c r="P90" s="53"/>
      <c r="Q90" s="53"/>
    </row>
    <row r="91" spans="1:17" ht="33.75" customHeight="1" x14ac:dyDescent="0.25">
      <c r="A91" s="164"/>
      <c r="D91" s="80"/>
      <c r="E91" s="53"/>
      <c r="F91" s="53"/>
      <c r="G91" s="53"/>
      <c r="H91" s="53"/>
      <c r="I91" s="53"/>
      <c r="J91" s="53"/>
      <c r="K91" s="53"/>
      <c r="L91" s="53"/>
      <c r="M91" s="53"/>
      <c r="N91" s="53"/>
      <c r="O91" s="53"/>
      <c r="P91" s="53"/>
      <c r="Q91" s="53"/>
    </row>
    <row r="92" spans="1:17" ht="33.75" customHeight="1" x14ac:dyDescent="0.25">
      <c r="A92" s="164"/>
      <c r="D92" s="80"/>
      <c r="E92" s="53"/>
      <c r="F92" s="53"/>
      <c r="G92" s="53"/>
      <c r="H92" s="53"/>
      <c r="I92" s="53"/>
      <c r="J92" s="53"/>
      <c r="K92" s="53"/>
      <c r="L92" s="53"/>
      <c r="M92" s="53"/>
      <c r="N92" s="53"/>
      <c r="O92" s="53"/>
      <c r="P92" s="53"/>
      <c r="Q92" s="53"/>
    </row>
    <row r="93" spans="1:17" ht="33.75" customHeight="1" x14ac:dyDescent="0.25">
      <c r="A93" s="164"/>
      <c r="D93" s="80"/>
      <c r="E93" s="53"/>
      <c r="F93" s="53"/>
      <c r="G93" s="53"/>
      <c r="H93" s="53"/>
      <c r="I93" s="53"/>
      <c r="J93" s="53"/>
      <c r="K93" s="53"/>
      <c r="L93" s="53"/>
      <c r="M93" s="53"/>
      <c r="N93" s="53"/>
      <c r="O93" s="53"/>
      <c r="P93" s="53"/>
      <c r="Q93" s="53"/>
    </row>
    <row r="94" spans="1:17" ht="33.75" customHeight="1" x14ac:dyDescent="0.25">
      <c r="D94" s="80"/>
      <c r="E94" s="53"/>
      <c r="F94" s="53"/>
      <c r="G94" s="53"/>
      <c r="H94" s="53"/>
      <c r="I94" s="53"/>
      <c r="J94" s="53"/>
      <c r="K94" s="53"/>
      <c r="L94" s="53"/>
      <c r="M94" s="53"/>
      <c r="N94" s="53"/>
      <c r="O94" s="53"/>
      <c r="P94" s="53"/>
      <c r="Q94" s="53"/>
    </row>
    <row r="95" spans="1:17" ht="33.75" customHeight="1" x14ac:dyDescent="0.25">
      <c r="D95" s="80"/>
      <c r="E95" s="82"/>
      <c r="F95" s="82"/>
      <c r="G95" s="82"/>
      <c r="H95" s="82"/>
      <c r="I95" s="82"/>
      <c r="J95" s="82"/>
      <c r="K95" s="82"/>
      <c r="L95" s="82"/>
      <c r="M95" s="82"/>
      <c r="N95" s="82"/>
      <c r="O95" s="82"/>
      <c r="P95" s="82"/>
      <c r="Q95" s="82"/>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4"/>
      <c r="C1" s="231" t="s">
        <v>1391</v>
      </c>
      <c r="D1" s="231"/>
      <c r="E1" s="231"/>
      <c r="F1" s="231"/>
      <c r="G1" s="231"/>
      <c r="H1" s="231"/>
      <c r="I1" s="231"/>
      <c r="J1" s="231"/>
      <c r="K1" s="231"/>
    </row>
    <row r="2" spans="1:25" s="18" customFormat="1" ht="37.5" customHeight="1" x14ac:dyDescent="0.25">
      <c r="A2" s="164"/>
      <c r="C2" s="19"/>
      <c r="D2" s="19"/>
      <c r="E2" s="19"/>
      <c r="F2" s="19"/>
      <c r="G2" s="19"/>
      <c r="H2" s="19"/>
      <c r="I2" s="19"/>
      <c r="J2" s="19"/>
      <c r="K2" s="19"/>
      <c r="L2" s="19"/>
      <c r="M2" s="19"/>
      <c r="N2" s="19"/>
      <c r="O2" s="19"/>
      <c r="P2" s="19"/>
    </row>
    <row r="3" spans="1:25" ht="39.950000000000003" customHeight="1" x14ac:dyDescent="0.25">
      <c r="A3" s="164"/>
      <c r="B3" s="40"/>
      <c r="C3" s="283" t="s">
        <v>11</v>
      </c>
      <c r="D3" s="283"/>
      <c r="E3" s="283"/>
      <c r="F3" s="283"/>
      <c r="G3" s="283"/>
      <c r="H3" s="283"/>
      <c r="I3" s="283"/>
      <c r="J3" s="283"/>
      <c r="K3" s="283"/>
      <c r="L3" s="283"/>
      <c r="M3" s="283"/>
      <c r="N3" s="283"/>
      <c r="O3" s="3"/>
      <c r="P3" s="3"/>
      <c r="Q3" s="3"/>
      <c r="R3" s="3"/>
      <c r="S3" s="3"/>
    </row>
    <row r="4" spans="1:25" ht="33.950000000000003" customHeight="1" x14ac:dyDescent="0.25">
      <c r="A4" s="164"/>
      <c r="C4" s="281" t="s">
        <v>165</v>
      </c>
      <c r="D4" s="281"/>
      <c r="E4" s="281"/>
      <c r="F4" s="281"/>
      <c r="G4" s="281"/>
      <c r="H4" s="281"/>
      <c r="I4" s="281"/>
      <c r="J4" s="281"/>
      <c r="K4" s="281"/>
      <c r="L4" s="281"/>
      <c r="M4" s="3"/>
      <c r="N4" s="3"/>
      <c r="O4" s="3"/>
      <c r="P4" s="3"/>
      <c r="Q4" s="3"/>
      <c r="R4" s="3"/>
      <c r="S4" s="3"/>
      <c r="T4" s="3"/>
    </row>
    <row r="5" spans="1:25" ht="8.1" customHeight="1" x14ac:dyDescent="0.25">
      <c r="A5" s="164"/>
    </row>
    <row r="6" spans="1:25" ht="39.950000000000003" customHeight="1" thickBot="1" x14ac:dyDescent="0.3">
      <c r="A6" s="164"/>
      <c r="C6" s="284" t="s">
        <v>106</v>
      </c>
      <c r="D6" s="284"/>
      <c r="E6" s="284"/>
      <c r="F6" s="284"/>
      <c r="G6" s="284"/>
      <c r="H6" s="284"/>
      <c r="I6" s="284"/>
      <c r="J6" s="284"/>
      <c r="K6" s="284"/>
      <c r="L6" s="284"/>
      <c r="M6" s="284"/>
      <c r="N6" s="62"/>
      <c r="O6" s="62"/>
      <c r="P6" s="62"/>
      <c r="Q6" s="62"/>
      <c r="R6" s="62"/>
      <c r="S6" s="62"/>
    </row>
    <row r="7" spans="1:25" ht="12" customHeight="1" thickTop="1" thickBot="1" x14ac:dyDescent="0.3">
      <c r="A7" s="164"/>
      <c r="C7" s="282"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2"/>
      <c r="E7" s="282"/>
      <c r="F7" s="282"/>
      <c r="G7" s="282"/>
      <c r="H7" s="282"/>
      <c r="I7" s="282"/>
      <c r="J7" s="282"/>
      <c r="K7" s="282"/>
      <c r="L7" s="282"/>
      <c r="M7" s="4"/>
      <c r="N7" s="4"/>
      <c r="O7" s="4"/>
      <c r="P7" s="4"/>
      <c r="Q7" s="4"/>
      <c r="R7" s="4"/>
      <c r="S7" s="4"/>
      <c r="T7" s="4"/>
      <c r="U7" s="4"/>
      <c r="V7" s="4"/>
      <c r="W7" s="4"/>
      <c r="X7" s="4"/>
      <c r="Y7" s="4"/>
    </row>
    <row r="8" spans="1:25" ht="12" customHeight="1" thickTop="1" thickBot="1" x14ac:dyDescent="0.3">
      <c r="A8" s="164"/>
      <c r="C8" s="282"/>
      <c r="D8" s="282"/>
      <c r="E8" s="282"/>
      <c r="F8" s="282"/>
      <c r="G8" s="282"/>
      <c r="H8" s="282"/>
      <c r="I8" s="282"/>
      <c r="J8" s="282"/>
      <c r="K8" s="282"/>
      <c r="L8" s="282"/>
      <c r="M8" s="4"/>
      <c r="N8" s="4"/>
      <c r="O8" s="4"/>
      <c r="P8" s="4"/>
      <c r="Q8" s="4"/>
      <c r="R8" s="4"/>
      <c r="S8" s="4"/>
      <c r="T8" s="4"/>
      <c r="U8" s="4"/>
      <c r="V8" s="4"/>
      <c r="W8" s="4"/>
      <c r="X8" s="4"/>
      <c r="Y8" s="4"/>
    </row>
    <row r="9" spans="1:25" ht="12" customHeight="1" thickTop="1" thickBot="1" x14ac:dyDescent="0.3">
      <c r="A9" s="164"/>
      <c r="C9" s="282"/>
      <c r="D9" s="282"/>
      <c r="E9" s="282"/>
      <c r="F9" s="282"/>
      <c r="G9" s="282"/>
      <c r="H9" s="282"/>
      <c r="I9" s="282"/>
      <c r="J9" s="282"/>
      <c r="K9" s="282"/>
      <c r="L9" s="282"/>
      <c r="M9" s="4"/>
      <c r="N9" s="4"/>
      <c r="O9" s="4"/>
      <c r="P9" s="4"/>
      <c r="Q9" s="4"/>
      <c r="R9" s="4"/>
      <c r="S9" s="4"/>
      <c r="T9" s="4"/>
      <c r="U9" s="4"/>
      <c r="V9" s="4"/>
      <c r="W9" s="4"/>
      <c r="X9" s="4"/>
      <c r="Y9" s="4"/>
    </row>
    <row r="10" spans="1:25" ht="12" customHeight="1" thickTop="1" thickBot="1" x14ac:dyDescent="0.3">
      <c r="A10" s="164"/>
      <c r="C10" s="282"/>
      <c r="D10" s="282"/>
      <c r="E10" s="282"/>
      <c r="F10" s="282"/>
      <c r="G10" s="282"/>
      <c r="H10" s="282"/>
      <c r="I10" s="282"/>
      <c r="J10" s="282"/>
      <c r="K10" s="282"/>
      <c r="L10" s="282"/>
      <c r="M10" s="4"/>
      <c r="N10" s="4"/>
      <c r="O10" s="4"/>
      <c r="P10" s="4"/>
      <c r="Q10" s="4"/>
      <c r="R10" s="4"/>
      <c r="S10" s="4"/>
      <c r="T10" s="4"/>
      <c r="U10" s="4"/>
      <c r="V10" s="4"/>
      <c r="W10" s="4"/>
      <c r="X10" s="4"/>
      <c r="Y10" s="4"/>
    </row>
    <row r="11" spans="1:25" ht="12" customHeight="1" thickTop="1" thickBot="1" x14ac:dyDescent="0.3">
      <c r="A11" s="164"/>
      <c r="C11" s="282"/>
      <c r="D11" s="282"/>
      <c r="E11" s="282"/>
      <c r="F11" s="282"/>
      <c r="G11" s="282"/>
      <c r="H11" s="282"/>
      <c r="I11" s="282"/>
      <c r="J11" s="282"/>
      <c r="K11" s="282"/>
      <c r="L11" s="282"/>
      <c r="M11" s="4"/>
      <c r="N11" s="4"/>
      <c r="O11" s="4"/>
      <c r="P11" s="4"/>
      <c r="Q11" s="4"/>
      <c r="R11" s="4"/>
      <c r="S11" s="4"/>
      <c r="T11" s="4"/>
      <c r="U11" s="4"/>
      <c r="V11" s="4"/>
      <c r="W11" s="4"/>
      <c r="X11" s="4"/>
      <c r="Y11" s="4"/>
    </row>
    <row r="12" spans="1:25" ht="12" customHeight="1" thickTop="1" thickBot="1" x14ac:dyDescent="0.3">
      <c r="A12" s="164"/>
      <c r="C12" s="282"/>
      <c r="D12" s="282"/>
      <c r="E12" s="282"/>
      <c r="F12" s="282"/>
      <c r="G12" s="282"/>
      <c r="H12" s="282"/>
      <c r="I12" s="282"/>
      <c r="J12" s="282"/>
      <c r="K12" s="282"/>
      <c r="L12" s="282"/>
      <c r="M12" s="4"/>
      <c r="N12" s="4"/>
      <c r="O12" s="4"/>
      <c r="P12" s="4"/>
      <c r="Q12" s="4"/>
      <c r="R12" s="4"/>
      <c r="S12" s="4"/>
      <c r="T12" s="4"/>
      <c r="U12" s="4"/>
      <c r="V12" s="4"/>
      <c r="W12" s="4"/>
      <c r="X12" s="4"/>
      <c r="Y12" s="4"/>
    </row>
    <row r="13" spans="1:25" ht="12" customHeight="1" thickTop="1" thickBot="1" x14ac:dyDescent="0.3">
      <c r="A13" s="164"/>
      <c r="C13" s="282"/>
      <c r="D13" s="282"/>
      <c r="E13" s="282"/>
      <c r="F13" s="282"/>
      <c r="G13" s="282"/>
      <c r="H13" s="282"/>
      <c r="I13" s="282"/>
      <c r="J13" s="282"/>
      <c r="K13" s="282"/>
      <c r="L13" s="282"/>
      <c r="M13" s="4"/>
      <c r="N13" s="4"/>
      <c r="O13" s="4"/>
      <c r="P13" s="4"/>
      <c r="Q13" s="4"/>
      <c r="R13" s="4"/>
      <c r="S13" s="4"/>
      <c r="T13" s="4"/>
      <c r="U13" s="4"/>
      <c r="V13" s="4"/>
      <c r="W13" s="4"/>
      <c r="X13" s="4"/>
      <c r="Y13" s="4"/>
    </row>
    <row r="14" spans="1:25" ht="12" customHeight="1" thickTop="1" thickBot="1" x14ac:dyDescent="0.3">
      <c r="A14" s="164"/>
      <c r="C14" s="282"/>
      <c r="D14" s="282"/>
      <c r="E14" s="282"/>
      <c r="F14" s="282"/>
      <c r="G14" s="282"/>
      <c r="H14" s="282"/>
      <c r="I14" s="282"/>
      <c r="J14" s="282"/>
      <c r="K14" s="282"/>
      <c r="L14" s="282"/>
      <c r="M14" s="4"/>
      <c r="N14" s="4"/>
      <c r="O14" s="4"/>
      <c r="P14" s="4"/>
      <c r="Q14" s="4"/>
      <c r="R14" s="4"/>
      <c r="S14" s="4"/>
      <c r="T14" s="4"/>
      <c r="U14" s="4"/>
      <c r="V14" s="4"/>
      <c r="W14" s="4"/>
      <c r="X14" s="4"/>
      <c r="Y14" s="4"/>
    </row>
    <row r="15" spans="1:25" ht="12" customHeight="1" thickTop="1" thickBot="1" x14ac:dyDescent="0.3">
      <c r="A15" s="164"/>
      <c r="C15" s="282"/>
      <c r="D15" s="282"/>
      <c r="E15" s="282"/>
      <c r="F15" s="282"/>
      <c r="G15" s="282"/>
      <c r="H15" s="282"/>
      <c r="I15" s="282"/>
      <c r="J15" s="282"/>
      <c r="K15" s="282"/>
      <c r="L15" s="282"/>
      <c r="M15" s="4"/>
      <c r="N15" s="4"/>
      <c r="O15" s="4"/>
      <c r="P15" s="4"/>
      <c r="Q15" s="4"/>
      <c r="R15" s="4"/>
      <c r="S15" s="4"/>
      <c r="T15" s="4"/>
      <c r="U15" s="4"/>
      <c r="V15" s="4"/>
      <c r="W15" s="4"/>
      <c r="X15" s="4"/>
      <c r="Y15" s="4"/>
    </row>
    <row r="16" spans="1:25" ht="12" customHeight="1" thickTop="1" thickBot="1" x14ac:dyDescent="0.3">
      <c r="A16" s="164"/>
      <c r="C16" s="282"/>
      <c r="D16" s="282"/>
      <c r="E16" s="282"/>
      <c r="F16" s="282"/>
      <c r="G16" s="282"/>
      <c r="H16" s="282"/>
      <c r="I16" s="282"/>
      <c r="J16" s="282"/>
      <c r="K16" s="282"/>
      <c r="L16" s="282"/>
      <c r="M16" s="4"/>
      <c r="N16" s="4"/>
      <c r="O16" s="4"/>
      <c r="P16" s="4"/>
      <c r="Q16" s="4"/>
      <c r="R16" s="4"/>
      <c r="S16" s="4"/>
      <c r="T16" s="4"/>
      <c r="U16" s="4"/>
      <c r="V16" s="4"/>
      <c r="W16" s="4"/>
      <c r="X16" s="4"/>
      <c r="Y16" s="4"/>
    </row>
    <row r="17" spans="1:25" ht="12" customHeight="1" thickTop="1" thickBot="1" x14ac:dyDescent="0.3">
      <c r="A17" s="164"/>
      <c r="C17" s="282"/>
      <c r="D17" s="282"/>
      <c r="E17" s="282"/>
      <c r="F17" s="282"/>
      <c r="G17" s="282"/>
      <c r="H17" s="282"/>
      <c r="I17" s="282"/>
      <c r="J17" s="282"/>
      <c r="K17" s="282"/>
      <c r="L17" s="282"/>
      <c r="M17" s="4"/>
      <c r="N17" s="4"/>
      <c r="O17" s="4"/>
      <c r="P17" s="4"/>
      <c r="Q17" s="4"/>
      <c r="R17" s="4"/>
      <c r="S17" s="4"/>
      <c r="T17" s="4"/>
      <c r="U17" s="4"/>
      <c r="V17" s="4"/>
      <c r="W17" s="4"/>
      <c r="X17" s="4"/>
      <c r="Y17" s="4"/>
    </row>
    <row r="18" spans="1:25" ht="17.100000000000001" customHeight="1" thickTop="1" x14ac:dyDescent="0.25">
      <c r="A18" s="164"/>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4"/>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4"/>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4"/>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4"/>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4"/>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4"/>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4"/>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4"/>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9"/>
      <c r="F27" s="279"/>
      <c r="G27" s="279"/>
      <c r="H27" s="279"/>
      <c r="I27" s="279"/>
      <c r="J27" s="279"/>
      <c r="K27" s="279"/>
      <c r="L27" s="279"/>
      <c r="M27" s="279"/>
      <c r="N27" s="279"/>
      <c r="O27" s="279"/>
      <c r="P27" s="279"/>
      <c r="Q27" s="279"/>
      <c r="R27" s="279"/>
      <c r="S27" s="279"/>
      <c r="T27" s="279"/>
      <c r="U27" s="279"/>
      <c r="V27" s="279"/>
      <c r="W27" s="279"/>
      <c r="X27" s="279"/>
      <c r="Y27" s="279"/>
    </row>
    <row r="28" spans="1:25" ht="17.100000000000001" customHeight="1" x14ac:dyDescent="0.25">
      <c r="C28" s="4"/>
      <c r="E28" s="280"/>
      <c r="F28" s="280"/>
      <c r="G28" s="280"/>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102</v>
      </c>
      <c r="D2" s="64" t="s">
        <v>103</v>
      </c>
      <c r="E2" s="64" t="s">
        <v>104</v>
      </c>
      <c r="F2" s="64" t="s">
        <v>105</v>
      </c>
    </row>
    <row r="3" spans="1:7" ht="96.75" customHeight="1" thickTop="1" x14ac:dyDescent="0.25">
      <c r="A3" s="63" t="str">
        <f>Alertas!E4</f>
        <v>Janeiro</v>
      </c>
      <c r="B3" s="63" t="s">
        <v>153</v>
      </c>
      <c r="C3" s="65" t="s">
        <v>155</v>
      </c>
      <c r="D3" s="65" t="s">
        <v>156</v>
      </c>
      <c r="E3" s="65" t="s">
        <v>158</v>
      </c>
      <c r="F3" s="65" t="s">
        <v>161</v>
      </c>
      <c r="G3" s="65"/>
    </row>
    <row r="4" spans="1:7" ht="96.75" customHeight="1" x14ac:dyDescent="0.25">
      <c r="A4" s="63" t="str">
        <f>Alertas!E4</f>
        <v>Janeiro</v>
      </c>
      <c r="B4" s="63" t="s">
        <v>154</v>
      </c>
      <c r="C4" s="65" t="s">
        <v>251</v>
      </c>
      <c r="D4" s="65" t="s">
        <v>157</v>
      </c>
      <c r="E4" s="65" t="s">
        <v>159</v>
      </c>
      <c r="F4" s="65" t="s">
        <v>160</v>
      </c>
    </row>
    <row r="5" spans="1:7" ht="15.75" thickBot="1" x14ac:dyDescent="0.3"/>
    <row r="6" spans="1:7" ht="16.5" thickTop="1" thickBot="1" x14ac:dyDescent="0.3">
      <c r="C6" s="64" t="s">
        <v>12</v>
      </c>
      <c r="D6" s="64" t="s">
        <v>162</v>
      </c>
    </row>
    <row r="7" spans="1:7" ht="15.75" thickTop="1" x14ac:dyDescent="0.25">
      <c r="C7" s="63" t="s">
        <v>165</v>
      </c>
      <c r="D7" s="63" t="s">
        <v>164</v>
      </c>
    </row>
    <row r="8" spans="1:7" x14ac:dyDescent="0.25">
      <c r="C8" s="63" t="s">
        <v>263</v>
      </c>
      <c r="D8" s="63" t="s">
        <v>310</v>
      </c>
    </row>
    <row r="9" spans="1:7" x14ac:dyDescent="0.25">
      <c r="C9" s="63" t="s">
        <v>264</v>
      </c>
      <c r="D9" s="63" t="s">
        <v>163</v>
      </c>
    </row>
    <row r="10" spans="1:7" x14ac:dyDescent="0.25">
      <c r="C10" s="63" t="s">
        <v>265</v>
      </c>
      <c r="D10" s="63" t="s">
        <v>166</v>
      </c>
    </row>
    <row r="11" spans="1:7" x14ac:dyDescent="0.25">
      <c r="C11" s="63" t="s">
        <v>266</v>
      </c>
      <c r="D11" s="63" t="s">
        <v>167</v>
      </c>
    </row>
    <row r="12" spans="1:7" x14ac:dyDescent="0.25">
      <c r="C12" s="63" t="s">
        <v>267</v>
      </c>
      <c r="D12" s="63" t="s">
        <v>168</v>
      </c>
    </row>
    <row r="13" spans="1:7" x14ac:dyDescent="0.25">
      <c r="C13" s="63" t="s">
        <v>268</v>
      </c>
      <c r="D13" s="63" t="s">
        <v>169</v>
      </c>
    </row>
    <row r="14" spans="1:7" x14ac:dyDescent="0.25">
      <c r="C14" s="63" t="s">
        <v>269</v>
      </c>
      <c r="D14" s="63" t="s">
        <v>170</v>
      </c>
    </row>
    <row r="15" spans="1:7" x14ac:dyDescent="0.25">
      <c r="C15" s="63" t="s">
        <v>270</v>
      </c>
      <c r="D15" s="63" t="s">
        <v>171</v>
      </c>
    </row>
    <row r="16" spans="1:7" x14ac:dyDescent="0.25">
      <c r="C16" s="63" t="s">
        <v>271</v>
      </c>
      <c r="D16" s="63" t="s">
        <v>172</v>
      </c>
    </row>
    <row r="17" spans="3:4" x14ac:dyDescent="0.25">
      <c r="C17" s="63" t="s">
        <v>272</v>
      </c>
      <c r="D17" s="63" t="s">
        <v>173</v>
      </c>
    </row>
    <row r="18" spans="3:4" x14ac:dyDescent="0.25">
      <c r="C18" s="63" t="s">
        <v>273</v>
      </c>
      <c r="D18" s="63" t="s">
        <v>174</v>
      </c>
    </row>
    <row r="19" spans="3:4" x14ac:dyDescent="0.25">
      <c r="C19" s="63" t="s">
        <v>274</v>
      </c>
      <c r="D19" s="63" t="s">
        <v>175</v>
      </c>
    </row>
    <row r="20" spans="3:4" x14ac:dyDescent="0.25">
      <c r="C20" s="63" t="s">
        <v>275</v>
      </c>
      <c r="D20" s="63" t="s">
        <v>277</v>
      </c>
    </row>
    <row r="21" spans="3:4" x14ac:dyDescent="0.25">
      <c r="C21" s="63" t="s">
        <v>276</v>
      </c>
      <c r="D21" s="63" t="s">
        <v>176</v>
      </c>
    </row>
  </sheetData>
  <sheetProtection selectLockedCells="1" selectUnlockedCells="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31" t="s">
        <v>1392</v>
      </c>
      <c r="D1" s="231"/>
      <c r="E1" s="231"/>
      <c r="F1" s="231"/>
      <c r="G1" s="231"/>
      <c r="H1" s="231"/>
      <c r="I1" s="231"/>
      <c r="J1" s="231"/>
      <c r="K1" s="231"/>
    </row>
    <row r="2" spans="1:16" s="18" customFormat="1" ht="37.5" customHeight="1" x14ac:dyDescent="0.25">
      <c r="A2" s="164"/>
      <c r="C2" s="19"/>
      <c r="D2" s="19"/>
      <c r="E2" s="19"/>
      <c r="F2" s="19"/>
      <c r="G2" s="19"/>
      <c r="H2" s="19"/>
      <c r="I2" s="19"/>
      <c r="J2" s="19"/>
      <c r="K2" s="19"/>
      <c r="L2" s="19"/>
      <c r="M2" s="19"/>
      <c r="N2" s="19"/>
      <c r="O2" s="19"/>
      <c r="P2" s="19"/>
    </row>
    <row r="3" spans="1:16" x14ac:dyDescent="0.25">
      <c r="A3" s="164"/>
    </row>
    <row r="4" spans="1:16" ht="53.25" customHeight="1" x14ac:dyDescent="0.25">
      <c r="A4" s="164"/>
    </row>
    <row r="5" spans="1:16" x14ac:dyDescent="0.25">
      <c r="A5" s="164"/>
    </row>
    <row r="6" spans="1:16" x14ac:dyDescent="0.25">
      <c r="A6" s="164"/>
    </row>
    <row r="7" spans="1:16" x14ac:dyDescent="0.25">
      <c r="A7" s="164"/>
    </row>
    <row r="8" spans="1:16" x14ac:dyDescent="0.25">
      <c r="A8" s="164"/>
    </row>
    <row r="9" spans="1:16" x14ac:dyDescent="0.25">
      <c r="A9" s="164"/>
    </row>
    <row r="10" spans="1:16" x14ac:dyDescent="0.25">
      <c r="A10" s="164"/>
    </row>
    <row r="11" spans="1:16" x14ac:dyDescent="0.25">
      <c r="A11" s="164"/>
    </row>
    <row r="12" spans="1:16" x14ac:dyDescent="0.25">
      <c r="A12" s="164"/>
      <c r="P12" s="2"/>
    </row>
    <row r="13" spans="1:16" x14ac:dyDescent="0.25">
      <c r="A13" s="164"/>
    </row>
    <row r="14" spans="1:16" x14ac:dyDescent="0.25">
      <c r="A14" s="164"/>
    </row>
    <row r="15" spans="1:16" x14ac:dyDescent="0.25">
      <c r="A15" s="164"/>
    </row>
    <row r="16" spans="1:16" x14ac:dyDescent="0.25">
      <c r="A16" s="164"/>
    </row>
    <row r="17" spans="1:1" x14ac:dyDescent="0.25">
      <c r="A17" s="164"/>
    </row>
    <row r="18" spans="1:1" x14ac:dyDescent="0.25">
      <c r="A18" s="164"/>
    </row>
    <row r="19" spans="1:1" x14ac:dyDescent="0.25">
      <c r="A19" s="164"/>
    </row>
    <row r="20" spans="1:1" x14ac:dyDescent="0.25">
      <c r="A20" s="164"/>
    </row>
    <row r="21" spans="1:1" x14ac:dyDescent="0.25">
      <c r="A21" s="164"/>
    </row>
    <row r="22" spans="1:1" x14ac:dyDescent="0.25">
      <c r="A22" s="164"/>
    </row>
    <row r="23" spans="1:1" x14ac:dyDescent="0.25">
      <c r="A23" s="164"/>
    </row>
    <row r="24" spans="1:1" x14ac:dyDescent="0.25">
      <c r="A24" s="164"/>
    </row>
    <row r="25" spans="1:1" x14ac:dyDescent="0.25">
      <c r="A25" s="164"/>
    </row>
    <row r="26" spans="1:1" x14ac:dyDescent="0.25">
      <c r="A26" s="164"/>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4"/>
      <c r="C1" s="231" t="s">
        <v>1377</v>
      </c>
      <c r="D1" s="231"/>
      <c r="E1" s="231"/>
      <c r="F1" s="231"/>
      <c r="G1" s="231"/>
      <c r="H1" s="231"/>
      <c r="I1" s="231"/>
      <c r="J1" s="231"/>
      <c r="K1" s="231"/>
    </row>
    <row r="2" spans="1:16" s="18" customFormat="1" ht="37.5" customHeight="1" x14ac:dyDescent="0.25">
      <c r="A2" s="165"/>
      <c r="C2" s="19"/>
      <c r="D2" s="19"/>
      <c r="E2" s="19"/>
      <c r="F2" s="19"/>
      <c r="G2" s="19"/>
      <c r="H2" s="19"/>
      <c r="I2" s="19"/>
      <c r="J2" s="19"/>
      <c r="K2" s="19"/>
      <c r="L2" s="19"/>
      <c r="M2" s="19"/>
      <c r="N2" s="19"/>
      <c r="O2" s="19"/>
      <c r="P2" s="19"/>
    </row>
    <row r="3" spans="1:16" x14ac:dyDescent="0.25">
      <c r="A3" s="166"/>
    </row>
    <row r="4" spans="1:16" ht="53.25" customHeight="1" x14ac:dyDescent="0.25">
      <c r="A4" s="166"/>
    </row>
    <row r="5" spans="1:16" x14ac:dyDescent="0.25">
      <c r="A5" s="166"/>
    </row>
    <row r="6" spans="1:16" x14ac:dyDescent="0.25">
      <c r="A6" s="166"/>
    </row>
    <row r="7" spans="1:16" x14ac:dyDescent="0.25">
      <c r="A7" s="166"/>
    </row>
    <row r="8" spans="1:16" x14ac:dyDescent="0.25">
      <c r="A8" s="166"/>
    </row>
    <row r="9" spans="1:16" x14ac:dyDescent="0.25">
      <c r="A9" s="166"/>
    </row>
    <row r="10" spans="1:16" x14ac:dyDescent="0.25">
      <c r="A10" s="166"/>
    </row>
    <row r="11" spans="1:16" x14ac:dyDescent="0.25">
      <c r="A11" s="166"/>
    </row>
    <row r="12" spans="1:16" x14ac:dyDescent="0.25">
      <c r="A12" s="166"/>
      <c r="P12" s="2"/>
    </row>
    <row r="13" spans="1:16" x14ac:dyDescent="0.25">
      <c r="A13" s="166"/>
    </row>
    <row r="14" spans="1:16" x14ac:dyDescent="0.25">
      <c r="A14" s="166"/>
    </row>
    <row r="15" spans="1:16" x14ac:dyDescent="0.25">
      <c r="A15" s="166"/>
    </row>
    <row r="16" spans="1:16" x14ac:dyDescent="0.25">
      <c r="A16" s="166"/>
    </row>
    <row r="17" spans="1:1" x14ac:dyDescent="0.25">
      <c r="A17" s="166"/>
    </row>
    <row r="18" spans="1:1" x14ac:dyDescent="0.25">
      <c r="A18" s="166"/>
    </row>
    <row r="19" spans="1:1" x14ac:dyDescent="0.25">
      <c r="A19" s="166"/>
    </row>
    <row r="20" spans="1:1" x14ac:dyDescent="0.25">
      <c r="A20" s="166"/>
    </row>
    <row r="21" spans="1:1" x14ac:dyDescent="0.25">
      <c r="A21" s="166"/>
    </row>
    <row r="22" spans="1:1" x14ac:dyDescent="0.25">
      <c r="A22" s="166"/>
    </row>
    <row r="23" spans="1:1" x14ac:dyDescent="0.25">
      <c r="A23" s="166"/>
    </row>
    <row r="24" spans="1:1" x14ac:dyDescent="0.25">
      <c r="A24" s="166"/>
    </row>
    <row r="25" spans="1:1" x14ac:dyDescent="0.25">
      <c r="A25" s="166"/>
    </row>
    <row r="26" spans="1:1" x14ac:dyDescent="0.25">
      <c r="A26" s="166"/>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58</vt:i4>
      </vt:variant>
    </vt:vector>
  </HeadingPairs>
  <TitlesOfParts>
    <vt:vector size="92" baseType="lpstr">
      <vt:lpstr>Início</vt:lpstr>
      <vt:lpstr>PC Receitas</vt:lpstr>
      <vt:lpstr>PC Despesas</vt:lpstr>
      <vt:lpstr>Configurações Básicas</vt:lpstr>
      <vt:lpstr>Cenario Despesas</vt:lpstr>
      <vt:lpstr>Cenario Receitas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Despesas'!Despesas_Operacionais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2017-12-18T04:28:46Z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